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6.xml" ContentType="application/vnd.openxmlformats-officedocument.drawing+xml"/>
  <Override PartName="/xl/charts/chart37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5.xml" ContentType="application/vnd.openxmlformats-officedocument.drawing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7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ichal\"/>
    </mc:Choice>
  </mc:AlternateContent>
  <xr:revisionPtr revIDLastSave="0" documentId="13_ncr:1_{F9641CA1-4DF7-44D3-85E7-9B094E9B60B5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itulní" sheetId="169" r:id="rId1"/>
    <sheet name="Obsah" sheetId="170" r:id="rId2"/>
    <sheet name="Úvod" sheetId="171" r:id="rId3"/>
    <sheet name="1" sheetId="172" r:id="rId4"/>
    <sheet name="2" sheetId="174" r:id="rId5"/>
    <sheet name="3.1" sheetId="105" r:id="rId6"/>
    <sheet name="3.2" sheetId="122" r:id="rId7"/>
    <sheet name="4.1" sheetId="146" r:id="rId8"/>
    <sheet name="4.2" sheetId="147" r:id="rId9"/>
    <sheet name="4.3" sheetId="145" r:id="rId10"/>
    <sheet name="5.1" sheetId="116" r:id="rId11"/>
    <sheet name="5.2" sheetId="165" r:id="rId12"/>
    <sheet name="5.3" sheetId="167" r:id="rId13"/>
    <sheet name="5.4" sheetId="166" r:id="rId14"/>
    <sheet name="5.5" sheetId="168" r:id="rId15"/>
    <sheet name="5.6" sheetId="126" r:id="rId16"/>
    <sheet name="5.7" sheetId="161" r:id="rId17"/>
    <sheet name="5.8" sheetId="162" r:id="rId18"/>
    <sheet name="5.9" sheetId="163" r:id="rId19"/>
    <sheet name="5.10" sheetId="133" r:id="rId20"/>
    <sheet name="6.1" sheetId="107" r:id="rId21"/>
    <sheet name="6.2" sheetId="108" r:id="rId22"/>
    <sheet name="6.3" sheetId="109" r:id="rId23"/>
    <sheet name="6.4" sheetId="110" r:id="rId24"/>
    <sheet name="6.5" sheetId="111" r:id="rId25"/>
    <sheet name="6.6" sheetId="112" r:id="rId26"/>
    <sheet name="6.7" sheetId="113" r:id="rId27"/>
    <sheet name="6.8" sheetId="120" r:id="rId28"/>
    <sheet name="6.9" sheetId="139" r:id="rId29"/>
    <sheet name="6.10" sheetId="140" r:id="rId30"/>
    <sheet name="6.11" sheetId="141" r:id="rId31"/>
    <sheet name="6.12" sheetId="128" r:id="rId32"/>
    <sheet name="7" sheetId="175" r:id="rId33"/>
  </sheets>
  <definedNames>
    <definedName name="OLE_LINK42" localSheetId="4">'2'!$A$4</definedName>
    <definedName name="OLE_LINK42" localSheetId="2">Úvod!$A$4</definedName>
    <definedName name="OLE_LINK43" localSheetId="4">'2'!$A$4</definedName>
    <definedName name="OLE_LINK43" localSheetId="2">Úvod!$A$4</definedName>
    <definedName name="OLE_LINK6" localSheetId="4">'2'!$A$7</definedName>
    <definedName name="OLE_LINK6" localSheetId="2">Úvod!$A$7</definedName>
    <definedName name="OLE_LINK7" localSheetId="4">'2'!$A$7</definedName>
    <definedName name="OLE_LINK7" localSheetId="2">Úvod!$A$7</definedName>
  </definedNames>
  <calcPr calcId="191029"/>
</workbook>
</file>

<file path=xl/calcChain.xml><?xml version="1.0" encoding="utf-8"?>
<calcChain xmlns="http://schemas.openxmlformats.org/spreadsheetml/2006/main">
  <c r="G21" i="107" l="1"/>
  <c r="H55" i="113" l="1"/>
  <c r="K52" i="105" l="1"/>
  <c r="K48" i="105"/>
  <c r="K47" i="105"/>
  <c r="K46" i="105"/>
  <c r="K45" i="105"/>
  <c r="K44" i="105"/>
  <c r="K43" i="105"/>
  <c r="K42" i="105"/>
  <c r="K41" i="105"/>
  <c r="K40" i="105"/>
  <c r="K39" i="105"/>
  <c r="K38" i="105"/>
  <c r="K37" i="105"/>
  <c r="K36" i="105"/>
  <c r="K35" i="105"/>
  <c r="K34" i="105"/>
  <c r="K33" i="105"/>
  <c r="K32" i="105"/>
  <c r="K31" i="105"/>
  <c r="K30" i="105"/>
  <c r="K29" i="105"/>
  <c r="K28" i="105"/>
  <c r="K27" i="105"/>
  <c r="K26" i="105"/>
  <c r="K25" i="105"/>
  <c r="K24" i="105"/>
  <c r="K23" i="105"/>
  <c r="K22" i="105"/>
  <c r="K21" i="105"/>
  <c r="K20" i="105"/>
  <c r="K19" i="105"/>
  <c r="K18" i="105"/>
  <c r="K17" i="105"/>
  <c r="K16" i="105"/>
  <c r="K15" i="105"/>
  <c r="K14" i="105"/>
  <c r="K13" i="105"/>
  <c r="K12" i="105"/>
  <c r="K11" i="105"/>
  <c r="K10" i="105"/>
  <c r="K9" i="105"/>
  <c r="K8" i="105"/>
  <c r="K7" i="105"/>
  <c r="G52" i="105"/>
  <c r="G48" i="105"/>
  <c r="G47" i="105"/>
  <c r="G46" i="105"/>
  <c r="G45" i="105"/>
  <c r="G44" i="105"/>
  <c r="G43" i="105"/>
  <c r="G42" i="105"/>
  <c r="G41" i="105"/>
  <c r="G40" i="105"/>
  <c r="G39" i="105"/>
  <c r="G38" i="105"/>
  <c r="G37" i="105"/>
  <c r="G36" i="105"/>
  <c r="G35" i="105"/>
  <c r="G34" i="105"/>
  <c r="G33" i="105"/>
  <c r="G32" i="105"/>
  <c r="G31" i="105"/>
  <c r="G30" i="105"/>
  <c r="G29" i="105"/>
  <c r="G28" i="105"/>
  <c r="G27" i="105"/>
  <c r="G26" i="105"/>
  <c r="G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12" i="105"/>
  <c r="G11" i="105"/>
  <c r="G10" i="105"/>
  <c r="G9" i="105"/>
  <c r="G8" i="105"/>
  <c r="G7" i="105"/>
  <c r="E35" i="107" l="1"/>
  <c r="I35" i="107" s="1"/>
  <c r="E36" i="170" l="1"/>
  <c r="E30" i="170"/>
  <c r="B30" i="170" s="1"/>
  <c r="E29" i="170"/>
  <c r="B29" i="170" s="1"/>
  <c r="E28" i="170"/>
  <c r="B28" i="170" s="1"/>
  <c r="E27" i="170"/>
  <c r="B27" i="170" s="1"/>
  <c r="E26" i="170"/>
  <c r="B26" i="170" s="1"/>
  <c r="E25" i="170"/>
  <c r="B25" i="170" s="1"/>
  <c r="E17" i="170"/>
  <c r="A17" i="170" s="1"/>
  <c r="E16" i="170"/>
  <c r="A16" i="170" s="1"/>
  <c r="E15" i="170"/>
  <c r="A15" i="170" s="1"/>
  <c r="E14" i="170"/>
  <c r="A14" i="170" s="1"/>
  <c r="E24" i="170"/>
  <c r="E13" i="170"/>
  <c r="E9" i="170"/>
  <c r="B9" i="170" s="1"/>
  <c r="E6" i="170"/>
  <c r="A27" i="170" l="1"/>
  <c r="A30" i="170"/>
  <c r="A26" i="170"/>
  <c r="A28" i="170"/>
  <c r="A29" i="170"/>
  <c r="A25" i="170"/>
  <c r="B16" i="170"/>
  <c r="B15" i="170"/>
  <c r="B17" i="170"/>
  <c r="B14" i="170"/>
  <c r="A9" i="170"/>
  <c r="R56" i="128"/>
  <c r="Q56" i="128"/>
  <c r="P56" i="128"/>
  <c r="O56" i="128"/>
  <c r="N56" i="128"/>
  <c r="M56" i="128"/>
  <c r="L56" i="128"/>
  <c r="K56" i="128"/>
  <c r="J56" i="128"/>
  <c r="I56" i="128"/>
  <c r="H56" i="128"/>
  <c r="G56" i="128"/>
  <c r="F56" i="128"/>
  <c r="E56" i="128"/>
  <c r="D56" i="128"/>
  <c r="C56" i="128"/>
  <c r="B56" i="128"/>
  <c r="R55" i="128"/>
  <c r="Q55" i="128"/>
  <c r="P55" i="128"/>
  <c r="O55" i="128"/>
  <c r="N55" i="128"/>
  <c r="M55" i="128"/>
  <c r="L55" i="128"/>
  <c r="K55" i="128"/>
  <c r="J55" i="128"/>
  <c r="I55" i="128"/>
  <c r="H55" i="128"/>
  <c r="G55" i="128"/>
  <c r="F55" i="128"/>
  <c r="E55" i="128"/>
  <c r="D55" i="128"/>
  <c r="C55" i="128"/>
  <c r="B55" i="128"/>
  <c r="R54" i="128"/>
  <c r="Q54" i="128"/>
  <c r="P54" i="128"/>
  <c r="O54" i="128"/>
  <c r="N54" i="128"/>
  <c r="M54" i="128"/>
  <c r="L54" i="128"/>
  <c r="K54" i="128"/>
  <c r="J54" i="128"/>
  <c r="I54" i="128"/>
  <c r="H54" i="128"/>
  <c r="G54" i="128"/>
  <c r="F54" i="128"/>
  <c r="E54" i="128"/>
  <c r="D54" i="128"/>
  <c r="C54" i="128"/>
  <c r="B54" i="128"/>
  <c r="R53" i="128"/>
  <c r="Q53" i="128"/>
  <c r="P53" i="128"/>
  <c r="O53" i="128"/>
  <c r="N53" i="128"/>
  <c r="M53" i="128"/>
  <c r="L53" i="128"/>
  <c r="K53" i="128"/>
  <c r="J53" i="128"/>
  <c r="I53" i="128"/>
  <c r="H53" i="128"/>
  <c r="G53" i="128"/>
  <c r="F53" i="128"/>
  <c r="E53" i="128"/>
  <c r="D53" i="128"/>
  <c r="C53" i="128"/>
  <c r="B53" i="128"/>
  <c r="R52" i="128"/>
  <c r="Q52" i="128"/>
  <c r="P52" i="128"/>
  <c r="O52" i="128"/>
  <c r="N52" i="128"/>
  <c r="M52" i="128"/>
  <c r="L52" i="128"/>
  <c r="K52" i="128"/>
  <c r="J52" i="128"/>
  <c r="I52" i="128"/>
  <c r="H52" i="128"/>
  <c r="G52" i="128"/>
  <c r="F52" i="128"/>
  <c r="E52" i="128"/>
  <c r="D52" i="128"/>
  <c r="C52" i="128"/>
  <c r="B52" i="128"/>
  <c r="R51" i="128"/>
  <c r="Q51" i="128"/>
  <c r="P51" i="128"/>
  <c r="O51" i="128"/>
  <c r="N51" i="128"/>
  <c r="M51" i="128"/>
  <c r="L51" i="128"/>
  <c r="K51" i="128"/>
  <c r="J51" i="128"/>
  <c r="I51" i="128"/>
  <c r="H51" i="128"/>
  <c r="G51" i="128"/>
  <c r="F51" i="128"/>
  <c r="E51" i="128"/>
  <c r="D51" i="128"/>
  <c r="C51" i="128"/>
  <c r="B51" i="128"/>
  <c r="R50" i="128"/>
  <c r="Q50" i="128"/>
  <c r="P50" i="128"/>
  <c r="O50" i="128"/>
  <c r="N50" i="128"/>
  <c r="M50" i="128"/>
  <c r="L50" i="128"/>
  <c r="K50" i="128"/>
  <c r="J50" i="128"/>
  <c r="I50" i="128"/>
  <c r="H50" i="128"/>
  <c r="G50" i="128"/>
  <c r="F50" i="128"/>
  <c r="E50" i="128"/>
  <c r="D50" i="128"/>
  <c r="C50" i="128"/>
  <c r="B50" i="128"/>
  <c r="A35" i="128"/>
  <c r="E35" i="170" l="1"/>
  <c r="E22" i="170"/>
  <c r="E11" i="170"/>
  <c r="E10" i="170"/>
  <c r="E7" i="170"/>
  <c r="B11" i="170" l="1"/>
  <c r="A11" i="170"/>
  <c r="A6" i="170"/>
  <c r="B6" i="170"/>
  <c r="A13" i="170"/>
  <c r="B13" i="170"/>
  <c r="A7" i="170"/>
  <c r="B7" i="170"/>
  <c r="A35" i="170"/>
  <c r="B35" i="170"/>
  <c r="B24" i="170"/>
  <c r="A24" i="170"/>
  <c r="A10" i="170"/>
  <c r="B10" i="170"/>
  <c r="B22" i="170"/>
  <c r="A22" i="170"/>
  <c r="A36" i="170"/>
  <c r="B36" i="170"/>
  <c r="N32" i="146" l="1"/>
  <c r="O32" i="146"/>
  <c r="N33" i="146"/>
  <c r="O33" i="146"/>
  <c r="N34" i="146"/>
  <c r="O34" i="146"/>
  <c r="N35" i="146"/>
  <c r="O35" i="146"/>
  <c r="N36" i="146"/>
  <c r="O36" i="146"/>
  <c r="N37" i="146"/>
  <c r="O37" i="146"/>
  <c r="N38" i="146"/>
  <c r="O38" i="146"/>
  <c r="N39" i="146"/>
  <c r="O39" i="146"/>
  <c r="N40" i="146"/>
  <c r="O40" i="146"/>
  <c r="N41" i="146"/>
  <c r="O41" i="146"/>
  <c r="N42" i="146"/>
  <c r="O42" i="146"/>
  <c r="O31" i="146"/>
  <c r="N31" i="146"/>
  <c r="O30" i="146"/>
  <c r="N30" i="146"/>
  <c r="M32" i="146"/>
  <c r="M33" i="146"/>
  <c r="M34" i="146"/>
  <c r="M35" i="146"/>
  <c r="M36" i="146"/>
  <c r="M37" i="146"/>
  <c r="M38" i="146"/>
  <c r="M39" i="146"/>
  <c r="M40" i="146"/>
  <c r="M41" i="146"/>
  <c r="M42" i="146"/>
  <c r="M31" i="146"/>
  <c r="F32" i="146"/>
  <c r="F33" i="146"/>
  <c r="F34" i="146"/>
  <c r="F35" i="146"/>
  <c r="F36" i="146"/>
  <c r="F37" i="146"/>
  <c r="F38" i="146"/>
  <c r="F39" i="146"/>
  <c r="F40" i="146"/>
  <c r="F41" i="146"/>
  <c r="F42" i="146"/>
  <c r="F31" i="146"/>
  <c r="E32" i="146"/>
  <c r="E33" i="146"/>
  <c r="E34" i="146"/>
  <c r="E35" i="146"/>
  <c r="E36" i="146"/>
  <c r="E37" i="146"/>
  <c r="E38" i="146"/>
  <c r="E39" i="146"/>
  <c r="E40" i="146"/>
  <c r="E41" i="146"/>
  <c r="E42" i="146"/>
  <c r="E31" i="146"/>
  <c r="D42" i="146"/>
  <c r="D32" i="146"/>
  <c r="D33" i="146"/>
  <c r="D34" i="146"/>
  <c r="D35" i="146"/>
  <c r="D36" i="146"/>
  <c r="D37" i="146"/>
  <c r="D38" i="146"/>
  <c r="D39" i="146"/>
  <c r="D40" i="146"/>
  <c r="D41" i="146"/>
  <c r="D31" i="146"/>
  <c r="O32" i="122"/>
  <c r="N30" i="122"/>
  <c r="O30" i="122"/>
  <c r="N31" i="122"/>
  <c r="O31" i="122"/>
  <c r="N32" i="122"/>
  <c r="N33" i="122"/>
  <c r="O33" i="122"/>
  <c r="N34" i="122"/>
  <c r="O34" i="122"/>
  <c r="N35" i="122"/>
  <c r="O35" i="122"/>
  <c r="N36" i="122"/>
  <c r="O36" i="122"/>
  <c r="N37" i="122"/>
  <c r="O37" i="122"/>
  <c r="N38" i="122"/>
  <c r="O38" i="122"/>
  <c r="N39" i="122"/>
  <c r="O39" i="122"/>
  <c r="N40" i="122"/>
  <c r="O40" i="122"/>
  <c r="O29" i="122"/>
  <c r="N29" i="122"/>
  <c r="M30" i="122"/>
  <c r="M31" i="122"/>
  <c r="M32" i="122"/>
  <c r="M33" i="122"/>
  <c r="M34" i="122"/>
  <c r="M35" i="122"/>
  <c r="M36" i="122"/>
  <c r="M37" i="122"/>
  <c r="M38" i="122"/>
  <c r="M39" i="122"/>
  <c r="M40" i="122"/>
  <c r="M29" i="122"/>
  <c r="F30" i="122"/>
  <c r="F31" i="122"/>
  <c r="F32" i="122"/>
  <c r="F33" i="122"/>
  <c r="F34" i="122"/>
  <c r="F35" i="122"/>
  <c r="F36" i="122"/>
  <c r="F37" i="122"/>
  <c r="F38" i="122"/>
  <c r="F39" i="122"/>
  <c r="F40" i="122"/>
  <c r="F29" i="122"/>
  <c r="E30" i="122"/>
  <c r="E31" i="122"/>
  <c r="E32" i="122"/>
  <c r="E33" i="122"/>
  <c r="E34" i="122"/>
  <c r="E35" i="122"/>
  <c r="E36" i="122"/>
  <c r="E37" i="122"/>
  <c r="E38" i="122"/>
  <c r="E39" i="122"/>
  <c r="E40" i="122"/>
  <c r="E29" i="122"/>
  <c r="D39" i="122"/>
  <c r="D40" i="122"/>
  <c r="D30" i="122"/>
  <c r="D31" i="122"/>
  <c r="D32" i="122"/>
  <c r="D33" i="122"/>
  <c r="D34" i="122"/>
  <c r="D35" i="122"/>
  <c r="D36" i="122"/>
  <c r="D37" i="122"/>
  <c r="D38" i="122"/>
  <c r="D29" i="122"/>
  <c r="E23" i="170" l="1"/>
  <c r="E12" i="170"/>
  <c r="E8" i="170"/>
  <c r="E5" i="170"/>
  <c r="E4" i="170"/>
  <c r="E3" i="170"/>
  <c r="A5" i="170" l="1"/>
  <c r="B5" i="170"/>
  <c r="B8" i="170"/>
  <c r="A8" i="170"/>
  <c r="B3" i="170"/>
  <c r="A3" i="170"/>
  <c r="A12" i="170"/>
  <c r="B12" i="170"/>
  <c r="A4" i="170"/>
  <c r="B4" i="170"/>
  <c r="A23" i="170"/>
  <c r="B23" i="170"/>
  <c r="A3" i="128"/>
  <c r="C3" i="141" l="1"/>
  <c r="C3" i="140"/>
  <c r="C3" i="139"/>
  <c r="C3" i="120"/>
  <c r="H31" i="120" s="1"/>
  <c r="E34" i="108"/>
  <c r="E34" i="109"/>
  <c r="E34" i="110"/>
  <c r="E34" i="111"/>
  <c r="E34" i="112"/>
  <c r="E34" i="113"/>
  <c r="E4" i="108"/>
  <c r="E4" i="109"/>
  <c r="E4" i="110"/>
  <c r="E4" i="111"/>
  <c r="E4" i="112"/>
  <c r="E4" i="113"/>
  <c r="E5" i="107"/>
  <c r="A56" i="108"/>
  <c r="A56" i="109"/>
  <c r="A56" i="110"/>
  <c r="A56" i="111"/>
  <c r="A56" i="112"/>
  <c r="A56" i="113"/>
  <c r="A57" i="107"/>
  <c r="A50" i="108"/>
  <c r="A50" i="109"/>
  <c r="A50" i="110"/>
  <c r="A50" i="111"/>
  <c r="A50" i="112"/>
  <c r="A50" i="113"/>
  <c r="A51" i="107"/>
  <c r="A44" i="108"/>
  <c r="A44" i="109"/>
  <c r="A44" i="110"/>
  <c r="A44" i="111"/>
  <c r="A44" i="112"/>
  <c r="A44" i="113"/>
  <c r="A45" i="107"/>
  <c r="A38" i="108"/>
  <c r="A38" i="109"/>
  <c r="A38" i="110"/>
  <c r="A38" i="111"/>
  <c r="A38" i="112"/>
  <c r="A38" i="113"/>
  <c r="A39" i="107"/>
  <c r="A26" i="108"/>
  <c r="A26" i="109"/>
  <c r="A26" i="110"/>
  <c r="A26" i="111"/>
  <c r="A26" i="112"/>
  <c r="A26" i="113"/>
  <c r="A27" i="107"/>
  <c r="A20" i="108"/>
  <c r="A20" i="109"/>
  <c r="A20" i="110"/>
  <c r="A20" i="111"/>
  <c r="A20" i="112"/>
  <c r="A20" i="113"/>
  <c r="A21" i="107"/>
  <c r="A14" i="108"/>
  <c r="A14" i="109"/>
  <c r="A14" i="110"/>
  <c r="A14" i="111"/>
  <c r="A14" i="112"/>
  <c r="A14" i="113"/>
  <c r="A15" i="107"/>
  <c r="A8" i="108"/>
  <c r="A8" i="109"/>
  <c r="A8" i="110"/>
  <c r="A8" i="111"/>
  <c r="A8" i="112"/>
  <c r="A8" i="113"/>
  <c r="A9" i="107"/>
  <c r="A3" i="133"/>
  <c r="C7" i="162"/>
  <c r="D7" i="162"/>
  <c r="C8" i="162"/>
  <c r="D8" i="162"/>
  <c r="C9" i="162"/>
  <c r="D9" i="162"/>
  <c r="C10" i="162"/>
  <c r="D10" i="162"/>
  <c r="B10" i="162"/>
  <c r="B9" i="162"/>
  <c r="B8" i="162"/>
  <c r="B7" i="162"/>
  <c r="C10" i="161"/>
  <c r="D10" i="161"/>
  <c r="B10" i="161"/>
  <c r="C9" i="161"/>
  <c r="D9" i="161"/>
  <c r="B9" i="161"/>
  <c r="C8" i="161"/>
  <c r="D8" i="161"/>
  <c r="B8" i="161"/>
  <c r="C7" i="161"/>
  <c r="D7" i="161"/>
  <c r="B7" i="161"/>
  <c r="A1" i="141" l="1"/>
  <c r="E34" i="170" s="1"/>
  <c r="B34" i="170" s="1"/>
  <c r="D11" i="161"/>
  <c r="H31" i="139"/>
  <c r="A1" i="139"/>
  <c r="E32" i="170" s="1"/>
  <c r="B31" i="140"/>
  <c r="A1" i="140"/>
  <c r="E33" i="170" s="1"/>
  <c r="B31" i="120"/>
  <c r="A1" i="120"/>
  <c r="E31" i="170" s="1"/>
  <c r="B31" i="141"/>
  <c r="H31" i="141"/>
  <c r="H31" i="140"/>
  <c r="B31" i="139"/>
  <c r="C10" i="126"/>
  <c r="D10" i="126"/>
  <c r="B10" i="126"/>
  <c r="C9" i="126"/>
  <c r="D9" i="126"/>
  <c r="B9" i="126"/>
  <c r="C8" i="126"/>
  <c r="D8" i="126"/>
  <c r="B8" i="126"/>
  <c r="C7" i="126"/>
  <c r="D7" i="126"/>
  <c r="B7" i="126"/>
  <c r="C3" i="163"/>
  <c r="C3" i="162"/>
  <c r="A1" i="162" s="1"/>
  <c r="E20" i="170" s="1"/>
  <c r="C3" i="161"/>
  <c r="A1" i="161" s="1"/>
  <c r="E19" i="170" s="1"/>
  <c r="C3" i="126"/>
  <c r="A1" i="126" s="1"/>
  <c r="E18" i="170" s="1"/>
  <c r="D45" i="168"/>
  <c r="C45" i="168"/>
  <c r="D44" i="168"/>
  <c r="C44" i="168"/>
  <c r="D43" i="168"/>
  <c r="C43" i="168"/>
  <c r="J34" i="168"/>
  <c r="I34" i="168"/>
  <c r="F34" i="168"/>
  <c r="E34" i="168"/>
  <c r="J33" i="168"/>
  <c r="I33" i="168"/>
  <c r="F33" i="168"/>
  <c r="E33" i="168"/>
  <c r="D33" i="168"/>
  <c r="J32" i="168"/>
  <c r="I32" i="168"/>
  <c r="F32" i="168"/>
  <c r="E32" i="168"/>
  <c r="D32" i="168"/>
  <c r="J31" i="168"/>
  <c r="I31" i="168"/>
  <c r="F31" i="168"/>
  <c r="E31" i="168"/>
  <c r="D31" i="168"/>
  <c r="J30" i="168"/>
  <c r="I30" i="168"/>
  <c r="F30" i="168"/>
  <c r="E30" i="168"/>
  <c r="D30" i="168"/>
  <c r="J29" i="168"/>
  <c r="I29" i="168"/>
  <c r="F29" i="168"/>
  <c r="E29" i="168"/>
  <c r="D29" i="168"/>
  <c r="A29" i="168"/>
  <c r="A38" i="168" s="1"/>
  <c r="H28" i="168"/>
  <c r="F10" i="162" s="1"/>
  <c r="K27" i="168"/>
  <c r="H27" i="168"/>
  <c r="G27" i="168"/>
  <c r="K26" i="168"/>
  <c r="H26" i="168"/>
  <c r="G26" i="168"/>
  <c r="K25" i="168"/>
  <c r="H25" i="168"/>
  <c r="G25" i="168"/>
  <c r="K24" i="168"/>
  <c r="H24" i="168"/>
  <c r="G24" i="168"/>
  <c r="K23" i="168"/>
  <c r="H23" i="168"/>
  <c r="G23" i="168"/>
  <c r="K22" i="168"/>
  <c r="H22" i="168"/>
  <c r="G22" i="168"/>
  <c r="A22" i="168"/>
  <c r="B45" i="168" s="1"/>
  <c r="H21" i="168"/>
  <c r="F10" i="161" s="1"/>
  <c r="K20" i="168"/>
  <c r="H20" i="168"/>
  <c r="G20" i="168"/>
  <c r="K19" i="168"/>
  <c r="H19" i="168"/>
  <c r="G19" i="168"/>
  <c r="K18" i="168"/>
  <c r="H18" i="168"/>
  <c r="G18" i="168"/>
  <c r="K17" i="168"/>
  <c r="H17" i="168"/>
  <c r="G17" i="168"/>
  <c r="K16" i="168"/>
  <c r="H16" i="168"/>
  <c r="G16" i="168"/>
  <c r="K15" i="168"/>
  <c r="H15" i="168"/>
  <c r="G15" i="168"/>
  <c r="A15" i="168"/>
  <c r="H44" i="168" s="1"/>
  <c r="H14" i="168"/>
  <c r="F10" i="126" s="1"/>
  <c r="K13" i="168"/>
  <c r="H13" i="168"/>
  <c r="G13" i="168"/>
  <c r="K12" i="168"/>
  <c r="H12" i="168"/>
  <c r="G12" i="168"/>
  <c r="K11" i="168"/>
  <c r="H11" i="168"/>
  <c r="G11" i="168"/>
  <c r="K10" i="168"/>
  <c r="H10" i="168"/>
  <c r="G10" i="168"/>
  <c r="K9" i="168"/>
  <c r="H9" i="168"/>
  <c r="G9" i="168"/>
  <c r="K8" i="168"/>
  <c r="H8" i="168"/>
  <c r="G8" i="168"/>
  <c r="A8" i="168"/>
  <c r="B43" i="168" s="1"/>
  <c r="E4" i="168"/>
  <c r="C42" i="168" s="1"/>
  <c r="D45" i="167"/>
  <c r="C45" i="167"/>
  <c r="D44" i="167"/>
  <c r="C44" i="167"/>
  <c r="D43" i="167"/>
  <c r="C43" i="167"/>
  <c r="J34" i="167"/>
  <c r="I34" i="167"/>
  <c r="F34" i="167"/>
  <c r="E34" i="167"/>
  <c r="J33" i="167"/>
  <c r="I33" i="167"/>
  <c r="F33" i="167"/>
  <c r="E33" i="167"/>
  <c r="D33" i="167"/>
  <c r="J32" i="167"/>
  <c r="I32" i="167"/>
  <c r="F32" i="167"/>
  <c r="E32" i="167"/>
  <c r="D32" i="167"/>
  <c r="J31" i="167"/>
  <c r="I31" i="167"/>
  <c r="F31" i="167"/>
  <c r="E31" i="167"/>
  <c r="D31" i="167"/>
  <c r="J30" i="167"/>
  <c r="I30" i="167"/>
  <c r="F30" i="167"/>
  <c r="E30" i="167"/>
  <c r="D30" i="167"/>
  <c r="J29" i="167"/>
  <c r="I29" i="167"/>
  <c r="F29" i="167"/>
  <c r="E29" i="167"/>
  <c r="D29" i="167"/>
  <c r="A29" i="167"/>
  <c r="A38" i="167" s="1"/>
  <c r="H28" i="167"/>
  <c r="F8" i="162" s="1"/>
  <c r="K27" i="167"/>
  <c r="H27" i="167"/>
  <c r="G27" i="167"/>
  <c r="K26" i="167"/>
  <c r="H26" i="167"/>
  <c r="G26" i="167"/>
  <c r="K25" i="167"/>
  <c r="H25" i="167"/>
  <c r="G25" i="167"/>
  <c r="K24" i="167"/>
  <c r="H24" i="167"/>
  <c r="G24" i="167"/>
  <c r="K23" i="167"/>
  <c r="H23" i="167"/>
  <c r="G23" i="167"/>
  <c r="K22" i="167"/>
  <c r="H22" i="167"/>
  <c r="G22" i="167"/>
  <c r="A22" i="167"/>
  <c r="B45" i="167" s="1"/>
  <c r="H21" i="167"/>
  <c r="F8" i="161" s="1"/>
  <c r="K20" i="167"/>
  <c r="H20" i="167"/>
  <c r="G20" i="167"/>
  <c r="K19" i="167"/>
  <c r="H19" i="167"/>
  <c r="G19" i="167"/>
  <c r="K18" i="167"/>
  <c r="H18" i="167"/>
  <c r="G18" i="167"/>
  <c r="K17" i="167"/>
  <c r="H17" i="167"/>
  <c r="G17" i="167"/>
  <c r="K16" i="167"/>
  <c r="H16" i="167"/>
  <c r="G16" i="167"/>
  <c r="K15" i="167"/>
  <c r="H15" i="167"/>
  <c r="G15" i="167"/>
  <c r="A15" i="167"/>
  <c r="H44" i="167" s="1"/>
  <c r="H14" i="167"/>
  <c r="F8" i="126" s="1"/>
  <c r="K13" i="167"/>
  <c r="H13" i="167"/>
  <c r="G13" i="167"/>
  <c r="K12" i="167"/>
  <c r="H12" i="167"/>
  <c r="G12" i="167"/>
  <c r="K11" i="167"/>
  <c r="H11" i="167"/>
  <c r="G11" i="167"/>
  <c r="K10" i="167"/>
  <c r="H10" i="167"/>
  <c r="G10" i="167"/>
  <c r="K9" i="167"/>
  <c r="H9" i="167"/>
  <c r="G9" i="167"/>
  <c r="K8" i="167"/>
  <c r="H8" i="167"/>
  <c r="G8" i="167"/>
  <c r="A8" i="167"/>
  <c r="B43" i="167" s="1"/>
  <c r="E4" i="167"/>
  <c r="C42" i="167" s="1"/>
  <c r="D45" i="166"/>
  <c r="C45" i="166"/>
  <c r="D44" i="166"/>
  <c r="C44" i="166"/>
  <c r="D43" i="166"/>
  <c r="C43" i="166"/>
  <c r="J34" i="166"/>
  <c r="I34" i="166"/>
  <c r="F34" i="166"/>
  <c r="E34" i="166"/>
  <c r="J33" i="166"/>
  <c r="I33" i="166"/>
  <c r="F33" i="166"/>
  <c r="E33" i="166"/>
  <c r="D33" i="166"/>
  <c r="J32" i="166"/>
  <c r="I32" i="166"/>
  <c r="F32" i="166"/>
  <c r="E32" i="166"/>
  <c r="D32" i="166"/>
  <c r="J31" i="166"/>
  <c r="I31" i="166"/>
  <c r="F31" i="166"/>
  <c r="E31" i="166"/>
  <c r="D31" i="166"/>
  <c r="J30" i="166"/>
  <c r="I30" i="166"/>
  <c r="F30" i="166"/>
  <c r="E30" i="166"/>
  <c r="D30" i="166"/>
  <c r="J29" i="166"/>
  <c r="I29" i="166"/>
  <c r="F29" i="166"/>
  <c r="E29" i="166"/>
  <c r="D29" i="166"/>
  <c r="A29" i="166"/>
  <c r="A38" i="166" s="1"/>
  <c r="H28" i="166"/>
  <c r="F9" i="162" s="1"/>
  <c r="K27" i="166"/>
  <c r="H27" i="166"/>
  <c r="G27" i="166"/>
  <c r="K26" i="166"/>
  <c r="H26" i="166"/>
  <c r="G26" i="166"/>
  <c r="K25" i="166"/>
  <c r="H25" i="166"/>
  <c r="G25" i="166"/>
  <c r="K24" i="166"/>
  <c r="H24" i="166"/>
  <c r="G24" i="166"/>
  <c r="K23" i="166"/>
  <c r="H23" i="166"/>
  <c r="G23" i="166"/>
  <c r="K22" i="166"/>
  <c r="H22" i="166"/>
  <c r="G22" i="166"/>
  <c r="A22" i="166"/>
  <c r="B45" i="166" s="1"/>
  <c r="H21" i="166"/>
  <c r="F9" i="161" s="1"/>
  <c r="K20" i="166"/>
  <c r="H20" i="166"/>
  <c r="G20" i="166"/>
  <c r="K19" i="166"/>
  <c r="H19" i="166"/>
  <c r="G19" i="166"/>
  <c r="K18" i="166"/>
  <c r="H18" i="166"/>
  <c r="G18" i="166"/>
  <c r="K17" i="166"/>
  <c r="H17" i="166"/>
  <c r="G17" i="166"/>
  <c r="K16" i="166"/>
  <c r="H16" i="166"/>
  <c r="G16" i="166"/>
  <c r="K15" i="166"/>
  <c r="H15" i="166"/>
  <c r="G15" i="166"/>
  <c r="A15" i="166"/>
  <c r="H44" i="166" s="1"/>
  <c r="H14" i="166"/>
  <c r="F9" i="126" s="1"/>
  <c r="K13" i="166"/>
  <c r="H13" i="166"/>
  <c r="G13" i="166"/>
  <c r="K12" i="166"/>
  <c r="H12" i="166"/>
  <c r="G12" i="166"/>
  <c r="K11" i="166"/>
  <c r="H11" i="166"/>
  <c r="G11" i="166"/>
  <c r="K10" i="166"/>
  <c r="H10" i="166"/>
  <c r="G10" i="166"/>
  <c r="K9" i="166"/>
  <c r="H9" i="166"/>
  <c r="G9" i="166"/>
  <c r="K8" i="166"/>
  <c r="H8" i="166"/>
  <c r="G8" i="166"/>
  <c r="A8" i="166"/>
  <c r="B43" i="166" s="1"/>
  <c r="E4" i="166"/>
  <c r="C42" i="166" s="1"/>
  <c r="D45" i="165"/>
  <c r="C45" i="165"/>
  <c r="D44" i="165"/>
  <c r="C44" i="165"/>
  <c r="D43" i="165"/>
  <c r="C43" i="165"/>
  <c r="J34" i="165"/>
  <c r="I34" i="165"/>
  <c r="F34" i="165"/>
  <c r="E34" i="165"/>
  <c r="J33" i="165"/>
  <c r="I33" i="165"/>
  <c r="F33" i="165"/>
  <c r="E33" i="165"/>
  <c r="D33" i="165"/>
  <c r="J32" i="165"/>
  <c r="I32" i="165"/>
  <c r="F32" i="165"/>
  <c r="E32" i="165"/>
  <c r="D32" i="165"/>
  <c r="J31" i="165"/>
  <c r="I31" i="165"/>
  <c r="F31" i="165"/>
  <c r="E31" i="165"/>
  <c r="D31" i="165"/>
  <c r="J30" i="165"/>
  <c r="I30" i="165"/>
  <c r="F30" i="165"/>
  <c r="E30" i="165"/>
  <c r="D30" i="165"/>
  <c r="J29" i="165"/>
  <c r="I29" i="165"/>
  <c r="F29" i="165"/>
  <c r="E29" i="165"/>
  <c r="D29" i="165"/>
  <c r="A29" i="165"/>
  <c r="A38" i="165" s="1"/>
  <c r="H28" i="165"/>
  <c r="F7" i="162" s="1"/>
  <c r="K27" i="165"/>
  <c r="H27" i="165"/>
  <c r="G27" i="165"/>
  <c r="K26" i="165"/>
  <c r="H26" i="165"/>
  <c r="G26" i="165"/>
  <c r="K25" i="165"/>
  <c r="H25" i="165"/>
  <c r="G25" i="165"/>
  <c r="K24" i="165"/>
  <c r="H24" i="165"/>
  <c r="G24" i="165"/>
  <c r="K23" i="165"/>
  <c r="H23" i="165"/>
  <c r="G23" i="165"/>
  <c r="K22" i="165"/>
  <c r="H22" i="165"/>
  <c r="G22" i="165"/>
  <c r="A22" i="165"/>
  <c r="B45" i="165" s="1"/>
  <c r="H21" i="165"/>
  <c r="F7" i="161" s="1"/>
  <c r="K20" i="165"/>
  <c r="H20" i="165"/>
  <c r="G20" i="165"/>
  <c r="K19" i="165"/>
  <c r="H19" i="165"/>
  <c r="G19" i="165"/>
  <c r="K18" i="165"/>
  <c r="H18" i="165"/>
  <c r="G18" i="165"/>
  <c r="K17" i="165"/>
  <c r="H17" i="165"/>
  <c r="G17" i="165"/>
  <c r="K16" i="165"/>
  <c r="H16" i="165"/>
  <c r="G16" i="165"/>
  <c r="K15" i="165"/>
  <c r="H15" i="165"/>
  <c r="G15" i="165"/>
  <c r="A15" i="165"/>
  <c r="B44" i="165" s="1"/>
  <c r="H14" i="165"/>
  <c r="F7" i="126" s="1"/>
  <c r="K13" i="165"/>
  <c r="H13" i="165"/>
  <c r="G13" i="165"/>
  <c r="K12" i="165"/>
  <c r="H12" i="165"/>
  <c r="G12" i="165"/>
  <c r="K11" i="165"/>
  <c r="H11" i="165"/>
  <c r="G11" i="165"/>
  <c r="K10" i="165"/>
  <c r="H10" i="165"/>
  <c r="G10" i="165"/>
  <c r="K9" i="165"/>
  <c r="H9" i="165"/>
  <c r="G9" i="165"/>
  <c r="K8" i="165"/>
  <c r="H8" i="165"/>
  <c r="G8" i="165"/>
  <c r="A8" i="165"/>
  <c r="B43" i="165" s="1"/>
  <c r="E4" i="165"/>
  <c r="I42" i="165" s="1"/>
  <c r="A30" i="116"/>
  <c r="A23" i="116"/>
  <c r="A16" i="116"/>
  <c r="A9" i="116"/>
  <c r="E5" i="116"/>
  <c r="H4" i="145"/>
  <c r="E4" i="145"/>
  <c r="B4" i="145"/>
  <c r="C46" i="167" l="1"/>
  <c r="A34" i="170"/>
  <c r="A1" i="163"/>
  <c r="E21" i="170" s="1"/>
  <c r="H29" i="166"/>
  <c r="H33" i="166"/>
  <c r="H29" i="167"/>
  <c r="H33" i="167"/>
  <c r="H30" i="167"/>
  <c r="C11" i="126"/>
  <c r="E8" i="126" s="1"/>
  <c r="H33" i="165"/>
  <c r="H34" i="165"/>
  <c r="H29" i="168"/>
  <c r="B11" i="126"/>
  <c r="B33" i="170"/>
  <c r="A33" i="170"/>
  <c r="C46" i="166"/>
  <c r="D46" i="167"/>
  <c r="B19" i="170"/>
  <c r="A19" i="170"/>
  <c r="B18" i="170"/>
  <c r="A18" i="170"/>
  <c r="H31" i="166"/>
  <c r="D46" i="166"/>
  <c r="K14" i="168"/>
  <c r="K21" i="168"/>
  <c r="K28" i="168"/>
  <c r="H31" i="168"/>
  <c r="C46" i="168"/>
  <c r="A20" i="170"/>
  <c r="B20" i="170"/>
  <c r="B31" i="170"/>
  <c r="A31" i="170"/>
  <c r="B32" i="170"/>
  <c r="A32" i="170"/>
  <c r="K21" i="165"/>
  <c r="E35" i="165"/>
  <c r="C7" i="163" s="1"/>
  <c r="G14" i="166"/>
  <c r="G28" i="166"/>
  <c r="D35" i="166"/>
  <c r="B9" i="163" s="1"/>
  <c r="H30" i="168"/>
  <c r="I4" i="168"/>
  <c r="D42" i="168" s="1"/>
  <c r="G38" i="168"/>
  <c r="D35" i="167"/>
  <c r="B8" i="163" s="1"/>
  <c r="I35" i="165"/>
  <c r="J44" i="165" s="1"/>
  <c r="K21" i="166"/>
  <c r="K28" i="166"/>
  <c r="H32" i="166"/>
  <c r="J35" i="167"/>
  <c r="H32" i="167"/>
  <c r="G14" i="168"/>
  <c r="G21" i="168"/>
  <c r="G28" i="168"/>
  <c r="D35" i="168"/>
  <c r="B10" i="163" s="1"/>
  <c r="H33" i="168"/>
  <c r="D46" i="168"/>
  <c r="H36" i="163"/>
  <c r="B35" i="163"/>
  <c r="H18" i="163"/>
  <c r="B18" i="163"/>
  <c r="H32" i="165"/>
  <c r="H30" i="166"/>
  <c r="H31" i="167"/>
  <c r="J35" i="168"/>
  <c r="G38" i="165"/>
  <c r="I4" i="166"/>
  <c r="D42" i="166" s="1"/>
  <c r="B18" i="162"/>
  <c r="H18" i="162"/>
  <c r="H36" i="162"/>
  <c r="B35" i="162"/>
  <c r="I4" i="165"/>
  <c r="J42" i="165" s="1"/>
  <c r="C42" i="165"/>
  <c r="I4" i="167"/>
  <c r="D42" i="167" s="1"/>
  <c r="B18" i="161"/>
  <c r="H36" i="161"/>
  <c r="H18" i="161"/>
  <c r="B35" i="161"/>
  <c r="G38" i="166"/>
  <c r="H44" i="165"/>
  <c r="G38" i="167"/>
  <c r="B18" i="126"/>
  <c r="H36" i="126"/>
  <c r="B35" i="126"/>
  <c r="H18" i="126"/>
  <c r="H32" i="168"/>
  <c r="F35" i="168"/>
  <c r="D10" i="163" s="1"/>
  <c r="F35" i="166"/>
  <c r="D9" i="163" s="1"/>
  <c r="G21" i="166"/>
  <c r="J35" i="166"/>
  <c r="K14" i="166"/>
  <c r="K14" i="167"/>
  <c r="K21" i="167"/>
  <c r="K28" i="167"/>
  <c r="G14" i="167"/>
  <c r="G21" i="167"/>
  <c r="G28" i="167"/>
  <c r="F35" i="167"/>
  <c r="D8" i="163" s="1"/>
  <c r="K14" i="165"/>
  <c r="K28" i="165"/>
  <c r="G21" i="165"/>
  <c r="G28" i="165"/>
  <c r="H34" i="168"/>
  <c r="I42" i="168"/>
  <c r="B44" i="168"/>
  <c r="E35" i="168"/>
  <c r="I35" i="168"/>
  <c r="K29" i="168" s="1"/>
  <c r="H43" i="168"/>
  <c r="H45" i="168"/>
  <c r="H34" i="167"/>
  <c r="I42" i="167"/>
  <c r="B44" i="167"/>
  <c r="E35" i="167"/>
  <c r="I35" i="167"/>
  <c r="K33" i="167" s="1"/>
  <c r="H43" i="167"/>
  <c r="H45" i="167"/>
  <c r="H34" i="166"/>
  <c r="I42" i="166"/>
  <c r="B44" i="166"/>
  <c r="E35" i="166"/>
  <c r="I35" i="166"/>
  <c r="K32" i="166" s="1"/>
  <c r="J42" i="166"/>
  <c r="H43" i="166"/>
  <c r="H45" i="166"/>
  <c r="K31" i="165"/>
  <c r="H30" i="165"/>
  <c r="D46" i="165"/>
  <c r="H31" i="165"/>
  <c r="J35" i="165"/>
  <c r="G14" i="165"/>
  <c r="F35" i="165"/>
  <c r="D7" i="163" s="1"/>
  <c r="C46" i="165"/>
  <c r="D35" i="165"/>
  <c r="B7" i="163" s="1"/>
  <c r="D42" i="165"/>
  <c r="H29" i="165"/>
  <c r="H43" i="165"/>
  <c r="H45" i="165"/>
  <c r="B7" i="146"/>
  <c r="J42" i="168" l="1"/>
  <c r="B21" i="170"/>
  <c r="A21" i="170"/>
  <c r="G32" i="165"/>
  <c r="I45" i="165"/>
  <c r="E7" i="126"/>
  <c r="E10" i="126"/>
  <c r="E9" i="126"/>
  <c r="G31" i="165"/>
  <c r="G34" i="165"/>
  <c r="K33" i="165"/>
  <c r="I44" i="165"/>
  <c r="J43" i="165"/>
  <c r="G30" i="165"/>
  <c r="G33" i="165"/>
  <c r="G29" i="165"/>
  <c r="I43" i="165"/>
  <c r="K32" i="165"/>
  <c r="G30" i="166"/>
  <c r="C9" i="163"/>
  <c r="G32" i="167"/>
  <c r="C8" i="163"/>
  <c r="G34" i="168"/>
  <c r="C10" i="163"/>
  <c r="K29" i="165"/>
  <c r="H35" i="165"/>
  <c r="F7" i="163" s="1"/>
  <c r="K30" i="165"/>
  <c r="J45" i="165"/>
  <c r="K34" i="165"/>
  <c r="J42" i="167"/>
  <c r="G31" i="168"/>
  <c r="K31" i="166"/>
  <c r="K33" i="166"/>
  <c r="G31" i="167"/>
  <c r="I45" i="168"/>
  <c r="I43" i="168"/>
  <c r="I44" i="168"/>
  <c r="H35" i="168"/>
  <c r="F10" i="163" s="1"/>
  <c r="G33" i="168"/>
  <c r="K33" i="168"/>
  <c r="K30" i="168"/>
  <c r="K31" i="168"/>
  <c r="G32" i="168"/>
  <c r="G29" i="168"/>
  <c r="G30" i="168"/>
  <c r="J45" i="168"/>
  <c r="J43" i="168"/>
  <c r="J44" i="168"/>
  <c r="K34" i="168"/>
  <c r="K32" i="168"/>
  <c r="I45" i="167"/>
  <c r="I43" i="167"/>
  <c r="I44" i="167"/>
  <c r="H35" i="167"/>
  <c r="F8" i="163" s="1"/>
  <c r="G33" i="167"/>
  <c r="K30" i="167"/>
  <c r="K29" i="167"/>
  <c r="K34" i="167"/>
  <c r="G29" i="167"/>
  <c r="G30" i="167"/>
  <c r="J45" i="167"/>
  <c r="J43" i="167"/>
  <c r="J44" i="167"/>
  <c r="G34" i="167"/>
  <c r="K31" i="167"/>
  <c r="K32" i="167"/>
  <c r="G33" i="166"/>
  <c r="I45" i="166"/>
  <c r="I43" i="166"/>
  <c r="I44" i="166"/>
  <c r="H35" i="166"/>
  <c r="F9" i="163" s="1"/>
  <c r="G34" i="166"/>
  <c r="G29" i="166"/>
  <c r="K29" i="166"/>
  <c r="G31" i="166"/>
  <c r="J45" i="166"/>
  <c r="J43" i="166"/>
  <c r="J44" i="166"/>
  <c r="K34" i="166"/>
  <c r="G32" i="166"/>
  <c r="K30" i="166"/>
  <c r="G9" i="107"/>
  <c r="G10" i="107"/>
  <c r="G11" i="107"/>
  <c r="G12" i="107"/>
  <c r="G13" i="107"/>
  <c r="G15" i="107"/>
  <c r="G16" i="107"/>
  <c r="G17" i="107"/>
  <c r="G18" i="107"/>
  <c r="G19" i="107"/>
  <c r="G22" i="107"/>
  <c r="G23" i="107"/>
  <c r="G24" i="107"/>
  <c r="G25" i="107"/>
  <c r="I46" i="165" l="1"/>
  <c r="J46" i="165"/>
  <c r="E11" i="126"/>
  <c r="G35" i="165"/>
  <c r="K35" i="165"/>
  <c r="I46" i="167"/>
  <c r="J46" i="167"/>
  <c r="G35" i="166"/>
  <c r="K35" i="168"/>
  <c r="J46" i="168"/>
  <c r="G35" i="168"/>
  <c r="I46" i="168"/>
  <c r="I46" i="166"/>
  <c r="J46" i="166"/>
  <c r="K35" i="166"/>
  <c r="K35" i="167"/>
  <c r="G35" i="167"/>
  <c r="G26" i="107"/>
  <c r="G20" i="107"/>
  <c r="G14" i="107"/>
  <c r="K54" i="113"/>
  <c r="K53" i="113"/>
  <c r="K52" i="113"/>
  <c r="K51" i="113"/>
  <c r="K50" i="113"/>
  <c r="K48" i="113"/>
  <c r="K47" i="113"/>
  <c r="K46" i="113"/>
  <c r="K45" i="113"/>
  <c r="K44" i="113"/>
  <c r="K42" i="113"/>
  <c r="K41" i="113"/>
  <c r="K40" i="113"/>
  <c r="K39" i="113"/>
  <c r="K38" i="113"/>
  <c r="K54" i="112"/>
  <c r="K53" i="112"/>
  <c r="K52" i="112"/>
  <c r="K51" i="112"/>
  <c r="K50" i="112"/>
  <c r="K48" i="112"/>
  <c r="K47" i="112"/>
  <c r="K46" i="112"/>
  <c r="K45" i="112"/>
  <c r="K44" i="112"/>
  <c r="K42" i="112"/>
  <c r="K41" i="112"/>
  <c r="K40" i="112"/>
  <c r="K39" i="112"/>
  <c r="K38" i="112"/>
  <c r="K54" i="111"/>
  <c r="K53" i="111"/>
  <c r="K52" i="111"/>
  <c r="K51" i="111"/>
  <c r="K50" i="111"/>
  <c r="K48" i="111"/>
  <c r="K47" i="111"/>
  <c r="K46" i="111"/>
  <c r="K45" i="111"/>
  <c r="K44" i="111"/>
  <c r="K42" i="111"/>
  <c r="K41" i="111"/>
  <c r="K40" i="111"/>
  <c r="K39" i="111"/>
  <c r="K38" i="111"/>
  <c r="K54" i="110"/>
  <c r="K53" i="110"/>
  <c r="K52" i="110"/>
  <c r="K51" i="110"/>
  <c r="K50" i="110"/>
  <c r="K48" i="110"/>
  <c r="K47" i="110"/>
  <c r="K46" i="110"/>
  <c r="K45" i="110"/>
  <c r="K44" i="110"/>
  <c r="K42" i="110"/>
  <c r="K41" i="110"/>
  <c r="K40" i="110"/>
  <c r="K39" i="110"/>
  <c r="K38" i="110"/>
  <c r="K54" i="109"/>
  <c r="K53" i="109"/>
  <c r="K52" i="109"/>
  <c r="K51" i="109"/>
  <c r="K50" i="109"/>
  <c r="K48" i="109"/>
  <c r="K47" i="109"/>
  <c r="K46" i="109"/>
  <c r="K45" i="109"/>
  <c r="K44" i="109"/>
  <c r="K42" i="109"/>
  <c r="K41" i="109"/>
  <c r="K40" i="109"/>
  <c r="K39" i="109"/>
  <c r="K38" i="109"/>
  <c r="K54" i="108"/>
  <c r="K53" i="108"/>
  <c r="K52" i="108"/>
  <c r="K51" i="108"/>
  <c r="K50" i="108"/>
  <c r="K48" i="108"/>
  <c r="K47" i="108"/>
  <c r="K46" i="108"/>
  <c r="K45" i="108"/>
  <c r="K44" i="108"/>
  <c r="K42" i="108"/>
  <c r="K41" i="108"/>
  <c r="K40" i="108"/>
  <c r="K39" i="108"/>
  <c r="K38" i="108"/>
  <c r="K24" i="113"/>
  <c r="K23" i="113"/>
  <c r="K22" i="113"/>
  <c r="K21" i="113"/>
  <c r="K20" i="113"/>
  <c r="K18" i="113"/>
  <c r="K17" i="113"/>
  <c r="K16" i="113"/>
  <c r="K15" i="113"/>
  <c r="K14" i="113"/>
  <c r="K12" i="113"/>
  <c r="K11" i="113"/>
  <c r="K10" i="113"/>
  <c r="K9" i="113"/>
  <c r="K8" i="113"/>
  <c r="K24" i="112"/>
  <c r="K23" i="112"/>
  <c r="K22" i="112"/>
  <c r="K21" i="112"/>
  <c r="K20" i="112"/>
  <c r="K18" i="112"/>
  <c r="K17" i="112"/>
  <c r="K16" i="112"/>
  <c r="K15" i="112"/>
  <c r="K14" i="112"/>
  <c r="K12" i="112"/>
  <c r="K11" i="112"/>
  <c r="K10" i="112"/>
  <c r="K9" i="112"/>
  <c r="K8" i="112"/>
  <c r="K24" i="111"/>
  <c r="K23" i="111"/>
  <c r="K22" i="111"/>
  <c r="K21" i="111"/>
  <c r="K20" i="111"/>
  <c r="K18" i="111"/>
  <c r="K17" i="111"/>
  <c r="K16" i="111"/>
  <c r="K15" i="111"/>
  <c r="K14" i="111"/>
  <c r="K12" i="111"/>
  <c r="K11" i="111"/>
  <c r="K10" i="111"/>
  <c r="K9" i="111"/>
  <c r="K8" i="111"/>
  <c r="K24" i="110"/>
  <c r="K23" i="110"/>
  <c r="K22" i="110"/>
  <c r="K21" i="110"/>
  <c r="K20" i="110"/>
  <c r="K18" i="110"/>
  <c r="K17" i="110"/>
  <c r="K16" i="110"/>
  <c r="K15" i="110"/>
  <c r="K14" i="110"/>
  <c r="K12" i="110"/>
  <c r="K11" i="110"/>
  <c r="K10" i="110"/>
  <c r="K9" i="110"/>
  <c r="K8" i="110"/>
  <c r="K24" i="109"/>
  <c r="K23" i="109"/>
  <c r="K22" i="109"/>
  <c r="K21" i="109"/>
  <c r="K20" i="109"/>
  <c r="K18" i="109"/>
  <c r="K17" i="109"/>
  <c r="K16" i="109"/>
  <c r="K15" i="109"/>
  <c r="K14" i="109"/>
  <c r="K12" i="109"/>
  <c r="K11" i="109"/>
  <c r="K10" i="109"/>
  <c r="K9" i="109"/>
  <c r="K8" i="109"/>
  <c r="K24" i="108"/>
  <c r="K23" i="108"/>
  <c r="K22" i="108"/>
  <c r="K21" i="108"/>
  <c r="K20" i="108"/>
  <c r="K18" i="108"/>
  <c r="K17" i="108"/>
  <c r="K16" i="108"/>
  <c r="K15" i="108"/>
  <c r="K14" i="108"/>
  <c r="K12" i="108"/>
  <c r="K11" i="108"/>
  <c r="K10" i="108"/>
  <c r="K9" i="108"/>
  <c r="K8" i="108"/>
  <c r="K13" i="112" l="1"/>
  <c r="K43" i="110"/>
  <c r="K55" i="112"/>
  <c r="K25" i="110"/>
  <c r="K55" i="108"/>
  <c r="K19" i="113"/>
  <c r="K13" i="108"/>
  <c r="K43" i="113"/>
  <c r="K49" i="113"/>
  <c r="K55" i="113"/>
  <c r="K25" i="113"/>
  <c r="K13" i="113"/>
  <c r="K43" i="112"/>
  <c r="K49" i="112"/>
  <c r="K19" i="112"/>
  <c r="K25" i="112"/>
  <c r="K49" i="111"/>
  <c r="K55" i="111"/>
  <c r="K43" i="111"/>
  <c r="K13" i="111"/>
  <c r="K19" i="111"/>
  <c r="K25" i="111"/>
  <c r="K49" i="110"/>
  <c r="K55" i="110"/>
  <c r="K13" i="110"/>
  <c r="K19" i="110"/>
  <c r="K43" i="109"/>
  <c r="K49" i="109"/>
  <c r="K55" i="109"/>
  <c r="K13" i="109"/>
  <c r="K19" i="109"/>
  <c r="K25" i="109"/>
  <c r="K43" i="108"/>
  <c r="K49" i="108"/>
  <c r="K19" i="108"/>
  <c r="K25" i="108"/>
  <c r="S20" i="146" l="1"/>
  <c r="F41" i="145" l="1"/>
  <c r="D23" i="140" l="1"/>
  <c r="C23" i="140"/>
  <c r="D23" i="139"/>
  <c r="C23" i="139"/>
  <c r="D23" i="120"/>
  <c r="C23" i="120"/>
  <c r="K17" i="107" l="1"/>
  <c r="I27" i="107"/>
  <c r="J60" i="108"/>
  <c r="I60" i="108"/>
  <c r="J59" i="108"/>
  <c r="I59" i="108"/>
  <c r="J58" i="108"/>
  <c r="I58" i="108"/>
  <c r="J57" i="108"/>
  <c r="I57" i="108"/>
  <c r="J56" i="108"/>
  <c r="I56" i="108"/>
  <c r="J60" i="109"/>
  <c r="I60" i="109"/>
  <c r="J59" i="109"/>
  <c r="I59" i="109"/>
  <c r="J58" i="109"/>
  <c r="I58" i="109"/>
  <c r="J57" i="109"/>
  <c r="I57" i="109"/>
  <c r="J56" i="109"/>
  <c r="I56" i="109"/>
  <c r="J60" i="110"/>
  <c r="I60" i="110"/>
  <c r="J59" i="110"/>
  <c r="I59" i="110"/>
  <c r="J58" i="110"/>
  <c r="I58" i="110"/>
  <c r="J57" i="110"/>
  <c r="I57" i="110"/>
  <c r="J56" i="110"/>
  <c r="I56" i="110"/>
  <c r="J60" i="111"/>
  <c r="I60" i="111"/>
  <c r="J59" i="111"/>
  <c r="I59" i="111"/>
  <c r="J58" i="111"/>
  <c r="I58" i="111"/>
  <c r="J57" i="111"/>
  <c r="I57" i="111"/>
  <c r="J56" i="111"/>
  <c r="I56" i="111"/>
  <c r="J60" i="112"/>
  <c r="I60" i="112"/>
  <c r="J59" i="112"/>
  <c r="I59" i="112"/>
  <c r="J58" i="112"/>
  <c r="I58" i="112"/>
  <c r="J57" i="112"/>
  <c r="I57" i="112"/>
  <c r="J56" i="112"/>
  <c r="I56" i="112"/>
  <c r="J60" i="113"/>
  <c r="I60" i="113"/>
  <c r="J59" i="113"/>
  <c r="I59" i="113"/>
  <c r="J58" i="113"/>
  <c r="I58" i="113"/>
  <c r="J57" i="113"/>
  <c r="I57" i="113"/>
  <c r="J56" i="113"/>
  <c r="I56" i="113"/>
  <c r="J61" i="107"/>
  <c r="I61" i="107"/>
  <c r="J60" i="107"/>
  <c r="I60" i="107"/>
  <c r="J59" i="107"/>
  <c r="I59" i="107"/>
  <c r="J58" i="107"/>
  <c r="I58" i="107"/>
  <c r="J57" i="107"/>
  <c r="I57" i="107"/>
  <c r="J30" i="108"/>
  <c r="I30" i="108"/>
  <c r="J29" i="108"/>
  <c r="I29" i="108"/>
  <c r="J28" i="108"/>
  <c r="I28" i="108"/>
  <c r="J27" i="108"/>
  <c r="I27" i="108"/>
  <c r="J26" i="108"/>
  <c r="I26" i="108"/>
  <c r="J30" i="109"/>
  <c r="I30" i="109"/>
  <c r="J29" i="109"/>
  <c r="I29" i="109"/>
  <c r="J28" i="109"/>
  <c r="I28" i="109"/>
  <c r="J27" i="109"/>
  <c r="I27" i="109"/>
  <c r="J26" i="109"/>
  <c r="I26" i="109"/>
  <c r="J30" i="110"/>
  <c r="I30" i="110"/>
  <c r="J29" i="110"/>
  <c r="I29" i="110"/>
  <c r="J28" i="110"/>
  <c r="I28" i="110"/>
  <c r="J27" i="110"/>
  <c r="I27" i="110"/>
  <c r="J26" i="110"/>
  <c r="I26" i="110"/>
  <c r="J30" i="111"/>
  <c r="I30" i="111"/>
  <c r="J29" i="111"/>
  <c r="I29" i="111"/>
  <c r="J28" i="111"/>
  <c r="I28" i="111"/>
  <c r="J27" i="111"/>
  <c r="I27" i="111"/>
  <c r="J26" i="111"/>
  <c r="I26" i="111"/>
  <c r="J30" i="112"/>
  <c r="I30" i="112"/>
  <c r="J29" i="112"/>
  <c r="I29" i="112"/>
  <c r="J28" i="112"/>
  <c r="I28" i="112"/>
  <c r="J27" i="112"/>
  <c r="I27" i="112"/>
  <c r="J26" i="112"/>
  <c r="I26" i="112"/>
  <c r="J30" i="113"/>
  <c r="I30" i="113"/>
  <c r="J29" i="113"/>
  <c r="I29" i="113"/>
  <c r="J28" i="113"/>
  <c r="I28" i="113"/>
  <c r="J27" i="113"/>
  <c r="I27" i="113"/>
  <c r="J26" i="113"/>
  <c r="I26" i="113"/>
  <c r="J31" i="107"/>
  <c r="I31" i="107"/>
  <c r="J30" i="107"/>
  <c r="I30" i="107"/>
  <c r="J29" i="107"/>
  <c r="I29" i="107"/>
  <c r="J28" i="107"/>
  <c r="I28" i="107"/>
  <c r="J27" i="107"/>
  <c r="I61" i="110" l="1"/>
  <c r="K59" i="110" s="1"/>
  <c r="I61" i="108"/>
  <c r="K58" i="108" s="1"/>
  <c r="J32" i="107"/>
  <c r="I31" i="113"/>
  <c r="K30" i="113" s="1"/>
  <c r="J31" i="113"/>
  <c r="I61" i="112"/>
  <c r="K59" i="112" s="1"/>
  <c r="J61" i="111"/>
  <c r="J31" i="111"/>
  <c r="I31" i="111"/>
  <c r="K30" i="111" s="1"/>
  <c r="J61" i="109"/>
  <c r="I31" i="109"/>
  <c r="K27" i="109" s="1"/>
  <c r="J31" i="109"/>
  <c r="I62" i="107"/>
  <c r="I32" i="107"/>
  <c r="J61" i="113"/>
  <c r="I61" i="113"/>
  <c r="K56" i="113" s="1"/>
  <c r="J61" i="112"/>
  <c r="J31" i="112"/>
  <c r="I31" i="112"/>
  <c r="K30" i="112" s="1"/>
  <c r="I61" i="111"/>
  <c r="K56" i="111" s="1"/>
  <c r="J61" i="110"/>
  <c r="J31" i="110"/>
  <c r="I31" i="110"/>
  <c r="K30" i="110" s="1"/>
  <c r="I61" i="109"/>
  <c r="K60" i="109" s="1"/>
  <c r="J61" i="108"/>
  <c r="J31" i="108"/>
  <c r="I31" i="108"/>
  <c r="K29" i="108" s="1"/>
  <c r="J62" i="107"/>
  <c r="J11" i="163"/>
  <c r="I11" i="163"/>
  <c r="H11" i="163"/>
  <c r="G11" i="163"/>
  <c r="J10" i="163"/>
  <c r="I10" i="163"/>
  <c r="H10" i="163"/>
  <c r="G10" i="163"/>
  <c r="J9" i="163"/>
  <c r="I9" i="163"/>
  <c r="H9" i="163"/>
  <c r="G9" i="163"/>
  <c r="J8" i="163"/>
  <c r="I8" i="163"/>
  <c r="H8" i="163"/>
  <c r="G8" i="163"/>
  <c r="J7" i="163"/>
  <c r="I7" i="163"/>
  <c r="H7" i="163"/>
  <c r="G7" i="163"/>
  <c r="K28" i="112" l="1"/>
  <c r="K60" i="110"/>
  <c r="K56" i="109"/>
  <c r="K30" i="109"/>
  <c r="K57" i="113"/>
  <c r="K60" i="113"/>
  <c r="K28" i="111"/>
  <c r="K26" i="111"/>
  <c r="K27" i="111"/>
  <c r="K57" i="110"/>
  <c r="K29" i="110"/>
  <c r="K28" i="110"/>
  <c r="K58" i="109"/>
  <c r="K59" i="109"/>
  <c r="K29" i="109"/>
  <c r="K26" i="109"/>
  <c r="K30" i="108"/>
  <c r="K27" i="108"/>
  <c r="K58" i="113"/>
  <c r="K59" i="113"/>
  <c r="K28" i="113"/>
  <c r="K26" i="113"/>
  <c r="K29" i="113"/>
  <c r="K27" i="113"/>
  <c r="K60" i="112"/>
  <c r="K57" i="112"/>
  <c r="K58" i="112"/>
  <c r="K56" i="112"/>
  <c r="K29" i="112"/>
  <c r="K26" i="112"/>
  <c r="K27" i="112"/>
  <c r="K60" i="111"/>
  <c r="K57" i="111"/>
  <c r="K58" i="111"/>
  <c r="K59" i="111"/>
  <c r="K29" i="111"/>
  <c r="K58" i="110"/>
  <c r="K56" i="110"/>
  <c r="K27" i="110"/>
  <c r="K26" i="110"/>
  <c r="K57" i="109"/>
  <c r="K28" i="109"/>
  <c r="K59" i="108"/>
  <c r="K57" i="108"/>
  <c r="K56" i="108"/>
  <c r="K60" i="108"/>
  <c r="K28" i="108"/>
  <c r="K26" i="108"/>
  <c r="K9" i="163"/>
  <c r="K10" i="163"/>
  <c r="K7" i="163"/>
  <c r="K8" i="163"/>
  <c r="K11" i="163"/>
  <c r="K61" i="111" l="1"/>
  <c r="K31" i="110"/>
  <c r="K61" i="113"/>
  <c r="K31" i="113"/>
  <c r="K61" i="109"/>
  <c r="K31" i="108"/>
  <c r="K61" i="108"/>
  <c r="K61" i="112"/>
  <c r="K31" i="112"/>
  <c r="K31" i="111"/>
  <c r="K61" i="110"/>
  <c r="K31" i="109"/>
  <c r="C11" i="161"/>
  <c r="C11" i="162"/>
  <c r="B11" i="162"/>
  <c r="D11" i="162"/>
  <c r="B11" i="161"/>
  <c r="E9" i="162" l="1"/>
  <c r="E7" i="162"/>
  <c r="E10" i="162"/>
  <c r="E8" i="162"/>
  <c r="E8" i="161"/>
  <c r="E10" i="161"/>
  <c r="E7" i="161"/>
  <c r="E9" i="161"/>
  <c r="K20" i="116"/>
  <c r="K19" i="116"/>
  <c r="K18" i="116"/>
  <c r="K24" i="116"/>
  <c r="K25" i="116"/>
  <c r="K26" i="116"/>
  <c r="K27" i="116"/>
  <c r="K28" i="116"/>
  <c r="K23" i="116"/>
  <c r="K17" i="116"/>
  <c r="K21" i="116"/>
  <c r="K16" i="116"/>
  <c r="K10" i="116"/>
  <c r="K11" i="116"/>
  <c r="K12" i="116"/>
  <c r="K13" i="116"/>
  <c r="K14" i="116"/>
  <c r="K9" i="116"/>
  <c r="J35" i="116"/>
  <c r="I35" i="116"/>
  <c r="J34" i="116"/>
  <c r="I34" i="116"/>
  <c r="J33" i="116"/>
  <c r="I33" i="116"/>
  <c r="J32" i="116"/>
  <c r="I32" i="116"/>
  <c r="J31" i="116"/>
  <c r="I31" i="116"/>
  <c r="J30" i="116"/>
  <c r="I30" i="116"/>
  <c r="E11" i="161" l="1"/>
  <c r="E11" i="162"/>
  <c r="K15" i="116"/>
  <c r="K22" i="116"/>
  <c r="J36" i="116"/>
  <c r="D11" i="126"/>
  <c r="I36" i="116"/>
  <c r="K34" i="116" s="1"/>
  <c r="K29" i="116"/>
  <c r="K33" i="116" l="1"/>
  <c r="K30" i="116"/>
  <c r="K31" i="116"/>
  <c r="K32" i="116"/>
  <c r="K35" i="116"/>
  <c r="K36" i="116" l="1"/>
  <c r="H54" i="113" l="1"/>
  <c r="H48" i="113"/>
  <c r="H42" i="113"/>
  <c r="H24" i="113"/>
  <c r="H18" i="113"/>
  <c r="H12" i="113"/>
  <c r="H54" i="112"/>
  <c r="H48" i="112"/>
  <c r="H42" i="112"/>
  <c r="H24" i="112"/>
  <c r="H18" i="112"/>
  <c r="H12" i="112"/>
  <c r="H54" i="111"/>
  <c r="H48" i="111"/>
  <c r="H42" i="111"/>
  <c r="H24" i="111"/>
  <c r="H18" i="111"/>
  <c r="H12" i="111"/>
  <c r="H54" i="110"/>
  <c r="H48" i="110"/>
  <c r="H42" i="110"/>
  <c r="H24" i="110"/>
  <c r="H18" i="110"/>
  <c r="H12" i="110"/>
  <c r="H54" i="109"/>
  <c r="H48" i="109"/>
  <c r="H42" i="109"/>
  <c r="H24" i="109"/>
  <c r="H18" i="109"/>
  <c r="H12" i="109"/>
  <c r="H54" i="108"/>
  <c r="H48" i="108"/>
  <c r="H42" i="108"/>
  <c r="H24" i="108"/>
  <c r="H18" i="108"/>
  <c r="H12" i="108"/>
  <c r="K61" i="107"/>
  <c r="K55" i="107"/>
  <c r="K49" i="107"/>
  <c r="K43" i="107"/>
  <c r="H55" i="107"/>
  <c r="H49" i="107"/>
  <c r="H43" i="107"/>
  <c r="K31" i="107"/>
  <c r="K25" i="107"/>
  <c r="K19" i="107"/>
  <c r="K13" i="107"/>
  <c r="H25" i="107"/>
  <c r="H19" i="107"/>
  <c r="H13" i="107"/>
  <c r="H27" i="116"/>
  <c r="H20" i="116"/>
  <c r="H13" i="116"/>
  <c r="S22" i="122" l="1"/>
  <c r="C20" i="122" l="1"/>
  <c r="B19" i="122"/>
  <c r="G49" i="107" l="1"/>
  <c r="K9" i="107" l="1"/>
  <c r="K10" i="107"/>
  <c r="K11" i="107"/>
  <c r="K12" i="107"/>
  <c r="K15" i="107"/>
  <c r="K16" i="107"/>
  <c r="K18" i="107"/>
  <c r="K21" i="107"/>
  <c r="K22" i="107"/>
  <c r="K23" i="107"/>
  <c r="K24" i="107"/>
  <c r="K27" i="107"/>
  <c r="K28" i="107"/>
  <c r="K29" i="107"/>
  <c r="K30" i="107"/>
  <c r="K32" i="107" l="1"/>
  <c r="K26" i="107"/>
  <c r="K20" i="107"/>
  <c r="K14" i="107"/>
  <c r="H14" i="116"/>
  <c r="T28" i="147"/>
  <c r="S28" i="147"/>
  <c r="M28" i="147"/>
  <c r="L28" i="147"/>
  <c r="K28" i="147"/>
  <c r="F28" i="147"/>
  <c r="E31" i="107" l="1"/>
  <c r="H31" i="107" s="1"/>
  <c r="E34" i="116" l="1"/>
  <c r="H34" i="116" s="1"/>
  <c r="F34" i="116"/>
  <c r="E33" i="116"/>
  <c r="D34" i="116"/>
  <c r="F39" i="145" l="1"/>
  <c r="E39" i="145"/>
  <c r="G39" i="145" s="1"/>
  <c r="Q20" i="146" l="1"/>
  <c r="Q21" i="146"/>
  <c r="Q22" i="146"/>
  <c r="F60" i="113" l="1"/>
  <c r="E60" i="113"/>
  <c r="H60" i="113" s="1"/>
  <c r="D60" i="113"/>
  <c r="F59" i="113"/>
  <c r="E59" i="113"/>
  <c r="H59" i="113" s="1"/>
  <c r="D59" i="113"/>
  <c r="F58" i="113"/>
  <c r="E58" i="113"/>
  <c r="H58" i="113" s="1"/>
  <c r="D58" i="113"/>
  <c r="F57" i="113"/>
  <c r="E57" i="113"/>
  <c r="H57" i="113" s="1"/>
  <c r="D57" i="113"/>
  <c r="F56" i="113"/>
  <c r="E56" i="113"/>
  <c r="D56" i="113"/>
  <c r="G54" i="113"/>
  <c r="H53" i="113"/>
  <c r="G53" i="113"/>
  <c r="H52" i="113"/>
  <c r="G52" i="113"/>
  <c r="H51" i="113"/>
  <c r="G51" i="113"/>
  <c r="H50" i="113"/>
  <c r="G50" i="113"/>
  <c r="H49" i="113"/>
  <c r="G48" i="113"/>
  <c r="H47" i="113"/>
  <c r="G47" i="113"/>
  <c r="H46" i="113"/>
  <c r="G46" i="113"/>
  <c r="H45" i="113"/>
  <c r="G45" i="113"/>
  <c r="H44" i="113"/>
  <c r="G44" i="113"/>
  <c r="H43" i="113"/>
  <c r="G42" i="113"/>
  <c r="H41" i="113"/>
  <c r="G41" i="113"/>
  <c r="H40" i="113"/>
  <c r="G40" i="113"/>
  <c r="H39" i="113"/>
  <c r="G39" i="113"/>
  <c r="H38" i="113"/>
  <c r="G38" i="113"/>
  <c r="F60" i="112"/>
  <c r="E60" i="112"/>
  <c r="H60" i="112" s="1"/>
  <c r="D60" i="112"/>
  <c r="F59" i="112"/>
  <c r="E59" i="112"/>
  <c r="H59" i="112" s="1"/>
  <c r="D59" i="112"/>
  <c r="F58" i="112"/>
  <c r="E58" i="112"/>
  <c r="H58" i="112" s="1"/>
  <c r="D58" i="112"/>
  <c r="F57" i="112"/>
  <c r="E57" i="112"/>
  <c r="H57" i="112" s="1"/>
  <c r="D57" i="112"/>
  <c r="F56" i="112"/>
  <c r="E56" i="112"/>
  <c r="D56" i="112"/>
  <c r="H55" i="112"/>
  <c r="G54" i="112"/>
  <c r="H53" i="112"/>
  <c r="G53" i="112"/>
  <c r="H52" i="112"/>
  <c r="G52" i="112"/>
  <c r="H51" i="112"/>
  <c r="G51" i="112"/>
  <c r="H50" i="112"/>
  <c r="G50" i="112"/>
  <c r="H49" i="112"/>
  <c r="G48" i="112"/>
  <c r="H47" i="112"/>
  <c r="G47" i="112"/>
  <c r="H46" i="112"/>
  <c r="G46" i="112"/>
  <c r="H45" i="112"/>
  <c r="G45" i="112"/>
  <c r="H44" i="112"/>
  <c r="G44" i="112"/>
  <c r="H43" i="112"/>
  <c r="G42" i="112"/>
  <c r="H41" i="112"/>
  <c r="G41" i="112"/>
  <c r="H40" i="112"/>
  <c r="G40" i="112"/>
  <c r="H39" i="112"/>
  <c r="G39" i="112"/>
  <c r="H38" i="112"/>
  <c r="G38" i="112"/>
  <c r="F60" i="111"/>
  <c r="E60" i="111"/>
  <c r="H60" i="111" s="1"/>
  <c r="D60" i="111"/>
  <c r="F59" i="111"/>
  <c r="E59" i="111"/>
  <c r="H59" i="111" s="1"/>
  <c r="D59" i="111"/>
  <c r="F58" i="111"/>
  <c r="E58" i="111"/>
  <c r="H58" i="111" s="1"/>
  <c r="D58" i="111"/>
  <c r="F57" i="111"/>
  <c r="E57" i="111"/>
  <c r="H57" i="111" s="1"/>
  <c r="D57" i="111"/>
  <c r="F56" i="111"/>
  <c r="E56" i="111"/>
  <c r="D56" i="111"/>
  <c r="H55" i="111"/>
  <c r="G54" i="111"/>
  <c r="H53" i="111"/>
  <c r="G53" i="111"/>
  <c r="H52" i="111"/>
  <c r="G52" i="111"/>
  <c r="H51" i="111"/>
  <c r="G51" i="111"/>
  <c r="H50" i="111"/>
  <c r="G50" i="111"/>
  <c r="H49" i="111"/>
  <c r="G48" i="111"/>
  <c r="H47" i="111"/>
  <c r="G47" i="111"/>
  <c r="H46" i="111"/>
  <c r="G46" i="111"/>
  <c r="H45" i="111"/>
  <c r="G45" i="111"/>
  <c r="H44" i="111"/>
  <c r="G44" i="111"/>
  <c r="H43" i="111"/>
  <c r="G42" i="111"/>
  <c r="H41" i="111"/>
  <c r="G41" i="111"/>
  <c r="H40" i="111"/>
  <c r="G40" i="111"/>
  <c r="H39" i="111"/>
  <c r="G39" i="111"/>
  <c r="H38" i="111"/>
  <c r="G38" i="111"/>
  <c r="F60" i="110"/>
  <c r="E60" i="110"/>
  <c r="H60" i="110" s="1"/>
  <c r="D60" i="110"/>
  <c r="F59" i="110"/>
  <c r="E59" i="110"/>
  <c r="H59" i="110" s="1"/>
  <c r="D59" i="110"/>
  <c r="F58" i="110"/>
  <c r="E58" i="110"/>
  <c r="H58" i="110" s="1"/>
  <c r="D58" i="110"/>
  <c r="F57" i="110"/>
  <c r="E57" i="110"/>
  <c r="H57" i="110" s="1"/>
  <c r="D57" i="110"/>
  <c r="F56" i="110"/>
  <c r="E56" i="110"/>
  <c r="D56" i="110"/>
  <c r="H55" i="110"/>
  <c r="G54" i="110"/>
  <c r="H53" i="110"/>
  <c r="G53" i="110"/>
  <c r="H52" i="110"/>
  <c r="G52" i="110"/>
  <c r="H51" i="110"/>
  <c r="G51" i="110"/>
  <c r="H50" i="110"/>
  <c r="G50" i="110"/>
  <c r="H49" i="110"/>
  <c r="G48" i="110"/>
  <c r="H47" i="110"/>
  <c r="G47" i="110"/>
  <c r="H46" i="110"/>
  <c r="G46" i="110"/>
  <c r="H45" i="110"/>
  <c r="G45" i="110"/>
  <c r="H44" i="110"/>
  <c r="G44" i="110"/>
  <c r="H43" i="110"/>
  <c r="G42" i="110"/>
  <c r="H41" i="110"/>
  <c r="G41" i="110"/>
  <c r="H40" i="110"/>
  <c r="G40" i="110"/>
  <c r="H39" i="110"/>
  <c r="G39" i="110"/>
  <c r="H38" i="110"/>
  <c r="G38" i="110"/>
  <c r="F60" i="109"/>
  <c r="E60" i="109"/>
  <c r="H60" i="109" s="1"/>
  <c r="D60" i="109"/>
  <c r="F59" i="109"/>
  <c r="E59" i="109"/>
  <c r="H59" i="109" s="1"/>
  <c r="D59" i="109"/>
  <c r="F58" i="109"/>
  <c r="E58" i="109"/>
  <c r="H58" i="109" s="1"/>
  <c r="D58" i="109"/>
  <c r="F57" i="109"/>
  <c r="E57" i="109"/>
  <c r="H57" i="109" s="1"/>
  <c r="D57" i="109"/>
  <c r="F56" i="109"/>
  <c r="E56" i="109"/>
  <c r="D56" i="109"/>
  <c r="H55" i="109"/>
  <c r="G54" i="109"/>
  <c r="H53" i="109"/>
  <c r="G53" i="109"/>
  <c r="H52" i="109"/>
  <c r="G52" i="109"/>
  <c r="H51" i="109"/>
  <c r="G51" i="109"/>
  <c r="H50" i="109"/>
  <c r="G50" i="109"/>
  <c r="H49" i="109"/>
  <c r="G48" i="109"/>
  <c r="H47" i="109"/>
  <c r="G47" i="109"/>
  <c r="H46" i="109"/>
  <c r="G46" i="109"/>
  <c r="H45" i="109"/>
  <c r="G45" i="109"/>
  <c r="H44" i="109"/>
  <c r="G44" i="109"/>
  <c r="H43" i="109"/>
  <c r="G42" i="109"/>
  <c r="H41" i="109"/>
  <c r="G41" i="109"/>
  <c r="H40" i="109"/>
  <c r="G40" i="109"/>
  <c r="H39" i="109"/>
  <c r="G39" i="109"/>
  <c r="H38" i="109"/>
  <c r="G38" i="109"/>
  <c r="G40" i="108"/>
  <c r="F60" i="108"/>
  <c r="E60" i="108"/>
  <c r="H60" i="108" s="1"/>
  <c r="D60" i="108"/>
  <c r="F59" i="108"/>
  <c r="E59" i="108"/>
  <c r="H59" i="108" s="1"/>
  <c r="D59" i="108"/>
  <c r="F58" i="108"/>
  <c r="E58" i="108"/>
  <c r="H58" i="108" s="1"/>
  <c r="D58" i="108"/>
  <c r="F57" i="108"/>
  <c r="E57" i="108"/>
  <c r="H57" i="108" s="1"/>
  <c r="D57" i="108"/>
  <c r="F56" i="108"/>
  <c r="E56" i="108"/>
  <c r="H56" i="108" s="1"/>
  <c r="D56" i="108"/>
  <c r="H55" i="108"/>
  <c r="G54" i="108"/>
  <c r="H53" i="108"/>
  <c r="G53" i="108"/>
  <c r="H52" i="108"/>
  <c r="G52" i="108"/>
  <c r="H51" i="108"/>
  <c r="G51" i="108"/>
  <c r="H50" i="108"/>
  <c r="G50" i="108"/>
  <c r="H49" i="108"/>
  <c r="G48" i="108"/>
  <c r="H47" i="108"/>
  <c r="G47" i="108"/>
  <c r="H46" i="108"/>
  <c r="G46" i="108"/>
  <c r="H45" i="108"/>
  <c r="G45" i="108"/>
  <c r="H44" i="108"/>
  <c r="G44" i="108"/>
  <c r="H43" i="108"/>
  <c r="G42" i="108"/>
  <c r="H41" i="108"/>
  <c r="G41" i="108"/>
  <c r="H40" i="108"/>
  <c r="H39" i="108"/>
  <c r="G39" i="108"/>
  <c r="H38" i="108"/>
  <c r="G38" i="108"/>
  <c r="F30" i="113"/>
  <c r="E30" i="113"/>
  <c r="H30" i="113" s="1"/>
  <c r="D30" i="113"/>
  <c r="F29" i="113"/>
  <c r="E29" i="113"/>
  <c r="H29" i="113" s="1"/>
  <c r="D29" i="113"/>
  <c r="F28" i="113"/>
  <c r="E28" i="113"/>
  <c r="H28" i="113" s="1"/>
  <c r="D28" i="113"/>
  <c r="F27" i="113"/>
  <c r="E27" i="113"/>
  <c r="H27" i="113" s="1"/>
  <c r="D27" i="113"/>
  <c r="F26" i="113"/>
  <c r="E26" i="113"/>
  <c r="D26" i="113"/>
  <c r="H25" i="113"/>
  <c r="G24" i="113"/>
  <c r="H23" i="113"/>
  <c r="G23" i="113"/>
  <c r="H22" i="113"/>
  <c r="G22" i="113"/>
  <c r="H21" i="113"/>
  <c r="G21" i="113"/>
  <c r="H20" i="113"/>
  <c r="G20" i="113"/>
  <c r="H19" i="113"/>
  <c r="G18" i="113"/>
  <c r="H17" i="113"/>
  <c r="G17" i="113"/>
  <c r="H16" i="113"/>
  <c r="G16" i="113"/>
  <c r="H15" i="113"/>
  <c r="G15" i="113"/>
  <c r="H14" i="113"/>
  <c r="G14" i="113"/>
  <c r="H13" i="113"/>
  <c r="G12" i="113"/>
  <c r="H11" i="113"/>
  <c r="G11" i="113"/>
  <c r="H10" i="113"/>
  <c r="G10" i="113"/>
  <c r="H9" i="113"/>
  <c r="G9" i="113"/>
  <c r="H8" i="113"/>
  <c r="G8" i="113"/>
  <c r="F30" i="112"/>
  <c r="E30" i="112"/>
  <c r="H30" i="112" s="1"/>
  <c r="D30" i="112"/>
  <c r="F29" i="112"/>
  <c r="E29" i="112"/>
  <c r="H29" i="112" s="1"/>
  <c r="D29" i="112"/>
  <c r="F28" i="112"/>
  <c r="E28" i="112"/>
  <c r="H28" i="112" s="1"/>
  <c r="D28" i="112"/>
  <c r="F27" i="112"/>
  <c r="E27" i="112"/>
  <c r="H27" i="112" s="1"/>
  <c r="D27" i="112"/>
  <c r="F26" i="112"/>
  <c r="E26" i="112"/>
  <c r="D26" i="112"/>
  <c r="H25" i="112"/>
  <c r="G24" i="112"/>
  <c r="H23" i="112"/>
  <c r="G23" i="112"/>
  <c r="H22" i="112"/>
  <c r="G22" i="112"/>
  <c r="H21" i="112"/>
  <c r="G21" i="112"/>
  <c r="H20" i="112"/>
  <c r="G20" i="112"/>
  <c r="H19" i="112"/>
  <c r="G18" i="112"/>
  <c r="H17" i="112"/>
  <c r="G17" i="112"/>
  <c r="H16" i="112"/>
  <c r="G16" i="112"/>
  <c r="H15" i="112"/>
  <c r="G15" i="112"/>
  <c r="H14" i="112"/>
  <c r="G14" i="112"/>
  <c r="H13" i="112"/>
  <c r="G12" i="112"/>
  <c r="H11" i="112"/>
  <c r="G11" i="112"/>
  <c r="H10" i="112"/>
  <c r="G10" i="112"/>
  <c r="H9" i="112"/>
  <c r="G9" i="112"/>
  <c r="H8" i="112"/>
  <c r="G8" i="112"/>
  <c r="F30" i="111"/>
  <c r="E30" i="111"/>
  <c r="H30" i="111" s="1"/>
  <c r="D30" i="111"/>
  <c r="F29" i="111"/>
  <c r="E29" i="111"/>
  <c r="H29" i="111" s="1"/>
  <c r="D29" i="111"/>
  <c r="F28" i="111"/>
  <c r="E28" i="111"/>
  <c r="H28" i="111" s="1"/>
  <c r="D28" i="111"/>
  <c r="F27" i="111"/>
  <c r="E27" i="111"/>
  <c r="H27" i="111" s="1"/>
  <c r="D27" i="111"/>
  <c r="F26" i="111"/>
  <c r="E26" i="111"/>
  <c r="D26" i="111"/>
  <c r="H25" i="111"/>
  <c r="G24" i="111"/>
  <c r="H23" i="111"/>
  <c r="G23" i="111"/>
  <c r="H22" i="111"/>
  <c r="G22" i="111"/>
  <c r="H21" i="111"/>
  <c r="G21" i="111"/>
  <c r="H20" i="111"/>
  <c r="G20" i="111"/>
  <c r="H19" i="111"/>
  <c r="G18" i="111"/>
  <c r="H17" i="111"/>
  <c r="G17" i="111"/>
  <c r="H16" i="111"/>
  <c r="G16" i="111"/>
  <c r="H15" i="111"/>
  <c r="G15" i="111"/>
  <c r="H14" i="111"/>
  <c r="G14" i="111"/>
  <c r="H13" i="111"/>
  <c r="G12" i="111"/>
  <c r="H11" i="111"/>
  <c r="G11" i="111"/>
  <c r="H10" i="111"/>
  <c r="G10" i="111"/>
  <c r="H9" i="111"/>
  <c r="G9" i="111"/>
  <c r="H8" i="111"/>
  <c r="G8" i="111"/>
  <c r="F30" i="110"/>
  <c r="E30" i="110"/>
  <c r="H30" i="110" s="1"/>
  <c r="D30" i="110"/>
  <c r="F29" i="110"/>
  <c r="E29" i="110"/>
  <c r="H29" i="110" s="1"/>
  <c r="D29" i="110"/>
  <c r="F28" i="110"/>
  <c r="E28" i="110"/>
  <c r="H28" i="110" s="1"/>
  <c r="D28" i="110"/>
  <c r="F27" i="110"/>
  <c r="E27" i="110"/>
  <c r="H27" i="110" s="1"/>
  <c r="D27" i="110"/>
  <c r="F26" i="110"/>
  <c r="E26" i="110"/>
  <c r="D26" i="110"/>
  <c r="H25" i="110"/>
  <c r="G24" i="110"/>
  <c r="H23" i="110"/>
  <c r="G23" i="110"/>
  <c r="H22" i="110"/>
  <c r="G22" i="110"/>
  <c r="H21" i="110"/>
  <c r="G21" i="110"/>
  <c r="H20" i="110"/>
  <c r="G20" i="110"/>
  <c r="H19" i="110"/>
  <c r="G18" i="110"/>
  <c r="H17" i="110"/>
  <c r="G17" i="110"/>
  <c r="H16" i="110"/>
  <c r="G16" i="110"/>
  <c r="H15" i="110"/>
  <c r="G15" i="110"/>
  <c r="H14" i="110"/>
  <c r="G14" i="110"/>
  <c r="H13" i="110"/>
  <c r="G12" i="110"/>
  <c r="H11" i="110"/>
  <c r="G11" i="110"/>
  <c r="H10" i="110"/>
  <c r="G10" i="110"/>
  <c r="H9" i="110"/>
  <c r="G9" i="110"/>
  <c r="H8" i="110"/>
  <c r="G8" i="110"/>
  <c r="F30" i="109"/>
  <c r="E30" i="109"/>
  <c r="H30" i="109" s="1"/>
  <c r="D30" i="109"/>
  <c r="F29" i="109"/>
  <c r="E29" i="109"/>
  <c r="H29" i="109" s="1"/>
  <c r="D29" i="109"/>
  <c r="F28" i="109"/>
  <c r="E28" i="109"/>
  <c r="H28" i="109" s="1"/>
  <c r="D28" i="109"/>
  <c r="F27" i="109"/>
  <c r="E27" i="109"/>
  <c r="H27" i="109" s="1"/>
  <c r="D27" i="109"/>
  <c r="F26" i="109"/>
  <c r="E26" i="109"/>
  <c r="D26" i="109"/>
  <c r="H25" i="109"/>
  <c r="G24" i="109"/>
  <c r="H23" i="109"/>
  <c r="G23" i="109"/>
  <c r="H22" i="109"/>
  <c r="G22" i="109"/>
  <c r="H21" i="109"/>
  <c r="G21" i="109"/>
  <c r="H20" i="109"/>
  <c r="G20" i="109"/>
  <c r="H19" i="109"/>
  <c r="G18" i="109"/>
  <c r="H17" i="109"/>
  <c r="G17" i="109"/>
  <c r="H16" i="109"/>
  <c r="G16" i="109"/>
  <c r="H15" i="109"/>
  <c r="G15" i="109"/>
  <c r="H14" i="109"/>
  <c r="G14" i="109"/>
  <c r="H13" i="109"/>
  <c r="G12" i="109"/>
  <c r="H11" i="109"/>
  <c r="G11" i="109"/>
  <c r="H10" i="109"/>
  <c r="G10" i="109"/>
  <c r="H9" i="109"/>
  <c r="G9" i="109"/>
  <c r="H8" i="109"/>
  <c r="G8" i="109"/>
  <c r="G24" i="108"/>
  <c r="G18" i="108"/>
  <c r="G12" i="108"/>
  <c r="G11" i="108"/>
  <c r="G55" i="107"/>
  <c r="G43" i="107"/>
  <c r="G42" i="107"/>
  <c r="E61" i="107"/>
  <c r="H61" i="107" s="1"/>
  <c r="E57" i="107"/>
  <c r="G52" i="107"/>
  <c r="G53" i="107"/>
  <c r="G54" i="107"/>
  <c r="G51" i="107"/>
  <c r="G46" i="107"/>
  <c r="G47" i="107"/>
  <c r="G48" i="107"/>
  <c r="G45" i="107"/>
  <c r="G40" i="107"/>
  <c r="G41" i="107"/>
  <c r="G39" i="107"/>
  <c r="K58" i="107"/>
  <c r="K59" i="107"/>
  <c r="K60" i="107"/>
  <c r="K57" i="107"/>
  <c r="K52" i="107"/>
  <c r="K53" i="107"/>
  <c r="K54" i="107"/>
  <c r="K51" i="107"/>
  <c r="K46" i="107"/>
  <c r="K47" i="107"/>
  <c r="K48" i="107"/>
  <c r="K45" i="107"/>
  <c r="K40" i="107"/>
  <c r="K41" i="107"/>
  <c r="K42" i="107"/>
  <c r="K39" i="107"/>
  <c r="H9" i="107"/>
  <c r="H39" i="107"/>
  <c r="F61" i="109" l="1"/>
  <c r="G44" i="107"/>
  <c r="K44" i="107"/>
  <c r="K50" i="107"/>
  <c r="K56" i="107"/>
  <c r="K62" i="107"/>
  <c r="G43" i="112"/>
  <c r="G55" i="112"/>
  <c r="G49" i="111"/>
  <c r="G43" i="109"/>
  <c r="G55" i="109"/>
  <c r="G13" i="109"/>
  <c r="G25" i="109"/>
  <c r="G55" i="108"/>
  <c r="G19" i="113"/>
  <c r="G19" i="111"/>
  <c r="G43" i="113"/>
  <c r="G55" i="113"/>
  <c r="G49" i="113"/>
  <c r="G13" i="113"/>
  <c r="G25" i="113"/>
  <c r="G49" i="112"/>
  <c r="G25" i="112"/>
  <c r="G13" i="112"/>
  <c r="G19" i="112"/>
  <c r="G43" i="111"/>
  <c r="G55" i="111"/>
  <c r="G13" i="111"/>
  <c r="G25" i="111"/>
  <c r="G43" i="110"/>
  <c r="G55" i="110"/>
  <c r="G49" i="110"/>
  <c r="G13" i="110"/>
  <c r="G25" i="110"/>
  <c r="G19" i="110"/>
  <c r="G49" i="109"/>
  <c r="G19" i="109"/>
  <c r="G43" i="108"/>
  <c r="G49" i="108"/>
  <c r="G50" i="107"/>
  <c r="G56" i="107"/>
  <c r="E61" i="113"/>
  <c r="G56" i="113" s="1"/>
  <c r="E31" i="113"/>
  <c r="H31" i="113" s="1"/>
  <c r="D61" i="113"/>
  <c r="E61" i="112"/>
  <c r="G59" i="112" s="1"/>
  <c r="E31" i="112"/>
  <c r="G27" i="112" s="1"/>
  <c r="D61" i="111"/>
  <c r="F61" i="111"/>
  <c r="D31" i="111"/>
  <c r="F61" i="110"/>
  <c r="D61" i="110"/>
  <c r="D31" i="110"/>
  <c r="F31" i="110"/>
  <c r="F31" i="109"/>
  <c r="D31" i="109"/>
  <c r="F61" i="108"/>
  <c r="F61" i="113"/>
  <c r="F31" i="113"/>
  <c r="D31" i="113"/>
  <c r="H56" i="112"/>
  <c r="D61" i="112"/>
  <c r="F61" i="112"/>
  <c r="D31" i="112"/>
  <c r="F31" i="112"/>
  <c r="H26" i="112"/>
  <c r="E61" i="111"/>
  <c r="H61" i="111" s="1"/>
  <c r="F31" i="111"/>
  <c r="E31" i="111"/>
  <c r="G29" i="111" s="1"/>
  <c r="E61" i="110"/>
  <c r="H61" i="110" s="1"/>
  <c r="E31" i="110"/>
  <c r="G29" i="110" s="1"/>
  <c r="D61" i="109"/>
  <c r="E61" i="109"/>
  <c r="G58" i="109" s="1"/>
  <c r="E31" i="109"/>
  <c r="H31" i="109" s="1"/>
  <c r="D61" i="108"/>
  <c r="E61" i="108"/>
  <c r="H61" i="108" s="1"/>
  <c r="H56" i="113"/>
  <c r="H56" i="111"/>
  <c r="H56" i="110"/>
  <c r="H56" i="109"/>
  <c r="H26" i="113"/>
  <c r="H26" i="111"/>
  <c r="H26" i="110"/>
  <c r="H26" i="109"/>
  <c r="G56" i="112" l="1"/>
  <c r="G57" i="112"/>
  <c r="G59" i="113"/>
  <c r="G58" i="112"/>
  <c r="G60" i="112"/>
  <c r="H61" i="112"/>
  <c r="G58" i="113"/>
  <c r="G60" i="113"/>
  <c r="G57" i="108"/>
  <c r="G58" i="111"/>
  <c r="G26" i="113"/>
  <c r="G29" i="113"/>
  <c r="G29" i="112"/>
  <c r="G56" i="110"/>
  <c r="G30" i="113"/>
  <c r="G57" i="109"/>
  <c r="G60" i="109"/>
  <c r="G28" i="109"/>
  <c r="G27" i="109"/>
  <c r="G29" i="109"/>
  <c r="G30" i="109"/>
  <c r="G56" i="108"/>
  <c r="G58" i="108"/>
  <c r="G59" i="108"/>
  <c r="G60" i="108"/>
  <c r="G57" i="113"/>
  <c r="H61" i="113"/>
  <c r="G28" i="113"/>
  <c r="G27" i="113"/>
  <c r="G28" i="112"/>
  <c r="G30" i="112"/>
  <c r="G59" i="109"/>
  <c r="G56" i="109"/>
  <c r="H61" i="109"/>
  <c r="G26" i="109"/>
  <c r="H31" i="112"/>
  <c r="G26" i="112"/>
  <c r="G56" i="111"/>
  <c r="G30" i="111"/>
  <c r="H31" i="111"/>
  <c r="G58" i="110"/>
  <c r="G30" i="110"/>
  <c r="H31" i="110"/>
  <c r="G59" i="111"/>
  <c r="G60" i="111"/>
  <c r="G57" i="111"/>
  <c r="G28" i="111"/>
  <c r="G27" i="111"/>
  <c r="G26" i="111"/>
  <c r="G59" i="110"/>
  <c r="G60" i="110"/>
  <c r="G57" i="110"/>
  <c r="G28" i="110"/>
  <c r="G27" i="110"/>
  <c r="G26" i="110"/>
  <c r="G61" i="112" l="1"/>
  <c r="G61" i="113"/>
  <c r="G61" i="109"/>
  <c r="G61" i="108"/>
  <c r="G31" i="113"/>
  <c r="G61" i="110"/>
  <c r="G31" i="110"/>
  <c r="G31" i="109"/>
  <c r="G31" i="112"/>
  <c r="G61" i="111"/>
  <c r="G31" i="111"/>
  <c r="N19" i="147" l="1"/>
  <c r="G22" i="147"/>
  <c r="G19" i="147"/>
  <c r="S19" i="147"/>
  <c r="T29" i="147" s="1"/>
  <c r="S20" i="147"/>
  <c r="T30" i="147" s="1"/>
  <c r="S21" i="147"/>
  <c r="T31" i="147" s="1"/>
  <c r="S22" i="147"/>
  <c r="T32" i="147" s="1"/>
  <c r="S23" i="147"/>
  <c r="S24" i="147"/>
  <c r="S25" i="147"/>
  <c r="L19" i="147"/>
  <c r="M29" i="147" s="1"/>
  <c r="L20" i="147"/>
  <c r="M30" i="147" s="1"/>
  <c r="L21" i="147"/>
  <c r="M31" i="147" s="1"/>
  <c r="L22" i="147"/>
  <c r="M32" i="147" s="1"/>
  <c r="L23" i="147"/>
  <c r="L24" i="147"/>
  <c r="L25" i="147"/>
  <c r="F19" i="147"/>
  <c r="F29" i="147" s="1"/>
  <c r="F20" i="147"/>
  <c r="F21" i="147"/>
  <c r="F22" i="147"/>
  <c r="F23" i="147"/>
  <c r="F24" i="147"/>
  <c r="F25" i="147"/>
  <c r="F30" i="108"/>
  <c r="E30" i="108"/>
  <c r="H30" i="108" s="1"/>
  <c r="D30" i="108"/>
  <c r="F29" i="108"/>
  <c r="E29" i="108"/>
  <c r="H29" i="108" s="1"/>
  <c r="D29" i="108"/>
  <c r="F28" i="108"/>
  <c r="E28" i="108"/>
  <c r="H28" i="108" s="1"/>
  <c r="D28" i="108"/>
  <c r="F27" i="108"/>
  <c r="E27" i="108"/>
  <c r="D27" i="108"/>
  <c r="F26" i="108"/>
  <c r="E26" i="108"/>
  <c r="H26" i="108" s="1"/>
  <c r="D26" i="108"/>
  <c r="H25" i="108"/>
  <c r="H23" i="108"/>
  <c r="G23" i="108"/>
  <c r="H22" i="108"/>
  <c r="G22" i="108"/>
  <c r="H21" i="108"/>
  <c r="G21" i="108"/>
  <c r="H20" i="108"/>
  <c r="G20" i="108"/>
  <c r="H19" i="108"/>
  <c r="H17" i="108"/>
  <c r="G17" i="108"/>
  <c r="H16" i="108"/>
  <c r="G16" i="108"/>
  <c r="H15" i="108"/>
  <c r="G15" i="108"/>
  <c r="H14" i="108"/>
  <c r="G14" i="108"/>
  <c r="H13" i="108"/>
  <c r="H11" i="108"/>
  <c r="H10" i="108"/>
  <c r="G10" i="108"/>
  <c r="H9" i="108"/>
  <c r="G9" i="108"/>
  <c r="H8" i="108"/>
  <c r="G8" i="108"/>
  <c r="E59" i="107"/>
  <c r="H59" i="107" s="1"/>
  <c r="F61" i="107"/>
  <c r="D61" i="107"/>
  <c r="F60" i="107"/>
  <c r="E60" i="107"/>
  <c r="H60" i="107" s="1"/>
  <c r="D60" i="107"/>
  <c r="F59" i="107"/>
  <c r="D59" i="107"/>
  <c r="F58" i="107"/>
  <c r="E58" i="107"/>
  <c r="H58" i="107" s="1"/>
  <c r="D58" i="107"/>
  <c r="H57" i="107"/>
  <c r="F57" i="107"/>
  <c r="D57" i="107"/>
  <c r="H56" i="107"/>
  <c r="H54" i="107"/>
  <c r="H53" i="107"/>
  <c r="H52" i="107"/>
  <c r="H51" i="107"/>
  <c r="H50" i="107"/>
  <c r="H48" i="107"/>
  <c r="H47" i="107"/>
  <c r="H46" i="107"/>
  <c r="H45" i="107"/>
  <c r="H44" i="107"/>
  <c r="H42" i="107"/>
  <c r="H41" i="107"/>
  <c r="H40" i="107"/>
  <c r="D31" i="107"/>
  <c r="F31" i="107"/>
  <c r="D30" i="107"/>
  <c r="D27" i="107"/>
  <c r="H14" i="107"/>
  <c r="G14" i="116"/>
  <c r="G13" i="116"/>
  <c r="G12" i="116"/>
  <c r="G11" i="116"/>
  <c r="G10" i="116"/>
  <c r="G9" i="116"/>
  <c r="F31" i="108" l="1"/>
  <c r="G15" i="116"/>
  <c r="G19" i="108"/>
  <c r="G13" i="108"/>
  <c r="E31" i="108"/>
  <c r="H31" i="108" s="1"/>
  <c r="D62" i="107"/>
  <c r="F62" i="107"/>
  <c r="H27" i="108"/>
  <c r="D31" i="108"/>
  <c r="G25" i="108"/>
  <c r="E62" i="107"/>
  <c r="G59" i="107" s="1"/>
  <c r="G28" i="108" l="1"/>
  <c r="G30" i="108"/>
  <c r="G27" i="108"/>
  <c r="G26" i="108"/>
  <c r="G29" i="108"/>
  <c r="G60" i="107"/>
  <c r="H62" i="107"/>
  <c r="G57" i="107"/>
  <c r="G61" i="107"/>
  <c r="G58" i="107"/>
  <c r="G31" i="108" l="1"/>
  <c r="G62" i="107"/>
  <c r="H40" i="145"/>
  <c r="H41" i="145"/>
  <c r="B40" i="145"/>
  <c r="I21" i="122" l="1"/>
  <c r="B21" i="122"/>
  <c r="P22" i="146" l="1"/>
  <c r="O22" i="146"/>
  <c r="N22" i="146"/>
  <c r="Q25" i="146"/>
  <c r="T26" i="146"/>
  <c r="S26" i="146"/>
  <c r="Q26" i="146"/>
  <c r="P26" i="146"/>
  <c r="O26" i="146"/>
  <c r="N26" i="146"/>
  <c r="M26" i="146"/>
  <c r="L26" i="146"/>
  <c r="K26" i="146"/>
  <c r="J26" i="146"/>
  <c r="I26" i="146"/>
  <c r="F26" i="146"/>
  <c r="E26" i="146"/>
  <c r="C26" i="146"/>
  <c r="B26" i="146"/>
  <c r="T25" i="146"/>
  <c r="S25" i="146"/>
  <c r="P25" i="146"/>
  <c r="O25" i="146"/>
  <c r="N25" i="146"/>
  <c r="M25" i="146"/>
  <c r="L25" i="146"/>
  <c r="K25" i="146"/>
  <c r="J25" i="146"/>
  <c r="I25" i="146"/>
  <c r="F25" i="146"/>
  <c r="E25" i="146"/>
  <c r="C25" i="146"/>
  <c r="B25" i="146"/>
  <c r="T24" i="146"/>
  <c r="S24" i="146"/>
  <c r="Q24" i="146"/>
  <c r="P24" i="146"/>
  <c r="O24" i="146"/>
  <c r="N24" i="146"/>
  <c r="M24" i="146"/>
  <c r="L24" i="146"/>
  <c r="K24" i="146"/>
  <c r="J24" i="146"/>
  <c r="I24" i="146"/>
  <c r="F24" i="146"/>
  <c r="E24" i="146"/>
  <c r="C24" i="146"/>
  <c r="B24" i="146"/>
  <c r="T23" i="146"/>
  <c r="S23" i="146"/>
  <c r="Q23" i="146"/>
  <c r="P23" i="146"/>
  <c r="O23" i="146"/>
  <c r="N23" i="146"/>
  <c r="M23" i="146"/>
  <c r="L23" i="146"/>
  <c r="K23" i="146"/>
  <c r="J23" i="146"/>
  <c r="I23" i="146"/>
  <c r="F23" i="146"/>
  <c r="E23" i="146"/>
  <c r="C23" i="146"/>
  <c r="B23" i="146"/>
  <c r="T22" i="146"/>
  <c r="S22" i="146"/>
  <c r="M22" i="146"/>
  <c r="L22" i="146"/>
  <c r="K22" i="146"/>
  <c r="J22" i="146"/>
  <c r="I22" i="146"/>
  <c r="F22" i="146"/>
  <c r="E22" i="146"/>
  <c r="C22" i="146"/>
  <c r="B22" i="146"/>
  <c r="T21" i="146"/>
  <c r="S21" i="146"/>
  <c r="P21" i="146"/>
  <c r="O21" i="146"/>
  <c r="N21" i="146"/>
  <c r="R21" i="146" s="1"/>
  <c r="M21" i="146"/>
  <c r="L21" i="146"/>
  <c r="K21" i="146"/>
  <c r="J21" i="146"/>
  <c r="I21" i="146"/>
  <c r="F21" i="146"/>
  <c r="E21" i="146"/>
  <c r="C21" i="146"/>
  <c r="B21" i="146"/>
  <c r="T20" i="146"/>
  <c r="P20" i="146"/>
  <c r="O20" i="146"/>
  <c r="N20" i="146"/>
  <c r="R20" i="146" s="1"/>
  <c r="M20" i="146"/>
  <c r="L20" i="146"/>
  <c r="K20" i="146"/>
  <c r="J20" i="146"/>
  <c r="I20" i="146"/>
  <c r="F20" i="146"/>
  <c r="E20" i="146"/>
  <c r="C20" i="146"/>
  <c r="B20" i="146"/>
  <c r="D23" i="146" l="1"/>
  <c r="D25" i="146"/>
  <c r="D22" i="146"/>
  <c r="D21" i="146"/>
  <c r="R23" i="146"/>
  <c r="R24" i="146"/>
  <c r="G20" i="146"/>
  <c r="D26" i="146"/>
  <c r="G26" i="146"/>
  <c r="R26" i="146"/>
  <c r="G23" i="146"/>
  <c r="G24" i="146"/>
  <c r="G25" i="146"/>
  <c r="R25" i="146"/>
  <c r="D20" i="146"/>
  <c r="R22" i="146"/>
  <c r="D24" i="146"/>
  <c r="G21" i="146"/>
  <c r="G22" i="146"/>
  <c r="C28" i="147" l="1"/>
  <c r="D28" i="147"/>
  <c r="E28" i="147"/>
  <c r="B28" i="147"/>
  <c r="R19" i="128" l="1"/>
  <c r="P21" i="128"/>
  <c r="R21" i="128"/>
  <c r="B19" i="128"/>
  <c r="C19" i="128"/>
  <c r="D19" i="128"/>
  <c r="E19" i="128"/>
  <c r="F19" i="128"/>
  <c r="G19" i="128"/>
  <c r="H19" i="128"/>
  <c r="I19" i="128"/>
  <c r="J19" i="128"/>
  <c r="K19" i="128"/>
  <c r="L19" i="128"/>
  <c r="M19" i="128"/>
  <c r="N19" i="128"/>
  <c r="O19" i="128"/>
  <c r="P19" i="128"/>
  <c r="Q19" i="128"/>
  <c r="B20" i="128"/>
  <c r="C20" i="128"/>
  <c r="D20" i="128"/>
  <c r="E20" i="128"/>
  <c r="F20" i="128"/>
  <c r="G20" i="128"/>
  <c r="H20" i="128"/>
  <c r="I20" i="128"/>
  <c r="J20" i="128"/>
  <c r="K20" i="128"/>
  <c r="L20" i="128"/>
  <c r="M20" i="128"/>
  <c r="N20" i="128"/>
  <c r="O20" i="128"/>
  <c r="P20" i="128"/>
  <c r="Q20" i="128"/>
  <c r="R20" i="128"/>
  <c r="B21" i="128"/>
  <c r="C21" i="128"/>
  <c r="D21" i="128"/>
  <c r="E21" i="128"/>
  <c r="F21" i="128"/>
  <c r="G21" i="128"/>
  <c r="H21" i="128"/>
  <c r="I21" i="128"/>
  <c r="J21" i="128"/>
  <c r="K21" i="128"/>
  <c r="L21" i="128"/>
  <c r="M21" i="128"/>
  <c r="N21" i="128"/>
  <c r="O21" i="128"/>
  <c r="Q21" i="128"/>
  <c r="B22" i="128"/>
  <c r="C22" i="128"/>
  <c r="D22" i="128"/>
  <c r="E22" i="128"/>
  <c r="F22" i="128"/>
  <c r="G22" i="128"/>
  <c r="H22" i="128"/>
  <c r="I22" i="128"/>
  <c r="J22" i="128"/>
  <c r="K22" i="128"/>
  <c r="L22" i="128"/>
  <c r="M22" i="128"/>
  <c r="N22" i="128"/>
  <c r="O22" i="128"/>
  <c r="P22" i="128"/>
  <c r="Q22" i="128"/>
  <c r="R22" i="128"/>
  <c r="B23" i="128"/>
  <c r="C23" i="128"/>
  <c r="D23" i="128"/>
  <c r="E23" i="128"/>
  <c r="F23" i="128"/>
  <c r="G23" i="128"/>
  <c r="H23" i="128"/>
  <c r="I23" i="128"/>
  <c r="J23" i="128"/>
  <c r="K23" i="128"/>
  <c r="L23" i="128"/>
  <c r="M23" i="128"/>
  <c r="N23" i="128"/>
  <c r="O23" i="128"/>
  <c r="P23" i="128"/>
  <c r="Q23" i="128"/>
  <c r="B24" i="128"/>
  <c r="C24" i="128"/>
  <c r="D24" i="128"/>
  <c r="E24" i="128"/>
  <c r="F24" i="128"/>
  <c r="G24" i="128"/>
  <c r="H24" i="128"/>
  <c r="I24" i="128"/>
  <c r="J24" i="128"/>
  <c r="K24" i="128"/>
  <c r="L24" i="128"/>
  <c r="M24" i="128"/>
  <c r="N24" i="128"/>
  <c r="O24" i="128"/>
  <c r="P24" i="128"/>
  <c r="Q24" i="128"/>
  <c r="R24" i="128"/>
  <c r="B20" i="147"/>
  <c r="C20" i="147"/>
  <c r="D20" i="147"/>
  <c r="E20" i="147"/>
  <c r="G20" i="147"/>
  <c r="H20" i="147"/>
  <c r="I30" i="147" s="1"/>
  <c r="I20" i="147"/>
  <c r="J30" i="147" s="1"/>
  <c r="J20" i="147"/>
  <c r="K30" i="147" s="1"/>
  <c r="K20" i="147"/>
  <c r="L30" i="147" s="1"/>
  <c r="M20" i="147"/>
  <c r="N20" i="147"/>
  <c r="O20" i="147"/>
  <c r="P30" i="147" s="1"/>
  <c r="P20" i="147"/>
  <c r="Q30" i="147" s="1"/>
  <c r="Q20" i="147"/>
  <c r="R30" i="147" s="1"/>
  <c r="R20" i="147"/>
  <c r="S30" i="147" s="1"/>
  <c r="T20" i="147"/>
  <c r="U20" i="147"/>
  <c r="B21" i="147"/>
  <c r="C21" i="147"/>
  <c r="D21" i="147"/>
  <c r="E21" i="147"/>
  <c r="G21" i="147"/>
  <c r="H21" i="147"/>
  <c r="I31" i="147" s="1"/>
  <c r="I21" i="147"/>
  <c r="J31" i="147" s="1"/>
  <c r="J21" i="147"/>
  <c r="K31" i="147" s="1"/>
  <c r="K21" i="147"/>
  <c r="L31" i="147" s="1"/>
  <c r="M21" i="147"/>
  <c r="N21" i="147"/>
  <c r="O21" i="147"/>
  <c r="P31" i="147" s="1"/>
  <c r="P21" i="147"/>
  <c r="Q31" i="147" s="1"/>
  <c r="Q21" i="147"/>
  <c r="R31" i="147" s="1"/>
  <c r="R21" i="147"/>
  <c r="S31" i="147" s="1"/>
  <c r="T21" i="147"/>
  <c r="U21" i="147"/>
  <c r="B22" i="147"/>
  <c r="C22" i="147"/>
  <c r="D22" i="147"/>
  <c r="E22" i="147"/>
  <c r="H22" i="147"/>
  <c r="I32" i="147" s="1"/>
  <c r="I22" i="147"/>
  <c r="J32" i="147" s="1"/>
  <c r="J22" i="147"/>
  <c r="K32" i="147" s="1"/>
  <c r="K22" i="147"/>
  <c r="L32" i="147" s="1"/>
  <c r="M22" i="147"/>
  <c r="N22" i="147"/>
  <c r="O22" i="147"/>
  <c r="P32" i="147" s="1"/>
  <c r="P22" i="147"/>
  <c r="Q32" i="147" s="1"/>
  <c r="Q22" i="147"/>
  <c r="R32" i="147" s="1"/>
  <c r="R22" i="147"/>
  <c r="S32" i="147" s="1"/>
  <c r="T22" i="147"/>
  <c r="U22" i="147"/>
  <c r="B23" i="147"/>
  <c r="C23" i="147"/>
  <c r="D23" i="147"/>
  <c r="E23" i="147"/>
  <c r="G23" i="147"/>
  <c r="H23" i="147"/>
  <c r="I23" i="147"/>
  <c r="J23" i="147"/>
  <c r="K23" i="147"/>
  <c r="M23" i="147"/>
  <c r="N23" i="147"/>
  <c r="O23" i="147"/>
  <c r="P23" i="147"/>
  <c r="Q23" i="147"/>
  <c r="R23" i="147"/>
  <c r="T23" i="147"/>
  <c r="U23" i="147"/>
  <c r="B24" i="147"/>
  <c r="C24" i="147"/>
  <c r="D24" i="147"/>
  <c r="E24" i="147"/>
  <c r="G24" i="147"/>
  <c r="H24" i="147"/>
  <c r="I24" i="147"/>
  <c r="J24" i="147"/>
  <c r="K24" i="147"/>
  <c r="M24" i="147"/>
  <c r="N24" i="147"/>
  <c r="O24" i="147"/>
  <c r="P24" i="147"/>
  <c r="Q24" i="147"/>
  <c r="R24" i="147"/>
  <c r="T24" i="147"/>
  <c r="U24" i="147"/>
  <c r="B25" i="147"/>
  <c r="C25" i="147"/>
  <c r="D25" i="147"/>
  <c r="E25" i="147"/>
  <c r="G25" i="147"/>
  <c r="H25" i="147"/>
  <c r="I25" i="147"/>
  <c r="J25" i="147"/>
  <c r="K25" i="147"/>
  <c r="M25" i="147"/>
  <c r="N25" i="147"/>
  <c r="O25" i="147"/>
  <c r="P25" i="147"/>
  <c r="Q25" i="147"/>
  <c r="R25" i="147"/>
  <c r="T25" i="147"/>
  <c r="U25" i="147"/>
  <c r="R23" i="128" l="1"/>
  <c r="H38" i="145"/>
  <c r="J38" i="145"/>
  <c r="G38" i="145"/>
  <c r="D38" i="145"/>
  <c r="F21" i="140" l="1"/>
  <c r="F21" i="139"/>
  <c r="F21" i="120"/>
  <c r="F19" i="140"/>
  <c r="F19" i="139"/>
  <c r="F19" i="120"/>
  <c r="F17" i="140"/>
  <c r="F17" i="139"/>
  <c r="F17" i="120"/>
  <c r="F15" i="140"/>
  <c r="F15" i="139"/>
  <c r="F15" i="120"/>
  <c r="F13" i="140"/>
  <c r="F13" i="139"/>
  <c r="F13" i="120"/>
  <c r="F11" i="140"/>
  <c r="F11" i="120"/>
  <c r="F19" i="141" l="1"/>
  <c r="F11" i="141"/>
  <c r="F11" i="139"/>
  <c r="F17" i="141" l="1"/>
  <c r="F21" i="141"/>
  <c r="F13" i="141"/>
  <c r="F15" i="141"/>
  <c r="G17" i="116" l="1"/>
  <c r="G18" i="116"/>
  <c r="G19" i="116"/>
  <c r="G20" i="116"/>
  <c r="G21" i="116"/>
  <c r="G16" i="116"/>
  <c r="G22" i="116" l="1"/>
  <c r="C19" i="147" l="1"/>
  <c r="C29" i="147" s="1"/>
  <c r="D19" i="147"/>
  <c r="D29" i="147" s="1"/>
  <c r="E19" i="147"/>
  <c r="E29" i="147" s="1"/>
  <c r="B19" i="147"/>
  <c r="B29" i="147" s="1"/>
  <c r="G9" i="141" l="1"/>
  <c r="H9" i="141"/>
  <c r="I9" i="141"/>
  <c r="J9" i="141"/>
  <c r="G10" i="141"/>
  <c r="H10" i="141"/>
  <c r="I10" i="141"/>
  <c r="J10" i="141"/>
  <c r="G11" i="141"/>
  <c r="H11" i="141"/>
  <c r="I11" i="141"/>
  <c r="J11" i="141"/>
  <c r="G12" i="141"/>
  <c r="H12" i="141"/>
  <c r="I12" i="141"/>
  <c r="J12" i="141"/>
  <c r="G13" i="141"/>
  <c r="H13" i="141"/>
  <c r="I13" i="141"/>
  <c r="J13" i="141"/>
  <c r="G14" i="141"/>
  <c r="H14" i="141"/>
  <c r="I14" i="141"/>
  <c r="J14" i="141"/>
  <c r="G15" i="141"/>
  <c r="H15" i="141"/>
  <c r="I15" i="141"/>
  <c r="J15" i="141"/>
  <c r="G16" i="141"/>
  <c r="H16" i="141"/>
  <c r="I16" i="141"/>
  <c r="J16" i="141"/>
  <c r="G17" i="141"/>
  <c r="H17" i="141"/>
  <c r="I17" i="141"/>
  <c r="J17" i="141"/>
  <c r="G18" i="141"/>
  <c r="H18" i="141"/>
  <c r="I18" i="141"/>
  <c r="J18" i="141"/>
  <c r="G19" i="141"/>
  <c r="H19" i="141"/>
  <c r="I19" i="141"/>
  <c r="J19" i="141"/>
  <c r="G20" i="141"/>
  <c r="H20" i="141"/>
  <c r="I20" i="141"/>
  <c r="J20" i="141"/>
  <c r="G21" i="141"/>
  <c r="H21" i="141"/>
  <c r="I21" i="141"/>
  <c r="J21" i="141"/>
  <c r="G22" i="141"/>
  <c r="H22" i="141"/>
  <c r="I22" i="141"/>
  <c r="J22" i="141"/>
  <c r="G23" i="141"/>
  <c r="H23" i="141"/>
  <c r="I23" i="141"/>
  <c r="J23" i="141"/>
  <c r="G24" i="141"/>
  <c r="H24" i="141"/>
  <c r="I24" i="141"/>
  <c r="J24" i="141"/>
  <c r="G8" i="141"/>
  <c r="J8" i="141"/>
  <c r="I8" i="141"/>
  <c r="H8" i="141"/>
  <c r="K19" i="141" l="1"/>
  <c r="K17" i="141"/>
  <c r="K9" i="141"/>
  <c r="K14" i="141"/>
  <c r="K12" i="141"/>
  <c r="K24" i="141"/>
  <c r="K22" i="141"/>
  <c r="K20" i="141"/>
  <c r="K18" i="141"/>
  <c r="K15" i="141"/>
  <c r="K23" i="141"/>
  <c r="K16" i="141"/>
  <c r="K13" i="141"/>
  <c r="K11" i="141"/>
  <c r="K10" i="141"/>
  <c r="K21" i="141"/>
  <c r="K8" i="141"/>
  <c r="C11" i="141" l="1"/>
  <c r="D11" i="141"/>
  <c r="C13" i="141"/>
  <c r="D13" i="141"/>
  <c r="C15" i="141"/>
  <c r="D15" i="141"/>
  <c r="C17" i="141"/>
  <c r="D17" i="141"/>
  <c r="C19" i="141"/>
  <c r="D19" i="141"/>
  <c r="C21" i="141"/>
  <c r="D21" i="141"/>
  <c r="C8" i="140"/>
  <c r="D8" i="140"/>
  <c r="C9" i="140"/>
  <c r="D9" i="140"/>
  <c r="C10" i="140"/>
  <c r="D10" i="140"/>
  <c r="C11" i="140"/>
  <c r="D11" i="140"/>
  <c r="C12" i="140"/>
  <c r="D12" i="140"/>
  <c r="C13" i="140"/>
  <c r="D13" i="140"/>
  <c r="C14" i="140"/>
  <c r="D14" i="140"/>
  <c r="C15" i="140"/>
  <c r="D15" i="140"/>
  <c r="C16" i="140"/>
  <c r="D16" i="140"/>
  <c r="C17" i="140"/>
  <c r="D17" i="140"/>
  <c r="C18" i="140"/>
  <c r="D18" i="140"/>
  <c r="C19" i="140"/>
  <c r="D19" i="140"/>
  <c r="C20" i="140"/>
  <c r="D20" i="140"/>
  <c r="C21" i="140"/>
  <c r="D21" i="140"/>
  <c r="B21" i="140"/>
  <c r="B20" i="140"/>
  <c r="B19" i="140"/>
  <c r="B18" i="140"/>
  <c r="B17" i="140"/>
  <c r="B16" i="140"/>
  <c r="B15" i="140"/>
  <c r="B14" i="140"/>
  <c r="B13" i="140"/>
  <c r="B12" i="140"/>
  <c r="B11" i="140"/>
  <c r="B10" i="140"/>
  <c r="B9" i="140"/>
  <c r="B8" i="140"/>
  <c r="C8" i="139"/>
  <c r="D8" i="139"/>
  <c r="C9" i="139"/>
  <c r="D9" i="139"/>
  <c r="C10" i="139"/>
  <c r="D10" i="139"/>
  <c r="C11" i="139"/>
  <c r="D11" i="139"/>
  <c r="C12" i="139"/>
  <c r="D12" i="139"/>
  <c r="C13" i="139"/>
  <c r="D13" i="139"/>
  <c r="C14" i="139"/>
  <c r="D14" i="139"/>
  <c r="C15" i="139"/>
  <c r="D15" i="139"/>
  <c r="C16" i="139"/>
  <c r="D16" i="139"/>
  <c r="C17" i="139"/>
  <c r="D17" i="139"/>
  <c r="C18" i="139"/>
  <c r="D18" i="139"/>
  <c r="C19" i="139"/>
  <c r="D19" i="139"/>
  <c r="C20" i="139"/>
  <c r="D20" i="139"/>
  <c r="C21" i="139"/>
  <c r="D21" i="139"/>
  <c r="B21" i="139"/>
  <c r="B20" i="139"/>
  <c r="B19" i="139"/>
  <c r="B18" i="139"/>
  <c r="B17" i="139"/>
  <c r="B16" i="139"/>
  <c r="B15" i="139"/>
  <c r="B14" i="139"/>
  <c r="B13" i="139"/>
  <c r="B12" i="139"/>
  <c r="B11" i="139"/>
  <c r="B10" i="139"/>
  <c r="B9" i="139"/>
  <c r="B8" i="139"/>
  <c r="C8" i="120"/>
  <c r="D8" i="120"/>
  <c r="C9" i="120"/>
  <c r="D9" i="120"/>
  <c r="C10" i="120"/>
  <c r="D10" i="120"/>
  <c r="C11" i="120"/>
  <c r="D11" i="120"/>
  <c r="C12" i="120"/>
  <c r="D12" i="120"/>
  <c r="C13" i="120"/>
  <c r="D13" i="120"/>
  <c r="C14" i="120"/>
  <c r="D14" i="120"/>
  <c r="C15" i="120"/>
  <c r="D15" i="120"/>
  <c r="C16" i="120"/>
  <c r="D16" i="120"/>
  <c r="C17" i="120"/>
  <c r="D17" i="120"/>
  <c r="C18" i="120"/>
  <c r="D18" i="120"/>
  <c r="C19" i="120"/>
  <c r="D19" i="120"/>
  <c r="C20" i="120"/>
  <c r="D20" i="120"/>
  <c r="C21" i="120"/>
  <c r="D21" i="120"/>
  <c r="B21" i="120"/>
  <c r="B20" i="120"/>
  <c r="B19" i="120"/>
  <c r="B18" i="120"/>
  <c r="B17" i="120"/>
  <c r="B16" i="120"/>
  <c r="B15" i="120"/>
  <c r="B14" i="120"/>
  <c r="B13" i="120"/>
  <c r="B12" i="120"/>
  <c r="B11" i="120"/>
  <c r="B10" i="120"/>
  <c r="B9" i="120"/>
  <c r="B8" i="120"/>
  <c r="B22" i="120" l="1"/>
  <c r="D22" i="120"/>
  <c r="C22" i="120"/>
  <c r="Q28" i="147" l="1"/>
  <c r="R28" i="147"/>
  <c r="P28" i="147"/>
  <c r="O30" i="147"/>
  <c r="O31" i="147"/>
  <c r="O32" i="147"/>
  <c r="O29" i="147"/>
  <c r="J28" i="147"/>
  <c r="I28" i="147"/>
  <c r="H30" i="147"/>
  <c r="H31" i="147"/>
  <c r="H32" i="147"/>
  <c r="H29" i="147"/>
  <c r="T19" i="147" l="1"/>
  <c r="M19" i="147"/>
  <c r="R19" i="147"/>
  <c r="S29" i="147" s="1"/>
  <c r="Q19" i="147"/>
  <c r="R29" i="147" s="1"/>
  <c r="P19" i="147"/>
  <c r="Q29" i="147" s="1"/>
  <c r="O19" i="147"/>
  <c r="P29" i="147" s="1"/>
  <c r="K19" i="147"/>
  <c r="L29" i="147" s="1"/>
  <c r="J19" i="147"/>
  <c r="K29" i="147" s="1"/>
  <c r="I19" i="147"/>
  <c r="J29" i="147" s="1"/>
  <c r="H19" i="147"/>
  <c r="I29" i="147" s="1"/>
  <c r="U19" i="147" l="1"/>
  <c r="K7" i="146" l="1"/>
  <c r="H7" i="146" l="1"/>
  <c r="M7" i="146"/>
  <c r="I7" i="146"/>
  <c r="C7" i="146"/>
  <c r="E7" i="146"/>
  <c r="E40" i="145"/>
  <c r="G40" i="145" s="1"/>
  <c r="F47" i="145"/>
  <c r="J41" i="145"/>
  <c r="I41" i="145"/>
  <c r="I49" i="145"/>
  <c r="I40" i="145"/>
  <c r="I48" i="145"/>
  <c r="I39" i="145"/>
  <c r="H39" i="145"/>
  <c r="G41" i="145"/>
  <c r="E41" i="145"/>
  <c r="F49" i="145" s="1"/>
  <c r="F40" i="145"/>
  <c r="D41" i="145"/>
  <c r="C39" i="145"/>
  <c r="C40" i="145"/>
  <c r="C41" i="145"/>
  <c r="B41" i="145"/>
  <c r="C49" i="145" s="1"/>
  <c r="C48" i="145"/>
  <c r="B39" i="145"/>
  <c r="C47" i="145" s="1"/>
  <c r="I38" i="145"/>
  <c r="F38" i="145"/>
  <c r="E38" i="145"/>
  <c r="C38" i="145"/>
  <c r="B38" i="145"/>
  <c r="H43" i="145"/>
  <c r="E43" i="145"/>
  <c r="B43" i="145"/>
  <c r="I47" i="145" l="1"/>
  <c r="J39" i="145"/>
  <c r="D40" i="145"/>
  <c r="J40" i="145"/>
  <c r="D39" i="145"/>
  <c r="L7" i="146"/>
  <c r="F7" i="146"/>
  <c r="J7" i="146"/>
  <c r="F48" i="145"/>
  <c r="I34" i="113"/>
  <c r="I4" i="113"/>
  <c r="I34" i="112"/>
  <c r="I4" i="112"/>
  <c r="I34" i="111"/>
  <c r="I4" i="111"/>
  <c r="I34" i="110"/>
  <c r="I4" i="110"/>
  <c r="I34" i="109"/>
  <c r="I4" i="109"/>
  <c r="I34" i="108"/>
  <c r="I4" i="108"/>
  <c r="I5" i="107"/>
  <c r="K6" i="105"/>
  <c r="J6" i="105"/>
  <c r="I6" i="105"/>
  <c r="H6" i="105"/>
  <c r="A39" i="116"/>
  <c r="I5" i="116"/>
  <c r="D22" i="140"/>
  <c r="D24" i="140" s="1"/>
  <c r="C22" i="140"/>
  <c r="C24" i="140" s="1"/>
  <c r="B22" i="140"/>
  <c r="B24" i="140" s="1"/>
  <c r="D22" i="139"/>
  <c r="D24" i="139" s="1"/>
  <c r="C22" i="139"/>
  <c r="C24" i="139" s="1"/>
  <c r="B22" i="139"/>
  <c r="B24" i="139" s="1"/>
  <c r="E8" i="140" l="1"/>
  <c r="E10" i="140"/>
  <c r="E15" i="140"/>
  <c r="E20" i="140"/>
  <c r="E11" i="140"/>
  <c r="E16" i="140"/>
  <c r="E14" i="140"/>
  <c r="E19" i="140"/>
  <c r="E12" i="140"/>
  <c r="E18" i="140"/>
  <c r="E11" i="139"/>
  <c r="E12" i="139"/>
  <c r="E20" i="139"/>
  <c r="E10" i="139"/>
  <c r="E14" i="139"/>
  <c r="E18" i="139"/>
  <c r="E15" i="139"/>
  <c r="E19" i="139"/>
  <c r="E8" i="139"/>
  <c r="E16" i="139"/>
  <c r="E9" i="139"/>
  <c r="E13" i="139"/>
  <c r="E17" i="139"/>
  <c r="E9" i="140"/>
  <c r="E13" i="140"/>
  <c r="E17" i="140"/>
  <c r="E21" i="140"/>
  <c r="E21" i="139"/>
  <c r="G39" i="116"/>
  <c r="J43" i="116"/>
  <c r="I43" i="116"/>
  <c r="H46" i="116"/>
  <c r="H45" i="116"/>
  <c r="H44" i="116"/>
  <c r="D43" i="116"/>
  <c r="C43" i="116"/>
  <c r="B46" i="116"/>
  <c r="B45" i="116"/>
  <c r="B44" i="116"/>
  <c r="D33" i="133"/>
  <c r="D34" i="133"/>
  <c r="D35" i="133"/>
  <c r="F31" i="133"/>
  <c r="G31" i="133"/>
  <c r="H31" i="133"/>
  <c r="E31" i="133"/>
  <c r="D32" i="133"/>
  <c r="C20" i="133"/>
  <c r="F34" i="133" s="1"/>
  <c r="K23" i="133"/>
  <c r="K19" i="133"/>
  <c r="F19" i="133"/>
  <c r="F23" i="133"/>
  <c r="J24" i="133"/>
  <c r="I24" i="133"/>
  <c r="H24" i="133"/>
  <c r="G24" i="133"/>
  <c r="E24" i="133"/>
  <c r="D24" i="133"/>
  <c r="C24" i="133"/>
  <c r="B24" i="133"/>
  <c r="J23" i="133"/>
  <c r="I23" i="133"/>
  <c r="H23" i="133"/>
  <c r="G23" i="133"/>
  <c r="E23" i="133"/>
  <c r="D23" i="133"/>
  <c r="C23" i="133"/>
  <c r="B23" i="133"/>
  <c r="J22" i="133"/>
  <c r="I22" i="133"/>
  <c r="H22" i="133"/>
  <c r="G22" i="133"/>
  <c r="E22" i="133"/>
  <c r="D22" i="133"/>
  <c r="C22" i="133"/>
  <c r="B22" i="133"/>
  <c r="K21" i="133"/>
  <c r="J21" i="133"/>
  <c r="I21" i="133"/>
  <c r="H21" i="133"/>
  <c r="G21" i="133"/>
  <c r="E21" i="133"/>
  <c r="H35" i="133" s="1"/>
  <c r="D21" i="133"/>
  <c r="G35" i="133" s="1"/>
  <c r="C21" i="133"/>
  <c r="F35" i="133" s="1"/>
  <c r="B21" i="133"/>
  <c r="E35" i="133" s="1"/>
  <c r="J20" i="133"/>
  <c r="I20" i="133"/>
  <c r="H20" i="133"/>
  <c r="G20" i="133"/>
  <c r="E20" i="133"/>
  <c r="H34" i="133" s="1"/>
  <c r="D20" i="133"/>
  <c r="G34" i="133" s="1"/>
  <c r="B20" i="133"/>
  <c r="E34" i="133" s="1"/>
  <c r="J19" i="133"/>
  <c r="I19" i="133"/>
  <c r="H19" i="133"/>
  <c r="G19" i="133"/>
  <c r="E19" i="133"/>
  <c r="H33" i="133" s="1"/>
  <c r="D19" i="133"/>
  <c r="G33" i="133" s="1"/>
  <c r="C19" i="133"/>
  <c r="F33" i="133" s="1"/>
  <c r="B19" i="133"/>
  <c r="E33" i="133" s="1"/>
  <c r="J18" i="133"/>
  <c r="I18" i="133"/>
  <c r="H18" i="133"/>
  <c r="G18" i="133"/>
  <c r="E18" i="133"/>
  <c r="H32" i="133" s="1"/>
  <c r="D18" i="133"/>
  <c r="G32" i="133" s="1"/>
  <c r="C18" i="133"/>
  <c r="F32" i="133" s="1"/>
  <c r="B18" i="133"/>
  <c r="E32" i="133" s="1"/>
  <c r="F21" i="133" l="1"/>
  <c r="E22" i="139"/>
  <c r="E22" i="140"/>
  <c r="K24" i="133"/>
  <c r="K22" i="133"/>
  <c r="K20" i="133"/>
  <c r="K18" i="133"/>
  <c r="F20" i="133"/>
  <c r="F24" i="133"/>
  <c r="F18" i="133"/>
  <c r="F22" i="133"/>
  <c r="B18" i="128"/>
  <c r="R18" i="128"/>
  <c r="Q18" i="128"/>
  <c r="P18" i="128"/>
  <c r="O18" i="128"/>
  <c r="N18" i="128"/>
  <c r="M18" i="128"/>
  <c r="L18" i="128"/>
  <c r="K18" i="128"/>
  <c r="J18" i="128"/>
  <c r="I18" i="128"/>
  <c r="H18" i="128"/>
  <c r="G18" i="128"/>
  <c r="F18" i="128"/>
  <c r="E18" i="128"/>
  <c r="D18" i="128"/>
  <c r="C18" i="128"/>
  <c r="C25" i="122" l="1"/>
  <c r="C24" i="122"/>
  <c r="C23" i="122"/>
  <c r="C22" i="122"/>
  <c r="C21" i="122"/>
  <c r="C19" i="122"/>
  <c r="S25" i="122"/>
  <c r="R25" i="122"/>
  <c r="Q25" i="122"/>
  <c r="N25" i="122"/>
  <c r="M25" i="122"/>
  <c r="L25" i="122"/>
  <c r="K25" i="122"/>
  <c r="S24" i="122"/>
  <c r="R24" i="122"/>
  <c r="Q24" i="122"/>
  <c r="P24" i="122"/>
  <c r="N24" i="122"/>
  <c r="M24" i="122"/>
  <c r="L24" i="122"/>
  <c r="K24" i="122"/>
  <c r="S23" i="122"/>
  <c r="R23" i="122"/>
  <c r="Q23" i="122"/>
  <c r="N23" i="122"/>
  <c r="M23" i="122"/>
  <c r="L23" i="122"/>
  <c r="K23" i="122"/>
  <c r="R22" i="122"/>
  <c r="Q22" i="122"/>
  <c r="N22" i="122"/>
  <c r="M22" i="122"/>
  <c r="L22" i="122"/>
  <c r="K22" i="122"/>
  <c r="S21" i="122"/>
  <c r="R21" i="122"/>
  <c r="Q21" i="122"/>
  <c r="N21" i="122"/>
  <c r="M21" i="122"/>
  <c r="L21" i="122"/>
  <c r="K21" i="122"/>
  <c r="S20" i="122"/>
  <c r="R20" i="122"/>
  <c r="Q20" i="122"/>
  <c r="P20" i="122"/>
  <c r="N20" i="122"/>
  <c r="M20" i="122"/>
  <c r="L20" i="122"/>
  <c r="K20" i="122"/>
  <c r="S19" i="122"/>
  <c r="R19" i="122"/>
  <c r="Q19" i="122"/>
  <c r="N19" i="122"/>
  <c r="M19" i="122"/>
  <c r="L19" i="122"/>
  <c r="K19" i="122"/>
  <c r="P22" i="122"/>
  <c r="O22" i="122"/>
  <c r="P21" i="122"/>
  <c r="O21" i="122"/>
  <c r="O24" i="122"/>
  <c r="O20" i="122"/>
  <c r="P25" i="122"/>
  <c r="O25" i="122"/>
  <c r="P23" i="122"/>
  <c r="O23" i="122"/>
  <c r="J25" i="122"/>
  <c r="I25" i="122"/>
  <c r="H25" i="122"/>
  <c r="E25" i="122"/>
  <c r="D25" i="122"/>
  <c r="B25" i="122"/>
  <c r="J24" i="122"/>
  <c r="I24" i="122"/>
  <c r="H24" i="122"/>
  <c r="E24" i="122"/>
  <c r="D24" i="122"/>
  <c r="B24" i="122"/>
  <c r="J23" i="122"/>
  <c r="I23" i="122"/>
  <c r="H23" i="122"/>
  <c r="E23" i="122"/>
  <c r="D23" i="122"/>
  <c r="B23" i="122"/>
  <c r="J22" i="122"/>
  <c r="I22" i="122"/>
  <c r="H22" i="122"/>
  <c r="E22" i="122"/>
  <c r="D22" i="122"/>
  <c r="B22" i="122"/>
  <c r="J21" i="122"/>
  <c r="H21" i="122"/>
  <c r="E21" i="122"/>
  <c r="D21" i="122"/>
  <c r="J20" i="122"/>
  <c r="I20" i="122"/>
  <c r="H20" i="122"/>
  <c r="E20" i="122"/>
  <c r="D20" i="122"/>
  <c r="B20" i="122"/>
  <c r="J19" i="122"/>
  <c r="I19" i="122"/>
  <c r="H19" i="122"/>
  <c r="E19" i="122"/>
  <c r="D19" i="122"/>
  <c r="G22" i="122"/>
  <c r="G21" i="122"/>
  <c r="G20" i="122"/>
  <c r="G25" i="122"/>
  <c r="O19" i="122" l="1"/>
  <c r="P19" i="122"/>
  <c r="F25" i="122"/>
  <c r="G19" i="122"/>
  <c r="G23" i="122"/>
  <c r="F20" i="122"/>
  <c r="F22" i="122"/>
  <c r="F24" i="122"/>
  <c r="G24" i="122"/>
  <c r="F19" i="122"/>
  <c r="F21" i="122"/>
  <c r="F23" i="122"/>
  <c r="B24" i="120" l="1"/>
  <c r="C24" i="120"/>
  <c r="E11" i="120" l="1"/>
  <c r="E8" i="120"/>
  <c r="E14" i="120"/>
  <c r="E21" i="120"/>
  <c r="E20" i="120"/>
  <c r="E13" i="120"/>
  <c r="E18" i="120"/>
  <c r="E10" i="120"/>
  <c r="D24" i="120"/>
  <c r="E16" i="120"/>
  <c r="E9" i="120"/>
  <c r="E17" i="120"/>
  <c r="E12" i="120"/>
  <c r="E19" i="120"/>
  <c r="E15" i="120"/>
  <c r="E22" i="120" l="1"/>
  <c r="E31" i="116"/>
  <c r="F35" i="116" l="1"/>
  <c r="D23" i="141" s="1"/>
  <c r="E35" i="116"/>
  <c r="C23" i="141" s="1"/>
  <c r="F31" i="116"/>
  <c r="E32" i="116"/>
  <c r="F32" i="116"/>
  <c r="F33" i="116"/>
  <c r="F30" i="116"/>
  <c r="D31" i="116"/>
  <c r="D32" i="116"/>
  <c r="D33" i="116"/>
  <c r="D30" i="116"/>
  <c r="E30" i="116"/>
  <c r="H28" i="116"/>
  <c r="F23" i="140" s="1"/>
  <c r="D46" i="116"/>
  <c r="H26" i="116"/>
  <c r="H25" i="116"/>
  <c r="H24" i="116"/>
  <c r="H23" i="116"/>
  <c r="H21" i="116"/>
  <c r="F23" i="139" s="1"/>
  <c r="D45" i="116"/>
  <c r="H19" i="116"/>
  <c r="H18" i="116"/>
  <c r="H17" i="116"/>
  <c r="H16" i="116"/>
  <c r="H10" i="116"/>
  <c r="H11" i="116"/>
  <c r="H12" i="116"/>
  <c r="F23" i="120"/>
  <c r="H9" i="116"/>
  <c r="E36" i="116" l="1"/>
  <c r="C11" i="163" s="1"/>
  <c r="D36" i="116"/>
  <c r="B11" i="163" s="1"/>
  <c r="F36" i="116"/>
  <c r="D11" i="163" s="1"/>
  <c r="H35" i="116"/>
  <c r="F23" i="141" s="1"/>
  <c r="H31" i="116"/>
  <c r="H33" i="116"/>
  <c r="H22" i="116"/>
  <c r="F11" i="161" s="1"/>
  <c r="C45" i="116"/>
  <c r="H32" i="116"/>
  <c r="H30" i="116"/>
  <c r="E10" i="163" l="1"/>
  <c r="E7" i="163"/>
  <c r="E8" i="163"/>
  <c r="E9" i="163"/>
  <c r="F24" i="139"/>
  <c r="G24" i="116"/>
  <c r="G28" i="116"/>
  <c r="G25" i="116"/>
  <c r="G23" i="116"/>
  <c r="G26" i="116"/>
  <c r="G27" i="116"/>
  <c r="D44" i="116"/>
  <c r="D47" i="116" s="1"/>
  <c r="J44" i="116"/>
  <c r="J45" i="116"/>
  <c r="J46" i="116"/>
  <c r="H29" i="116"/>
  <c r="F11" i="162" s="1"/>
  <c r="C46" i="116"/>
  <c r="C44" i="116"/>
  <c r="H15" i="116"/>
  <c r="F11" i="126" s="1"/>
  <c r="E11" i="163" l="1"/>
  <c r="G29" i="116"/>
  <c r="F24" i="120"/>
  <c r="F24" i="140"/>
  <c r="C47" i="116"/>
  <c r="I44" i="116"/>
  <c r="G31" i="116"/>
  <c r="G33" i="116"/>
  <c r="G35" i="116"/>
  <c r="G30" i="116"/>
  <c r="G32" i="116"/>
  <c r="G34" i="116"/>
  <c r="J47" i="116"/>
  <c r="H36" i="116"/>
  <c r="F11" i="163" s="1"/>
  <c r="I46" i="116"/>
  <c r="I45" i="116"/>
  <c r="G36" i="116" l="1"/>
  <c r="F24" i="141"/>
  <c r="I47" i="116"/>
  <c r="F16" i="140"/>
  <c r="F16" i="139"/>
  <c r="F16" i="120"/>
  <c r="F14" i="140"/>
  <c r="F14" i="139"/>
  <c r="F14" i="120"/>
  <c r="E28" i="107"/>
  <c r="F28" i="107"/>
  <c r="E29" i="107"/>
  <c r="F29" i="107"/>
  <c r="E30" i="107"/>
  <c r="F30" i="107"/>
  <c r="F27" i="107"/>
  <c r="E27" i="107"/>
  <c r="D28" i="107"/>
  <c r="D29" i="107"/>
  <c r="F32" i="107" l="1"/>
  <c r="D32" i="107"/>
  <c r="B8" i="141" s="1"/>
  <c r="E32" i="107"/>
  <c r="B16" i="141"/>
  <c r="D16" i="141"/>
  <c r="C10" i="141"/>
  <c r="B9" i="141"/>
  <c r="B18" i="141"/>
  <c r="B14" i="141"/>
  <c r="D14" i="141"/>
  <c r="D20" i="141"/>
  <c r="B19" i="141"/>
  <c r="D18" i="141"/>
  <c r="B17" i="141"/>
  <c r="B15" i="141"/>
  <c r="B13" i="141"/>
  <c r="D12" i="141"/>
  <c r="B12" i="141"/>
  <c r="F12" i="141"/>
  <c r="C12" i="141"/>
  <c r="B11" i="141"/>
  <c r="D10" i="141"/>
  <c r="B10" i="141"/>
  <c r="D9" i="141"/>
  <c r="F9" i="140"/>
  <c r="B20" i="141"/>
  <c r="B21" i="141"/>
  <c r="F20" i="120"/>
  <c r="F20" i="139"/>
  <c r="F20" i="140"/>
  <c r="C20" i="141"/>
  <c r="F18" i="120"/>
  <c r="F18" i="139"/>
  <c r="F18" i="140"/>
  <c r="F12" i="120"/>
  <c r="F12" i="139"/>
  <c r="F12" i="140"/>
  <c r="F10" i="120"/>
  <c r="F10" i="139"/>
  <c r="F10" i="140"/>
  <c r="D8" i="141"/>
  <c r="F9" i="139"/>
  <c r="F9" i="120"/>
  <c r="H18" i="107"/>
  <c r="H12" i="107"/>
  <c r="H24" i="107"/>
  <c r="H27" i="107"/>
  <c r="H11" i="107"/>
  <c r="H17" i="107"/>
  <c r="H23" i="107"/>
  <c r="H26" i="107"/>
  <c r="F8" i="140" s="1"/>
  <c r="H28" i="107"/>
  <c r="H10" i="107"/>
  <c r="F8" i="120"/>
  <c r="H16" i="107"/>
  <c r="H20" i="107"/>
  <c r="F8" i="139" s="1"/>
  <c r="H22" i="107"/>
  <c r="H29" i="107"/>
  <c r="H15" i="107"/>
  <c r="H21" i="107"/>
  <c r="H30" i="107"/>
  <c r="H32" i="107" l="1"/>
  <c r="F8" i="141" s="1"/>
  <c r="G31" i="107"/>
  <c r="C8" i="141"/>
  <c r="F10" i="141"/>
  <c r="F9" i="141"/>
  <c r="F18" i="141"/>
  <c r="C18" i="141"/>
  <c r="F16" i="141"/>
  <c r="C16" i="141"/>
  <c r="B22" i="141"/>
  <c r="B24" i="141" s="1"/>
  <c r="F14" i="141"/>
  <c r="C14" i="141"/>
  <c r="D22" i="141"/>
  <c r="E9" i="141" s="1"/>
  <c r="C9" i="141"/>
  <c r="F20" i="141"/>
  <c r="G28" i="107"/>
  <c r="G30" i="107"/>
  <c r="G29" i="107"/>
  <c r="G27" i="107"/>
  <c r="G32" i="107" l="1"/>
  <c r="C22" i="141"/>
  <c r="C24" i="141" s="1"/>
  <c r="E18" i="141"/>
  <c r="E8" i="141"/>
  <c r="E19" i="141"/>
  <c r="E14" i="141"/>
  <c r="E15" i="141"/>
  <c r="E13" i="141"/>
  <c r="E16" i="141"/>
  <c r="E12" i="141"/>
  <c r="E11" i="141"/>
  <c r="E17" i="141"/>
  <c r="E10" i="141"/>
  <c r="E20" i="141"/>
  <c r="E21" i="141"/>
  <c r="D24" i="141"/>
  <c r="E22" i="141" l="1"/>
</calcChain>
</file>

<file path=xl/sharedStrings.xml><?xml version="1.0" encoding="utf-8"?>
<sst xmlns="http://schemas.openxmlformats.org/spreadsheetml/2006/main" count="1582" uniqueCount="320">
  <si>
    <t>Celkem</t>
  </si>
  <si>
    <t>Praha</t>
  </si>
  <si>
    <t>Česká republika</t>
  </si>
  <si>
    <t>Celkem ČR</t>
  </si>
  <si>
    <t>VO</t>
  </si>
  <si>
    <t>SO</t>
  </si>
  <si>
    <t>MO</t>
  </si>
  <si>
    <t>DOM</t>
  </si>
  <si>
    <t>Pražská plynárenská Distribuce, a.s.</t>
  </si>
  <si>
    <t>Jihočeský</t>
  </si>
  <si>
    <t>Jihomoravský</t>
  </si>
  <si>
    <t>Karlovarský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</si>
  <si>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</si>
  <si>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</si>
  <si>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</si>
  <si>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</si>
  <si>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</si>
  <si>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</si>
  <si>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</si>
  <si>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</si>
  <si>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</si>
  <si>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PP Distribuce</t>
  </si>
  <si>
    <t>E.ON Distribuce</t>
  </si>
  <si>
    <t>Spotřeba plynu v ČR</t>
  </si>
  <si>
    <t>E.ON Distribuce, a.s.</t>
  </si>
  <si>
    <t>do ČR</t>
  </si>
  <si>
    <t>z ČR</t>
  </si>
  <si>
    <t>přes HPS</t>
  </si>
  <si>
    <t>přes PPL</t>
  </si>
  <si>
    <t>celkem</t>
  </si>
  <si>
    <t>ze ZP</t>
  </si>
  <si>
    <t>do ZP</t>
  </si>
  <si>
    <t>z VP do DS</t>
  </si>
  <si>
    <t>ostatní plyn</t>
  </si>
  <si>
    <t>celkem ČR</t>
  </si>
  <si>
    <t>VS</t>
  </si>
  <si>
    <t>Ostatní společnosti</t>
  </si>
  <si>
    <t>Podíl</t>
  </si>
  <si>
    <t>Ostatní společnosti *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</si>
  <si>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</si>
  <si>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</si>
  <si>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</si>
  <si>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</si>
  <si>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</si>
  <si>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</si>
  <si>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</si>
  <si>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</si>
  <si>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</si>
  <si>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</si>
  <si>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</si>
  <si>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</si>
  <si>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</si>
  <si>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Tok plynu ze 
zásobníku plynu, které náleží do plynárenské soustavy ČR</t>
  </si>
  <si>
    <t>Tok plynu do 
zásobníku plynu, které náleží do plynárenské soustavy ČR</t>
  </si>
  <si>
    <t>I. čtvrtletí</t>
  </si>
  <si>
    <t>Tok plynu do/z plynárenské soustavy ČR</t>
  </si>
  <si>
    <t>MND GS</t>
  </si>
  <si>
    <t>Výroba plynu 
v ČR</t>
  </si>
  <si>
    <t>saldo 
do/z ČR</t>
  </si>
  <si>
    <t>saldo 
ze/do ZP</t>
  </si>
  <si>
    <t>spotřeba 
v RDS</t>
  </si>
  <si>
    <t>stav zásob v ZP celkem</t>
  </si>
  <si>
    <t>Celkem v ČR</t>
  </si>
  <si>
    <t>II. čtvrtletí</t>
  </si>
  <si>
    <t>IV. čtvrtletí</t>
  </si>
  <si>
    <t>I. pololetí</t>
  </si>
  <si>
    <t>II. pololetí</t>
  </si>
  <si>
    <t>Spotřeba plynu</t>
  </si>
  <si>
    <t>Podíl jednotlivých měsíců na celkové spotřebě plynu</t>
  </si>
  <si>
    <t xml:space="preserve">Vlastní spotřeba (VS)
 výrobců plynu </t>
  </si>
  <si>
    <t xml:space="preserve">        Spotřeba plynu podle krajů (MWh)</t>
  </si>
  <si>
    <t xml:space="preserve">       Průměrná teplota ovzduší podle krajů (°C)</t>
  </si>
  <si>
    <t>Maximum</t>
  </si>
  <si>
    <t>Minimum</t>
  </si>
  <si>
    <t>Průměr</t>
  </si>
  <si>
    <t>III. čtvrtletí</t>
  </si>
  <si>
    <t>Spotřeba plynu
v ČR</t>
  </si>
  <si>
    <t>Moravia GS</t>
  </si>
  <si>
    <t xml:space="preserve"> Podíl spotřeby plynu podle plynárenských společností</t>
  </si>
  <si>
    <t>Maximální a minimální teplota ovzduší 
podle území plynárenských společností (°C)</t>
  </si>
  <si>
    <t>zákazníci</t>
  </si>
  <si>
    <t xml:space="preserve"> Jihočeský</t>
  </si>
  <si>
    <t xml:space="preserve"> Jihomoravský</t>
  </si>
  <si>
    <t xml:space="preserve"> Karlovarský</t>
  </si>
  <si>
    <t xml:space="preserve"> Liberecký</t>
  </si>
  <si>
    <t xml:space="preserve"> Moravskoslezský</t>
  </si>
  <si>
    <t xml:space="preserve"> Olomoucký</t>
  </si>
  <si>
    <t xml:space="preserve"> Pardubický</t>
  </si>
  <si>
    <t xml:space="preserve"> Plzeňský</t>
  </si>
  <si>
    <t xml:space="preserve"> Praha</t>
  </si>
  <si>
    <t xml:space="preserve"> Středočeský</t>
  </si>
  <si>
    <t xml:space="preserve"> Ústecký</t>
  </si>
  <si>
    <t xml:space="preserve"> Vysočina</t>
  </si>
  <si>
    <t xml:space="preserve"> Zlínský</t>
  </si>
  <si>
    <t xml:space="preserve"> Celkem</t>
  </si>
  <si>
    <t xml:space="preserve"> Celkem ČR</t>
  </si>
  <si>
    <t xml:space="preserve"> PP Distribuce</t>
  </si>
  <si>
    <t xml:space="preserve"> E.ON Distribuce</t>
  </si>
  <si>
    <t xml:space="preserve"> Ostatní společnosti</t>
  </si>
  <si>
    <t>zákazníci připojeni přímo k PS</t>
  </si>
  <si>
    <t>MND Gas Storage a.s.</t>
  </si>
  <si>
    <t>SPP Storage, s.r.o.</t>
  </si>
  <si>
    <t>Moravia Gas Storage a.s.</t>
  </si>
  <si>
    <t>výroba plynu (VS)</t>
  </si>
  <si>
    <t>GasNet</t>
  </si>
  <si>
    <t>GasNet, s.r.o.</t>
  </si>
  <si>
    <t xml:space="preserve"> GasNet</t>
  </si>
  <si>
    <t>Hlavní město Praha</t>
  </si>
  <si>
    <t xml:space="preserve"> Královéhradecký</t>
  </si>
  <si>
    <t>Královéhradecký</t>
  </si>
  <si>
    <t>CNG</t>
  </si>
  <si>
    <t>Bilanční rozdíl 
v přepravní soustavě</t>
  </si>
  <si>
    <t>OP+VS+PKS</t>
  </si>
  <si>
    <t xml:space="preserve"> OP+VS+PKS</t>
  </si>
  <si>
    <t>Plyn pro pohon KS</t>
  </si>
  <si>
    <t>VS+PKS</t>
  </si>
  <si>
    <t>Hraniční předávací stanice (HPS)</t>
  </si>
  <si>
    <t>Kompresní stanice (KS)</t>
  </si>
  <si>
    <t>Tok plynu v přepravní soustavě
(PS)</t>
  </si>
  <si>
    <t>Spotřeba zákazníků připojených přímo k PS</t>
  </si>
  <si>
    <t>Tok plynu do plynárenské 
soustavy ČR přes PPL</t>
  </si>
  <si>
    <t>Předávací stanice</t>
  </si>
  <si>
    <t>Přeshraniční plynovod (PPL)</t>
  </si>
  <si>
    <t>Tok plynu z plynárenské 
soustavy ČR přes PPL</t>
  </si>
  <si>
    <t>Tok plynu v lokální distribuční soustavě (LDS)</t>
  </si>
  <si>
    <t>Spotřeba zákazníků připojených k LDS, která není napojena na RDS</t>
  </si>
  <si>
    <t>Výroba plynu v ČR (VP)</t>
  </si>
  <si>
    <t>* Prognóza spotřeby plynu na rok 2020 byla zpracována v prosinci 2019.</t>
  </si>
  <si>
    <r>
      <rPr>
        <vertAlign val="superscript"/>
        <sz val="8"/>
        <rFont val="Calibri"/>
        <family val="2"/>
        <charset val="238"/>
        <scheme val="minor"/>
      </rPr>
      <t>2)</t>
    </r>
    <r>
      <rPr>
        <sz val="8"/>
        <rFont val="Calibri"/>
        <family val="2"/>
        <charset val="238"/>
        <scheme val="minor"/>
      </rPr>
      <t xml:space="preserve"> dlouhodobý teplotní normál</t>
    </r>
  </si>
  <si>
    <r>
      <rPr>
        <vertAlign val="superscript"/>
        <sz val="8"/>
        <rFont val="Calibri"/>
        <family val="2"/>
        <charset val="238"/>
        <scheme val="minor"/>
      </rPr>
      <t xml:space="preserve">3) </t>
    </r>
    <r>
      <rPr>
        <sz val="8"/>
        <rFont val="Calibri"/>
        <family val="2"/>
        <charset val="238"/>
        <scheme val="minor"/>
      </rPr>
      <t>odchylka od dlouhodobého teplotního normálu</t>
    </r>
  </si>
  <si>
    <t>3. Plynárenská soustava</t>
  </si>
  <si>
    <t>Bilanční rozdíl v PS</t>
  </si>
  <si>
    <t>3.1. Čtvrtletní bilance plynárenské soustavy ČR</t>
  </si>
  <si>
    <t>3.2. Bilance plynárenské soustavy ČR v průběhu roku</t>
  </si>
  <si>
    <t>4.1. Spotřeba zemního plynu v ČR v průběhu roku</t>
  </si>
  <si>
    <t>4. Spotřeba zemního plynu</t>
  </si>
  <si>
    <t>4.2. Spotřeba zemního plynu v ČR podle kategorií zákazníků v průběhu roku</t>
  </si>
  <si>
    <t>4.3. Denní průběh spotřeb zemního plynu v ČR</t>
  </si>
  <si>
    <t>5.1. Spotřeba zemního plynu podle kategorií zákazníků v ČR</t>
  </si>
  <si>
    <t>Obsah</t>
  </si>
  <si>
    <t>Úvod</t>
  </si>
  <si>
    <t>5. Spotřeba zemního plynu podle distribučních soustav</t>
  </si>
  <si>
    <t>6. Spotřeba zemního plynu podle krajů</t>
  </si>
  <si>
    <t>Compressed Natural Gas (stlačený zemní plyn)</t>
  </si>
  <si>
    <t>ČHMÚ</t>
  </si>
  <si>
    <t>Český hydrometeorologický ústav</t>
  </si>
  <si>
    <t>Domácnosti (kategorie zákazníků)</t>
  </si>
  <si>
    <t>DS</t>
  </si>
  <si>
    <t>Distribuční soustava</t>
  </si>
  <si>
    <t>DTG</t>
  </si>
  <si>
    <t>Denní teplotní gradient (změna spotřeby plynu při jednotkové změně teploty)</t>
  </si>
  <si>
    <t>HPS</t>
  </si>
  <si>
    <t>Hraniční předávací stanice</t>
  </si>
  <si>
    <t>KS</t>
  </si>
  <si>
    <t>Kompresní stanice</t>
  </si>
  <si>
    <t>LDS</t>
  </si>
  <si>
    <t>Lokální distribuční soustava</t>
  </si>
  <si>
    <t>Maloodběratelé (kategorie zákazníků)</t>
  </si>
  <si>
    <t>NET4GAS</t>
  </si>
  <si>
    <t>Normál</t>
  </si>
  <si>
    <t>Dlouhodobý teplotní normál vytvořený pro plynárenství ČHMÚ</t>
  </si>
  <si>
    <t>Odchylka</t>
  </si>
  <si>
    <t>Odchylka průměrné teploty od dlouhodobého teplotního normálu</t>
  </si>
  <si>
    <t>OP</t>
  </si>
  <si>
    <t>Ostatní plyn (zahrnuje vlastní spotřebu, ztráty a změnu akumulace na distribučních soustavách)</t>
  </si>
  <si>
    <t>NET4GAS, s.r.o., všechny LDS, výrobci plynu</t>
  </si>
  <si>
    <t>PDS</t>
  </si>
  <si>
    <t>Provozovatelé distribučních soustav</t>
  </si>
  <si>
    <t>PKS</t>
  </si>
  <si>
    <t>Plyn pro pohon kompresních stanic na přepravní soustavě</t>
  </si>
  <si>
    <t>POD</t>
  </si>
  <si>
    <t>Podnikatelé</t>
  </si>
  <si>
    <t>PPE</t>
  </si>
  <si>
    <t>Paroplynová elektrárna</t>
  </si>
  <si>
    <t>PPL</t>
  </si>
  <si>
    <t>Přeshraniční plynovod</t>
  </si>
  <si>
    <t>PPS</t>
  </si>
  <si>
    <t>Provozovatel přepravní soustavy</t>
  </si>
  <si>
    <t>Přepočet</t>
  </si>
  <si>
    <t>PS</t>
  </si>
  <si>
    <t>Přepravní soustava</t>
  </si>
  <si>
    <t>RDS</t>
  </si>
  <si>
    <t>Regionální distribuční soustava</t>
  </si>
  <si>
    <t>Skutečnost</t>
  </si>
  <si>
    <t>Skutečně naměřená spotřeba zemního plynu</t>
  </si>
  <si>
    <t>Střední odběratelé (kategorie zákazníků)</t>
  </si>
  <si>
    <t>Velkoodběratelé (kategorie zákazníků)</t>
  </si>
  <si>
    <t>VP</t>
  </si>
  <si>
    <t>Výroba plynu</t>
  </si>
  <si>
    <t>Vlastní spotřeba výrobců plynu</t>
  </si>
  <si>
    <t>Zákazníci</t>
  </si>
  <si>
    <t>Spotřeba plynu zákazníků ve všech kategoriích odběru</t>
  </si>
  <si>
    <t>ZP</t>
  </si>
  <si>
    <t>Zásobník plynu</t>
  </si>
  <si>
    <t>2. Komentář</t>
  </si>
  <si>
    <t>Přepočtená spotřeba zemního plynu na teplotní podmínky dlouhodobého teplotního normálu</t>
  </si>
  <si>
    <t>Tok plynu ze/do ZP, které náleží do plynárenské soustavy ČR</t>
  </si>
  <si>
    <t>PLS</t>
  </si>
  <si>
    <t>Plynárenská soustava</t>
  </si>
  <si>
    <t>Prognóza spotřeby plynu *</t>
  </si>
  <si>
    <t>Teplota 
ovzduší
 v ČR</t>
  </si>
  <si>
    <t>Spotřeba plynu 
na výrobu 
elektřiny</t>
  </si>
  <si>
    <t>Skutečná spotřeba 
plynu v ČR</t>
  </si>
  <si>
    <t>Přepočtená spotřeba 
plynu v ČR</t>
  </si>
  <si>
    <t>Teplota ovzduší v ČR (°C)</t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</si>
  <si>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plynárenských společností 
    na celkové spotřebě v ČR</t>
    </r>
  </si>
  <si>
    <r>
      <rPr>
        <vertAlign val="superscript"/>
        <sz val="8"/>
        <rFont val="Calibri"/>
        <family val="2"/>
        <charset val="238"/>
        <scheme val="minor"/>
      </rPr>
      <t xml:space="preserve">1) </t>
    </r>
    <r>
      <rPr>
        <sz val="8"/>
        <rFont val="Calibri"/>
        <family val="2"/>
        <charset val="238"/>
        <scheme val="minor"/>
      </rPr>
      <t>podíl spotřeby kraje na celkové spotřebě 
   zákazníků v ČR</t>
    </r>
  </si>
  <si>
    <t>Tok plynu 
z plynárenské soustavy 
ČR přes HPS</t>
  </si>
  <si>
    <t>Tok plynu 
do plynárenské soustavy 
ČR přes HPS</t>
  </si>
  <si>
    <t>Spotřeba zákazníků
připojených 
k RDS a LDS</t>
  </si>
  <si>
    <t>Ostatní plyn (vlastní spotřeba, 
ztráty, změna akumulace 
v RDS)</t>
  </si>
  <si>
    <t>1. Zkratky a pojmy</t>
  </si>
  <si>
    <t>Denní fyzické množství plynu pro pohon kompresních stanic a ostatní plyn, který představuje neměřené hodnoty rozdílového množství celkové bilance PS</t>
  </si>
  <si>
    <t xml:space="preserve">  Průměrná teplota ovzduší podle plynárenských společností (°C)</t>
  </si>
  <si>
    <t>Období</t>
  </si>
  <si>
    <t>Počet zákazníků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</si>
  <si>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</si>
  <si>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</si>
  <si>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</si>
  <si>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</si>
  <si>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</si>
  <si>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</si>
  <si>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</si>
  <si>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</si>
  <si>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</si>
  <si>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</si>
  <si>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</si>
  <si>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</si>
  <si>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Rok</t>
  </si>
  <si>
    <t>Meziroční změna</t>
  </si>
  <si>
    <t>Max.</t>
  </si>
  <si>
    <t>Min.</t>
  </si>
  <si>
    <t>Den</t>
  </si>
  <si>
    <t>Maximum při teplotě</t>
  </si>
  <si>
    <t>Minimum při teplotě</t>
  </si>
  <si>
    <t>Denní průměr</t>
  </si>
  <si>
    <t>Dlouhodobý DTG</t>
  </si>
  <si>
    <t>Aktuální DTG</t>
  </si>
  <si>
    <t>Mod. spotřeba při 0°C</t>
  </si>
  <si>
    <t>Mod. spotřeba při -12°C</t>
  </si>
  <si>
    <t>Průměrná teplota</t>
  </si>
  <si>
    <t>Kategorie</t>
  </si>
  <si>
    <t>Plynárenské společnosti</t>
  </si>
  <si>
    <t>Počet 
zákazníků</t>
  </si>
  <si>
    <r>
      <t>Podíl</t>
    </r>
    <r>
      <rPr>
        <vertAlign val="superscript"/>
        <sz val="8"/>
        <rFont val="Calibri"/>
        <family val="2"/>
        <charset val="238"/>
        <scheme val="minor"/>
      </rPr>
      <t>1)</t>
    </r>
  </si>
  <si>
    <r>
      <t>Normál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</si>
  <si>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>Odchylka</t>
    </r>
    <r>
      <rPr>
        <vertAlign val="superscript"/>
        <sz val="8"/>
        <color theme="1"/>
        <rFont val="Calibri"/>
        <family val="2"/>
        <charset val="238"/>
        <scheme val="minor"/>
      </rPr>
      <t>3)</t>
    </r>
  </si>
  <si>
    <t>Teplota ovzduší</t>
  </si>
  <si>
    <t xml:space="preserve">                           Kraje</t>
  </si>
  <si>
    <t>Ložiskové zásobníky</t>
  </si>
  <si>
    <t>Kavernové zásobníky</t>
  </si>
  <si>
    <t>Aquiferové zásobníky</t>
  </si>
  <si>
    <t>Tranzitní soustava</t>
  </si>
  <si>
    <t>Vnitrostátní přepravní soustava</t>
  </si>
  <si>
    <t>Napojení zásobníků k PS</t>
  </si>
  <si>
    <t>6.1. Spotřeba zemního plynu: Jihočeský a Jihomoravský kraj</t>
  </si>
  <si>
    <t>6.2. Spotřeba zemního plynu: Karlovarský a Královéhradecký kraj</t>
  </si>
  <si>
    <t>6.7. Spotřeba zemního plynu: Kraj Vysočina a Zlínský kraj</t>
  </si>
  <si>
    <t>6.3. Spotřeba zemního plynu: Liberecký a Moravskoslezský kraj</t>
  </si>
  <si>
    <t>6.4. Spotřeba zemního plynu: Olomoucký a Pardubický kraj</t>
  </si>
  <si>
    <t>6.6. Spotřeba zemního plynu: Středočeský a Ústecký kraj</t>
  </si>
  <si>
    <t>6.12. Spotřeba zemního plynu podle krajů v ČR v průběhu roku</t>
  </si>
  <si>
    <t>Přepravní soustava a zásobníky plynu ČR</t>
  </si>
  <si>
    <t>Toky plynu v plynárenské soustavě ČR</t>
  </si>
  <si>
    <t>Bilanční rozdíl
v přepravní soustavě</t>
  </si>
  <si>
    <r>
      <t xml:space="preserve">Výroba plynu
v ČR
</t>
    </r>
    <r>
      <rPr>
        <sz val="8"/>
        <color theme="1" tint="0.34998626667073579"/>
        <rFont val="Calibri"/>
        <family val="2"/>
        <charset val="238"/>
        <scheme val="minor"/>
      </rPr>
      <t>(včetně VS)</t>
    </r>
  </si>
  <si>
    <t>saldo
ze/do ZP</t>
  </si>
  <si>
    <t>saldo
do/z ČR</t>
  </si>
  <si>
    <t>Tok plynu do/z
plynárenské soustavy ČR</t>
  </si>
  <si>
    <t>Tok plynu ze/do ZP,
které náleží do PLS ČR</t>
  </si>
  <si>
    <t>5.2. Spotřeba zemního plynu u společnosti PP Distribuce</t>
  </si>
  <si>
    <t>5.3. Spotřeba zemního plynu u společnosti GasNet</t>
  </si>
  <si>
    <t>5.4. Spotřeba zemního plynu u společnosti E.ON Distribuce</t>
  </si>
  <si>
    <t>5.5. Spotřeba zemního plynu u ostatních společností</t>
  </si>
  <si>
    <t>5.10. Spotřeba zemního plynu podle plynárenských soustav v průběhu roku</t>
  </si>
  <si>
    <t>Meziroční změna spotřeby</t>
  </si>
  <si>
    <t>6.5. Spotřeba zemního plynu: Plzeňský kraj a Hlavní město Praha</t>
  </si>
  <si>
    <r>
      <t>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</si>
  <si>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[MWh]</t>
  </si>
  <si>
    <r>
      <t>[mil.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</si>
  <si>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[GWh]</t>
  </si>
  <si>
    <t>[°C]</t>
  </si>
  <si>
    <r>
      <t>[mil.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</si>
  <si>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r>
      <t>[tis. m</t>
    </r>
    <r>
      <rPr>
        <vertAlign val="superscript"/>
        <sz val="8"/>
        <rFont val="Calibri"/>
        <family val="2"/>
        <charset val="238"/>
        <scheme val="minor"/>
      </rPr>
      <t>3</t>
    </r>
    <r>
      <rPr>
        <sz val="8"/>
        <rFont val="Calibri"/>
        <family val="2"/>
        <charset val="238"/>
        <scheme val="minor"/>
      </rPr>
      <t>]</t>
    </r>
  </si>
  <si>
    <t>[%]</t>
  </si>
  <si>
    <r>
      <t>[tis. m</t>
    </r>
    <r>
      <rPr>
        <vertAlign val="superscript"/>
        <sz val="8"/>
        <color theme="1" tint="0.34998626667073579"/>
        <rFont val="Calibri"/>
        <family val="2"/>
        <charset val="238"/>
        <scheme val="minor"/>
      </rPr>
      <t>3</t>
    </r>
    <r>
      <rPr>
        <sz val="8"/>
        <color theme="1" tint="0.34998626667073579"/>
        <rFont val="Calibri"/>
        <family val="2"/>
        <charset val="238"/>
        <scheme val="minor"/>
      </rPr>
      <t>]</t>
    </r>
  </si>
  <si>
    <r>
      <t>Spotřeba plynu [tis.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]</t>
    </r>
  </si>
  <si>
    <t>Spotřeba plynu [MWh]</t>
  </si>
  <si>
    <t>Meziroční změna spotřeby
[%]</t>
  </si>
  <si>
    <r>
      <t>Tok plynu do/z plynárenské soustavy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</si>
  <si>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Tok plynu ze/do ZP, které náleží do PLS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</si>
  <si>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r>
      <t>Spotřeba plynu v ČR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</si>
  <si>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Podíl jednotlivých kategorií na celkovém počtu zákazníků</t>
  </si>
  <si>
    <r>
      <t>Spotřeba plynu po kategoriích (mil.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</si>
  <si>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Spotřeba plynu celkem (GWh)</t>
  </si>
  <si>
    <r>
      <t xml:space="preserve">      Spotřeba plynu podle plynárenských společností (tis. m</t>
    </r>
    <r>
      <rPr>
        <b/>
        <vertAlign val="superscript"/>
        <sz val="8"/>
        <rFont val="Calibri"/>
        <family val="2"/>
        <charset val="238"/>
        <scheme val="minor"/>
      </rPr>
      <t>3</t>
    </r>
    <r>
      <rPr>
        <b/>
        <sz val="8"/>
        <rFont val="Calibri"/>
        <family val="2"/>
        <charset val="238"/>
        <scheme val="minor"/>
      </rPr>
      <t>)</t>
    </r>
  </si>
  <si>
    <t>připojena 
k RDS</t>
  </si>
  <si>
    <t>připojena 
k LDS</t>
  </si>
  <si>
    <t>spotřeba 
v LDS, která není v RDS</t>
  </si>
  <si>
    <t>Do ČR</t>
  </si>
  <si>
    <t>Z ČR</t>
  </si>
  <si>
    <t>Ze ZP</t>
  </si>
  <si>
    <t>Do ZP</t>
  </si>
  <si>
    <t>Tok plynu 
v regionální distribuční soustavě
(RDS)</t>
  </si>
  <si>
    <t>7. Mapa přepravní soustavy a toky plynu v plynárenské soustavě</t>
  </si>
  <si>
    <t>Poznámka: Případné rozdílné znaménko v objemových a energetických jednotkách "Bilanční rozdílu v přepravní soustavě" je způsobeno odlišným spalným teplem na vstupech a výstupech plynárenské soustavy. Tato hodnota představuje neměřené hodnoty rozdílového množství celkové bilance přepravní soustavy.</t>
  </si>
  <si>
    <t>±1,0</t>
  </si>
  <si>
    <t>X</t>
  </si>
  <si>
    <t>Energetický regulační úřad (ERÚ) zveřejňuje Čtvrtletní zprávu o provozu plynárenské soustavy ČR za III. čtvrtletí roku 2020 v souladu s § 17 odst. 7 písm. m) zákona č. 458/2000 Sb., o podmínkách podnikání a o výkonu státní správy v energetických odvětvích a o změně některých zákonů (energetický zákon), ve znění pozdějších předpisů. Údaje obsažené v této zprávě jsou určeny především pro státní orgány či instituce v rámci ČR nebo Evropské unie a odbornou veřejnost.
ERÚ v této zprávě uvádí všechna dostupná provozně technická data, která představují fyzické toky plynu. Údaje pro čtvrtletní zprávu jsou získávány na základě vyhlášky č. 404/2016 Sb., o náležitostech a členění výkazů nezbytných pro zpracování zpráv o provozu soustav v energetických odvětvích, včetně termínů, rozsahu a pravidel pro sestavování výkazů (statistická vyhláška), ve znění pozdějších předpisů, která nabyla účinnost dnem 1. ledna 2017. V rámci svých kompetencí určených § 20a odst. 4 písm. e) energetického zákona, zpracovává operátor trhu své měsíční a roční statistiky o trhu s elektřinou a o trhu s plynem, které doplňují statistiky Energetického regulačního úřadu o obchodní údaje.
Detaily týkající se metodiky vykazování údajů pro statistiku ERÚ jsou uvedeny ve výkladovém stanovisku ERÚ k metodice vyplňování výkazů podle statistické vyhlášky pro oblast plynárenství č. 9/2018 ze dne 14. září 2018. Výkladové stanovisko a aktuální výkazy jsou zveřejněny na internetových stránkách ERÚ. 
Veškerá data vycházejí z podkladů od licencovaných subjektů: výrobců plynu, provozovatelů distribučních soustav, přepravní soustavy a zásobníků plynu.
Čtvrtletní zpráva přináší informace o základních ukazatelích v plynárenství. Jednotlivé kapitoly obsahují statistická data o bilanci, výrobě a spotřebě plynu podle příslušných kategorií včetně spotřeby plynu na výrobu elektřiny. Zpráva dále obsahuje vyhodnocení přeshraničních toků plynu, uskladnění plynu a některá krajská vyhodnocení. Zjištěné a opravené chyby v obdržených datech a zpětné korekce výkazů jsou průběžně promítány do statistiky a projeví se vždy v dalších zveřejněných zprávách, případně v roční zprávě o provozu plynárenské soustavy ČR za rok 2020, kterou ERÚ předpokládá zveřejnit do konce května roku 2021.
Případné dotazy či připomínky zasílejte na emailovou adresu plyn.statistika@eru.cz.</t>
  </si>
  <si>
    <t>RWE GS</t>
  </si>
  <si>
    <t>RWE Gas Storage, s.r.o.</t>
  </si>
  <si>
    <t>* Ostatní společnosti zahrnují dodávky zákazníkům připojeným přímo na přepravní soustavu a plyn pro pohon kompresních stanic (PKS) společnosti NET4GAS, s.r.o., dodávky v ostrovních LDS (nejsou zahrnuty v RDS), všechny lokální distribuční soustavy, které jsou napojeny na RDS (uveden pouze počet zákazníků a stanice CNG, spotřeba plynu již zahrnuta v RDS) a vlastní spotřebu (VS) výrobců plynu.</t>
  </si>
  <si>
    <t>Společnost E.ON Distribuce, a.s. (provozovatel regionální distribuční soustavy)</t>
  </si>
  <si>
    <t xml:space="preserve">Společnost GasNet, s.r.o. (provozovatel regionální distribuční soustavy) </t>
  </si>
  <si>
    <t>Společnost MND Gas Storage a.s. (provozovatel zásobníku plynu)</t>
  </si>
  <si>
    <t>Společnost Moravia Gas Storage a.s. (provozovatel zásobníku plynu)</t>
  </si>
  <si>
    <t>Společnost NET4GAS, s.r.o. (provozovatel přepravní plynárenské soustavy)</t>
  </si>
  <si>
    <t>Společnost Pražská plynárenská Distribuce, a.s., člen koncernu Pražská plynárenská, a.s. (provozovatel regionální distribuční soustavy)</t>
  </si>
  <si>
    <t>Společnost RWE Gas Storage CZ, s.r.o. (provozovatel zásobníků plynu)</t>
  </si>
  <si>
    <r>
      <t>Dodávky zemního plynu probíhaly ve sledovaném období plynule dle požadavků zákazníků, a to podle základního odběrového stupně, který znamená nekrácený odběr na základě smluvně sjednaného denního odběru plynu (vyhláška č. 344/2012 Sb., o stavu nouze v plynárenství a o způsobu zajištění bezpečnostního standardu dodávky plynu, ve znění pozdějších předpisů).
Tok zemního plynu ze zahraničí do plynárenské soustavy ČR byl zaznamenán v daném čtvrtletí ve výši 11 806 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(126 247 GWh). Toto množství bylo doplněno dodávkami od výrobců plynu (vnitrostátní zdroje), které zahrnují povrchovou degazaci a vlastní těžbu zemního plynu včetně vlastní spotřeby. Celková výroba zemního plynu na území ČR byla 30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(326 GWh). Tok zemního plynu ze zásobníků plynu, které náleží do plynárenské soustavy ČR, byl ve výši 2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(26 GWh). Naopak tok zemního plynu do zásobníků plynu činil 628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(6 738 GWh). Stav provozních zásob na konci čtvrtletí představoval u tuzemských zásobníků plynu hodnotu 3 340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(35 859 GWh). Tok zemního plynu z plynárenské soustavy ČR do zahraničí byl zaznamenán ve výši 9 977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(106 712 GWh). Celková čtvrtletní bilance plynárenské soustavy ČR je podle členění na jednotlivé měsíce uvedena v kapitole 3.
Celková čtvrtletní spotřeba zemního plynu v ČR dosáhla 1 231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(13 201 GWh), což představuje pokles skutečné spotřeby o 1,2 % proti stejnému období roku 2019. K meziročnímu nárůstu došlo ve sledovaném období v červenci a srpnu, v září byl zaznamenán výraznější pokles. Průměrná teplota za celé čtvrtletí byla +17,1 °C, což je o 0,4°C nad dlouhodobým teplotním normálem. Přepočtená spotřeba na teplotní podmínky dlouhodobého normálu za pomoci dlouhodobého teplotního gradientu spotřeby byla vypočtena na 1 250 mil. 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(13 403 GWh) s meziročním poklesem o 1,5 %. Z pohledu spotřeby plynu podle kategorií zákazníků dosáhla největšího podílu na celkové spotřebě plynu v hodnoceném čtvrtletí kategorie velkoodběru 72,8 %, následovaná kategorií domácnosti 11,2 %, středního odběru 7,4 %, maloodběru 5 % a odběru CNG stanic 1,8 %. Ostatní plyn zahrnující vlastní spotřebu, ztráty, změnu akumulace, vlastní spotřebu výrobců plynu a plyn pro pohon kompresních stanic představoval 1,7 % z celkové spotřeby plynu v ČR. Denní spotřeby zemního plynu se za celé čtvrtletí pohybovaly v rozsahu 8,7 až 22,8 mil. 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(93,1 až 244,3 GWh). Maximální denní spotřeba zemního plynu v ČR byla naměřena v  úterý 29. září při průměrné denní teplotě +10,4 °C, a naopak minimální denní spotřeba v neděli 5. července při průměrné denní teplotě +21,3 °C. Celková čtvrtletní, měsíční a denní spotřeba zemního plynu doplněna o teplotu ovzduší je uvedena v kapitole 4.
Při porovnání spotřeb v regionálních distribučních soustavách zaznamenala pokles pouze Pražská plynárenská Distribuce, a.s. K významnému poklesu došlo i u ostatních společností, které ovšem nejsou součástí regionálních distribučních soustav. Pokles byl způsoben sníženým provozem plynové elektrárny Počerady II na konci hodnoceného období. Souhrnný podíl těchto společností činil 14,9 % z celkového distribuovaného plynu v ČR (kapitola 5.).
Z pohledu krajů došlo k poklesu meziroční spotřeby zemního plynu u čtyř krajů v ČR, a to i v Ústeckém kraji, kde součástí celkové spotřeby byla plynová elektrárna Počerady II, která měla zásadní vliv na celkovém odběru plynu tohoto kraje. V důsledku přechodu paroplynové elektrárny v Karlovarském kraji na zemní plyn došlo od července k významnému nárůstu celkové spotřeby zemního plynu tohoto kraje. Největšího podílu na celkové spotřebě plynu v ČR bylo dosaženo v Ústeckém kraji. V celé ČR bylo ke konci hodnoceného období celkem 2 826 712 odběrných míst (kapitola 6.).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</si>
</sst>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#,##0.000"/>
    <numFmt numFmtId="167" formatCode="0.0"/>
    <numFmt numFmtId="168" formatCode="\$#,##0\ ;\(\$#,##0\)"/>
    <numFmt numFmtId="169" formatCode="0.00%;[Red]\-0.00%"/>
    <numFmt numFmtId="170" formatCode="#,###,##0.00;[Red]\-#,###,##0.00"/>
    <numFmt numFmtId="171" formatCode="#,###,##0;[Red]\-#,###,##0"/>
    <numFmt numFmtId="172" formatCode="#,##0.0_);[Red]\(#,##0.0\)"/>
    <numFmt numFmtId="173" formatCode="&quot;$&quot;#,##0.00"/>
    <numFmt numFmtId="174" formatCode="_-* #,##0_-;\-* #,##0_-;_-* &quot;-&quot;_-;_-@_-"/>
    <numFmt numFmtId="175" formatCode="_-* #,##0.00_-;\-* #,##0.00_-;_-* &quot;-&quot;??_-;_-@_-"/>
    <numFmt numFmtId="176" formatCode="_-* #,##0\ _C_Z_K_-;\-* #,##0\ _C_Z_K_-;_-* &quot;-&quot;\ _C_Z_K_-;_-@_-"/>
    <numFmt numFmtId="177" formatCode="\$#,##0.00\ ;\(\$#,##0.00\)"/>
    <numFmt numFmtId="178" formatCode="_-* #,##0\ _F_-;\-* #,##0\ _F_-;_-* &quot;-&quot;\ _F_-;_-@_-"/>
    <numFmt numFmtId="179" formatCode="_-* #,##0.00\ _F_-;\-* #,##0.00\ _F_-;_-* &quot;-&quot;??\ _F_-;_-@_-"/>
    <numFmt numFmtId="180" formatCode="_-* #,##0\ &quot;F&quot;_-;\-* #,##0\ &quot;F&quot;_-;_-* &quot;-&quot;\ &quot;F&quot;_-;_-@_-"/>
    <numFmt numFmtId="181" formatCode="_-* #,##0.00\ &quot;F&quot;_-;\-* #,##0.00\ &quot;F&quot;_-;_-* &quot;-&quot;??\ &quot;F&quot;_-;_-@_-"/>
    <numFmt numFmtId="182" formatCode="#,##0\ &quot;Kc&quot;;\-#,##0\ &quot;Kc&quot;"/>
    <numFmt numFmtId="183" formatCode="0.00_);[Red]\-0.00"/>
  </numFmts>
  <fonts count="13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theme="1" tint="0.499984740745262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1" tint="0.249977111117893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8" tint="-0.249977111117893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10"/>
      <color theme="8" tint="-0.24997711111789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7" tint="-0.249977111117893"/>
      <name val="Calibri"/>
      <family val="2"/>
      <charset val="238"/>
      <scheme val="minor"/>
    </font>
    <font>
      <sz val="7"/>
      <color theme="0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  <font>
      <sz val="8"/>
      <color theme="7" tint="0.39997558519241921"/>
      <name val="Calibri"/>
      <family val="2"/>
      <charset val="238"/>
      <scheme val="minor"/>
    </font>
    <font>
      <sz val="8"/>
      <color theme="7" tint="-0.49998474074526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3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5DA2"/>
      <name val="Calibri"/>
      <family val="2"/>
      <charset val="238"/>
      <scheme val="minor"/>
    </font>
    <font>
      <b/>
      <sz val="10"/>
      <color rgb="FF005DA2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0"/>
      <name val="Arial CE"/>
      <family val="2"/>
      <charset val="238"/>
    </font>
    <font>
      <sz val="10"/>
      <name val="Helv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1"/>
      <color indexed="8"/>
      <name val="Calibri"/>
      <family val="2"/>
      <charset val="238"/>
    </font>
    <font>
      <sz val="12"/>
      <name val="System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  <charset val="238"/>
    </font>
    <font>
      <sz val="10"/>
      <name val="MS Serif"/>
      <family val="1"/>
    </font>
    <font>
      <sz val="10"/>
      <name val="Courier"/>
      <family val="1"/>
      <charset val="238"/>
    </font>
    <font>
      <sz val="10"/>
      <name val="Courier"/>
      <family val="3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</font>
    <font>
      <sz val="10"/>
      <color indexed="16"/>
      <name val="MS Serif"/>
      <family val="1"/>
      <charset val="238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4"/>
      <name val="Arial CE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7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color theme="1" tint="0.499984740745262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 tint="0.34998626667073579"/>
      <name val="Calibri"/>
      <family val="2"/>
      <charset val="238"/>
      <scheme val="minor"/>
    </font>
    <font>
      <b/>
      <sz val="8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vertAlign val="superscript"/>
      <sz val="8"/>
      <color theme="1" tint="0.3499862666707357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i/>
      <sz val="8"/>
      <color rgb="FF00B0F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b/>
      <sz val="12"/>
      <color rgb="FF00B0F0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b/>
      <i/>
      <sz val="8"/>
      <color rgb="FF000099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  <font>
      <b/>
      <vertAlign val="superscript"/>
      <sz val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</fonts>
  <fills count="7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auto="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46"/>
      </patternFill>
    </fill>
    <fill>
      <patternFill patternType="solid">
        <fgColor indexed="15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  <bgColor indexed="64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0"/>
      </patternFill>
    </fill>
    <fill>
      <patternFill patternType="solid">
        <fgColor indexed="56"/>
      </patternFill>
    </fill>
    <fill>
      <patternFill patternType="solid">
        <fgColor indexed="4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0.39994506668294322"/>
      </left>
      <right/>
      <top style="thin">
        <color theme="4" tint="0.39994506668294322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theme="4" tint="0.79998168889431442"/>
      </left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1535">
    <xf numFmtId="0" fontId="0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9" fontId="6" fillId="0" borderId="0" applyFont="0" applyFill="0" applyBorder="0" applyAlignment="0" applyProtection="0"/>
    <xf numFmtId="4" fontId="9" fillId="4" borderId="3" applyNumberFormat="0" applyProtection="0">
      <alignment vertical="center"/>
    </xf>
    <xf numFmtId="4" fontId="9" fillId="5" borderId="3" applyNumberFormat="0" applyProtection="0">
      <alignment horizontal="left" vertical="center" indent="1"/>
    </xf>
    <xf numFmtId="4" fontId="9" fillId="6" borderId="0" applyNumberFormat="0" applyProtection="0">
      <alignment horizontal="left" vertical="center" indent="1"/>
    </xf>
    <xf numFmtId="4" fontId="10" fillId="7" borderId="3" applyNumberFormat="0" applyProtection="0">
      <alignment horizontal="right" vertical="center"/>
    </xf>
    <xf numFmtId="4" fontId="10" fillId="8" borderId="3" applyNumberFormat="0" applyProtection="0">
      <alignment horizontal="left" vertical="center" indent="1"/>
    </xf>
    <xf numFmtId="2" fontId="6" fillId="0" borderId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4" fontId="11" fillId="5" borderId="3" applyNumberFormat="0" applyProtection="0">
      <alignment vertical="center"/>
    </xf>
    <xf numFmtId="0" fontId="9" fillId="5" borderId="3" applyNumberFormat="0" applyProtection="0">
      <alignment horizontal="left" vertical="top" indent="1"/>
    </xf>
    <xf numFmtId="4" fontId="10" fillId="10" borderId="3" applyNumberFormat="0" applyProtection="0">
      <alignment horizontal="right" vertical="center"/>
    </xf>
    <xf numFmtId="4" fontId="10" fillId="11" borderId="3" applyNumberFormat="0" applyProtection="0">
      <alignment horizontal="right" vertical="center"/>
    </xf>
    <xf numFmtId="4" fontId="10" fillId="12" borderId="3" applyNumberFormat="0" applyProtection="0">
      <alignment horizontal="right" vertical="center"/>
    </xf>
    <xf numFmtId="4" fontId="10" fillId="13" borderId="3" applyNumberFormat="0" applyProtection="0">
      <alignment horizontal="right" vertical="center"/>
    </xf>
    <xf numFmtId="4" fontId="10" fillId="14" borderId="3" applyNumberFormat="0" applyProtection="0">
      <alignment horizontal="right" vertical="center"/>
    </xf>
    <xf numFmtId="4" fontId="10" fillId="15" borderId="3" applyNumberFormat="0" applyProtection="0">
      <alignment horizontal="right" vertical="center"/>
    </xf>
    <xf numFmtId="4" fontId="10" fillId="16" borderId="3" applyNumberFormat="0" applyProtection="0">
      <alignment horizontal="right" vertical="center"/>
    </xf>
    <xf numFmtId="4" fontId="10" fillId="17" borderId="3" applyNumberFormat="0" applyProtection="0">
      <alignment horizontal="right" vertical="center"/>
    </xf>
    <xf numFmtId="4" fontId="10" fillId="18" borderId="3" applyNumberFormat="0" applyProtection="0">
      <alignment horizontal="right" vertical="center"/>
    </xf>
    <xf numFmtId="4" fontId="9" fillId="0" borderId="0" applyNumberFormat="0" applyProtection="0">
      <alignment horizontal="left" vertical="center" indent="1"/>
    </xf>
    <xf numFmtId="4" fontId="10" fillId="7" borderId="0" applyNumberFormat="0" applyProtection="0">
      <alignment horizontal="left" vertical="center" indent="1"/>
    </xf>
    <xf numFmtId="4" fontId="12" fillId="19" borderId="0" applyNumberFormat="0" applyProtection="0">
      <alignment horizontal="left" vertical="center" indent="1"/>
    </xf>
    <xf numFmtId="4" fontId="10" fillId="8" borderId="3" applyNumberFormat="0" applyProtection="0">
      <alignment horizontal="right" vertical="center"/>
    </xf>
    <xf numFmtId="4" fontId="13" fillId="7" borderId="0" applyNumberFormat="0" applyProtection="0">
      <alignment horizontal="left" vertical="center" indent="1"/>
    </xf>
    <xf numFmtId="4" fontId="13" fillId="6" borderId="0" applyNumberFormat="0" applyProtection="0">
      <alignment horizontal="left" vertical="center" indent="1"/>
    </xf>
    <xf numFmtId="0" fontId="6" fillId="19" borderId="3" applyNumberFormat="0" applyProtection="0">
      <alignment horizontal="left" vertical="center" indent="1"/>
    </xf>
    <xf numFmtId="0" fontId="6" fillId="19" borderId="3" applyNumberFormat="0" applyProtection="0">
      <alignment horizontal="left" vertical="top" indent="1"/>
    </xf>
    <xf numFmtId="0" fontId="6" fillId="6" borderId="3" applyNumberFormat="0" applyProtection="0">
      <alignment horizontal="left" vertical="center" indent="1"/>
    </xf>
    <xf numFmtId="0" fontId="6" fillId="6" borderId="3" applyNumberFormat="0" applyProtection="0">
      <alignment horizontal="left" vertical="top" indent="1"/>
    </xf>
    <xf numFmtId="0" fontId="6" fillId="20" borderId="3" applyNumberFormat="0" applyProtection="0">
      <alignment horizontal="left" vertical="center" indent="1"/>
    </xf>
    <xf numFmtId="0" fontId="6" fillId="20" borderId="3" applyNumberFormat="0" applyProtection="0">
      <alignment horizontal="left" vertical="top" indent="1"/>
    </xf>
    <xf numFmtId="0" fontId="6" fillId="21" borderId="3" applyNumberFormat="0" applyProtection="0">
      <alignment horizontal="left" vertical="center" indent="1"/>
    </xf>
    <xf numFmtId="0" fontId="6" fillId="21" borderId="3" applyNumberFormat="0" applyProtection="0">
      <alignment horizontal="left" vertical="top" indent="1"/>
    </xf>
    <xf numFmtId="4" fontId="10" fillId="22" borderId="3" applyNumberFormat="0" applyProtection="0">
      <alignment vertical="center"/>
    </xf>
    <xf numFmtId="4" fontId="14" fillId="22" borderId="3" applyNumberFormat="0" applyProtection="0">
      <alignment vertical="center"/>
    </xf>
    <xf numFmtId="4" fontId="10" fillId="22" borderId="3" applyNumberFormat="0" applyProtection="0">
      <alignment horizontal="left" vertical="center" indent="1"/>
    </xf>
    <xf numFmtId="0" fontId="10" fillId="22" borderId="3" applyNumberFormat="0" applyProtection="0">
      <alignment horizontal="left" vertical="top" indent="1"/>
    </xf>
    <xf numFmtId="4" fontId="14" fillId="7" borderId="3" applyNumberFormat="0" applyProtection="0">
      <alignment horizontal="right" vertical="center"/>
    </xf>
    <xf numFmtId="0" fontId="10" fillId="6" borderId="3" applyNumberFormat="0" applyProtection="0">
      <alignment horizontal="left" vertical="top" indent="1"/>
    </xf>
    <xf numFmtId="4" fontId="15" fillId="0" borderId="0" applyNumberFormat="0" applyProtection="0">
      <alignment horizontal="left" vertical="center" indent="1"/>
    </xf>
    <xf numFmtId="4" fontId="16" fillId="7" borderId="3" applyNumberFormat="0" applyProtection="0">
      <alignment horizontal="right" vertical="center"/>
    </xf>
    <xf numFmtId="0" fontId="6" fillId="0" borderId="0"/>
    <xf numFmtId="0" fontId="17" fillId="24" borderId="4" applyNumberFormat="0" applyFont="0" applyFill="0" applyAlignment="0" applyProtection="0"/>
    <xf numFmtId="0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3" fontId="17" fillId="24" borderId="0" applyFont="0" applyFill="0" applyBorder="0" applyAlignment="0" applyProtection="0"/>
    <xf numFmtId="0" fontId="18" fillId="24" borderId="0" applyNumberFormat="0" applyFont="0" applyFill="0" applyBorder="0" applyAlignment="0" applyProtection="0"/>
    <xf numFmtId="0" fontId="18" fillId="24" borderId="0" applyNumberFormat="0" applyFont="0" applyFill="0" applyBorder="0" applyAlignment="0" applyProtection="0"/>
    <xf numFmtId="168" fontId="17" fillId="24" borderId="0" applyFon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2" fontId="17" fillId="24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24" borderId="0" applyNumberFormat="0" applyFill="0" applyBorder="0" applyAlignment="0" applyProtection="0"/>
    <xf numFmtId="0" fontId="20" fillId="24" borderId="0" applyNumberFormat="0" applyFill="0" applyBorder="0" applyAlignment="0" applyProtection="0"/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69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0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71" fontId="54" fillId="0" borderId="5">
      <alignment horizontal="right"/>
      <protection hidden="1"/>
    </xf>
    <xf numFmtId="1" fontId="54" fillId="0" borderId="0">
      <alignment horizontal="lef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0"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69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71" fontId="55" fillId="0" borderId="5">
      <alignment horizontal="righ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" fontId="55" fillId="0" borderId="6">
      <alignment horizontal="left"/>
      <protection hidden="1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69" fontId="54" fillId="29" borderId="5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171" fontId="54" fillId="30" borderId="5" applyBorder="0">
      <alignment horizontal="right"/>
      <protection locked="0"/>
    </xf>
    <xf numFmtId="0" fontId="56" fillId="0" borderId="0"/>
    <xf numFmtId="0" fontId="57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8" fillId="0" borderId="0"/>
    <xf numFmtId="0" fontId="58" fillId="0" borderId="0"/>
    <xf numFmtId="0" fontId="59" fillId="31" borderId="0" applyNumberFormat="0" applyBorder="0" applyAlignment="0" applyProtection="0"/>
    <xf numFmtId="0" fontId="59" fillId="11" borderId="0" applyNumberFormat="0" applyBorder="0" applyAlignment="0" applyProtection="0"/>
    <xf numFmtId="0" fontId="59" fillId="32" borderId="0" applyNumberFormat="0" applyBorder="0" applyAlignment="0" applyProtection="0"/>
    <xf numFmtId="0" fontId="59" fillId="33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59" fillId="34" borderId="0" applyNumberFormat="0" applyBorder="0" applyAlignment="0" applyProtection="0"/>
    <xf numFmtId="0" fontId="59" fillId="11" borderId="0" applyNumberFormat="0" applyBorder="0" applyAlignment="0" applyProtection="0"/>
    <xf numFmtId="0" fontId="59" fillId="4" borderId="0" applyNumberFormat="0" applyBorder="0" applyAlignment="0" applyProtection="0"/>
    <xf numFmtId="0" fontId="59" fillId="10" borderId="0" applyNumberFormat="0" applyBorder="0" applyAlignment="0" applyProtection="0"/>
    <xf numFmtId="0" fontId="59" fillId="34" borderId="0" applyNumberFormat="0" applyBorder="0" applyAlignment="0" applyProtection="0"/>
    <xf numFmtId="0" fontId="59" fillId="32" borderId="0" applyNumberFormat="0" applyBorder="0" applyAlignment="0" applyProtection="0"/>
    <xf numFmtId="0" fontId="60" fillId="34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10" borderId="0" applyNumberFormat="0" applyBorder="0" applyAlignment="0" applyProtection="0"/>
    <xf numFmtId="0" fontId="60" fillId="34" borderId="0" applyNumberFormat="0" applyBorder="0" applyAlignment="0" applyProtection="0"/>
    <xf numFmtId="0" fontId="60" fillId="11" borderId="0" applyNumberFormat="0" applyBorder="0" applyAlignment="0" applyProtection="0"/>
    <xf numFmtId="0" fontId="61" fillId="35" borderId="0" applyNumberFormat="0" applyBorder="0" applyAlignment="0" applyProtection="0"/>
    <xf numFmtId="0" fontId="61" fillId="36" borderId="0" applyNumberFormat="0" applyBorder="0" applyAlignment="0" applyProtection="0"/>
    <xf numFmtId="0" fontId="62" fillId="37" borderId="0" applyNumberFormat="0" applyBorder="0" applyAlignment="0" applyProtection="0"/>
    <xf numFmtId="0" fontId="61" fillId="38" borderId="0" applyNumberFormat="0" applyBorder="0" applyAlignment="0" applyProtection="0"/>
    <xf numFmtId="0" fontId="61" fillId="39" borderId="0" applyNumberFormat="0" applyBorder="0" applyAlignment="0" applyProtection="0"/>
    <xf numFmtId="0" fontId="62" fillId="40" borderId="0" applyNumberFormat="0" applyBorder="0" applyAlignment="0" applyProtection="0"/>
    <xf numFmtId="0" fontId="61" fillId="41" borderId="0" applyNumberFormat="0" applyBorder="0" applyAlignment="0" applyProtection="0"/>
    <xf numFmtId="0" fontId="61" fillId="42" borderId="0" applyNumberFormat="0" applyBorder="0" applyAlignment="0" applyProtection="0"/>
    <xf numFmtId="0" fontId="62" fillId="43" borderId="0" applyNumberFormat="0" applyBorder="0" applyAlignment="0" applyProtection="0"/>
    <xf numFmtId="0" fontId="61" fillId="38" borderId="0" applyNumberFormat="0" applyBorder="0" applyAlignment="0" applyProtection="0"/>
    <xf numFmtId="0" fontId="61" fillId="44" borderId="0" applyNumberFormat="0" applyBorder="0" applyAlignment="0" applyProtection="0"/>
    <xf numFmtId="0" fontId="62" fillId="39" borderId="0" applyNumberFormat="0" applyBorder="0" applyAlignment="0" applyProtection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2" fillId="37" borderId="0" applyNumberFormat="0" applyBorder="0" applyAlignment="0" applyProtection="0"/>
    <xf numFmtId="0" fontId="61" fillId="30" borderId="0" applyNumberFormat="0" applyBorder="0" applyAlignment="0" applyProtection="0"/>
    <xf numFmtId="0" fontId="61" fillId="47" borderId="0" applyNumberFormat="0" applyBorder="0" applyAlignment="0" applyProtection="0"/>
    <xf numFmtId="0" fontId="62" fillId="48" borderId="0" applyNumberFormat="0" applyBorder="0" applyAlignment="0" applyProtection="0"/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3" fillId="21" borderId="7" applyNumberFormat="0" applyFont="0" applyFill="0" applyBorder="0" applyAlignment="0">
      <alignment vertical="center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0" fontId="64" fillId="0" borderId="0">
      <alignment horizontal="center" wrapText="1"/>
      <protection locked="0"/>
    </xf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72" fontId="6" fillId="0" borderId="0" applyFill="0" applyBorder="0" applyAlignment="0"/>
    <xf numFmtId="1" fontId="65" fillId="0" borderId="8" applyAlignment="0">
      <alignment horizontal="left" vertical="center"/>
    </xf>
    <xf numFmtId="173" fontId="66" fillId="5" borderId="9" applyNumberFormat="0" applyFont="0" applyFill="0" applyBorder="0" applyAlignment="0">
      <alignment horizontal="center"/>
    </xf>
    <xf numFmtId="173" fontId="66" fillId="5" borderId="9" applyNumberFormat="0" applyFont="0" applyFill="0" applyBorder="0" applyAlignment="0">
      <alignment horizontal="center"/>
    </xf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7" fillId="0" borderId="10" applyNumberFormat="0" applyFill="0" applyAlignment="0" applyProtection="0"/>
    <xf numFmtId="0" fontId="68" fillId="0" borderId="11" applyNumberFormat="0" applyFill="0" applyAlignment="0" applyProtection="0"/>
    <xf numFmtId="0" fontId="69" fillId="0" borderId="0" applyNumberFormat="0" applyFill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70" fillId="0" borderId="0" applyNumberFormat="0" applyAlignment="0">
      <alignment horizontal="left"/>
    </xf>
    <xf numFmtId="0" fontId="71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0" fillId="0" borderId="0" applyNumberFormat="0" applyAlignment="0">
      <alignment horizontal="left"/>
    </xf>
    <xf numFmtId="0" fontId="72" fillId="0" borderId="0" applyNumberFormat="0" applyAlignment="0"/>
    <xf numFmtId="0" fontId="73" fillId="0" borderId="0" applyNumberFormat="0" applyAlignment="0"/>
    <xf numFmtId="0" fontId="72" fillId="0" borderId="0" applyNumberFormat="0" applyAlignment="0"/>
    <xf numFmtId="0" fontId="73" fillId="0" borderId="0" applyNumberFormat="0" applyAlignment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4" fontId="68" fillId="0" borderId="0" applyFill="0" applyBorder="0" applyAlignment="0" applyProtection="0"/>
    <xf numFmtId="0" fontId="74" fillId="0" borderId="0">
      <alignment horizontal="center" vertical="center"/>
    </xf>
    <xf numFmtId="0" fontId="74" fillId="49" borderId="0">
      <alignment horizontal="center" vertical="center"/>
    </xf>
    <xf numFmtId="0" fontId="74" fillId="50" borderId="0">
      <alignment horizontal="center" vertical="center"/>
    </xf>
    <xf numFmtId="0" fontId="74" fillId="51" borderId="0">
      <alignment horizontal="center" vertical="center"/>
    </xf>
    <xf numFmtId="15" fontId="58" fillId="0" borderId="0"/>
    <xf numFmtId="15" fontId="58" fillId="0" borderId="0"/>
    <xf numFmtId="15" fontId="58" fillId="0" borderId="0"/>
    <xf numFmtId="15" fontId="5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5" fillId="52" borderId="0" applyNumberFormat="0" applyBorder="0" applyAlignment="0" applyProtection="0"/>
    <xf numFmtId="0" fontId="75" fillId="53" borderId="0" applyNumberFormat="0" applyBorder="0" applyAlignment="0" applyProtection="0"/>
    <xf numFmtId="0" fontId="75" fillId="54" borderId="0" applyNumberFormat="0" applyBorder="0" applyAlignment="0" applyProtection="0"/>
    <xf numFmtId="0" fontId="76" fillId="0" borderId="0" applyNumberFormat="0" applyAlignment="0">
      <alignment horizontal="left"/>
    </xf>
    <xf numFmtId="0" fontId="77" fillId="0" borderId="0" applyNumberFormat="0" applyAlignment="0">
      <alignment horizontal="left"/>
    </xf>
    <xf numFmtId="0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38" fontId="78" fillId="55" borderId="0" applyNumberFormat="0" applyBorder="0" applyAlignment="0" applyProtection="0"/>
    <xf numFmtId="0" fontId="79" fillId="0" borderId="12" applyNumberFormat="0" applyAlignment="0" applyProtection="0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79" fillId="0" borderId="2">
      <alignment horizontal="left" vertical="center"/>
    </xf>
    <xf numFmtId="0" fontId="80" fillId="56" borderId="0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0" fontId="78" fillId="22" borderId="1" applyNumberFormat="0" applyBorder="0" applyAlignment="0" applyProtection="0"/>
    <xf numFmtId="176" fontId="6" fillId="57" borderId="0"/>
    <xf numFmtId="176" fontId="6" fillId="57" borderId="0"/>
    <xf numFmtId="176" fontId="6" fillId="57" borderId="0"/>
    <xf numFmtId="176" fontId="6" fillId="57" borderId="0"/>
    <xf numFmtId="0" fontId="81" fillId="58" borderId="13" applyNumberFormat="0" applyAlignment="0" applyProtection="0"/>
    <xf numFmtId="176" fontId="6" fillId="59" borderId="0"/>
    <xf numFmtId="176" fontId="6" fillId="59" borderId="0"/>
    <xf numFmtId="176" fontId="6" fillId="59" borderId="0"/>
    <xf numFmtId="176" fontId="6" fillId="59" borderId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7" fontId="68" fillId="0" borderId="0" applyFill="0" applyBorder="0" applyAlignment="0" applyProtection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82" fillId="0" borderId="14" applyNumberFormat="0" applyFill="0" applyAlignment="0" applyProtection="0"/>
    <xf numFmtId="0" fontId="83" fillId="0" borderId="15" applyNumberFormat="0" applyFill="0" applyAlignment="0" applyProtection="0"/>
    <xf numFmtId="0" fontId="84" fillId="0" borderId="16" applyNumberFormat="0" applyFill="0" applyAlignment="0" applyProtection="0"/>
    <xf numFmtId="0" fontId="84" fillId="0" borderId="0" applyNumberFormat="0" applyFill="0" applyBorder="0" applyAlignment="0" applyProtection="0"/>
    <xf numFmtId="0" fontId="85" fillId="0" borderId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45" fillId="28" borderId="0" applyNumberFormat="0" applyBorder="0" applyAlignment="0" applyProtection="0"/>
    <xf numFmtId="0" fontId="90" fillId="0" borderId="0"/>
    <xf numFmtId="0" fontId="90" fillId="0" borderId="0"/>
    <xf numFmtId="0" fontId="90" fillId="0" borderId="0"/>
    <xf numFmtId="0" fontId="90" fillId="0" borderId="0"/>
    <xf numFmtId="182" fontId="6" fillId="0" borderId="0"/>
    <xf numFmtId="182" fontId="6" fillId="0" borderId="0"/>
    <xf numFmtId="182" fontId="6" fillId="0" borderId="0"/>
    <xf numFmtId="182" fontId="6" fillId="0" borderId="0"/>
    <xf numFmtId="0" fontId="6" fillId="0" borderId="0" applyNumberFormat="0" applyFill="0" applyBorder="0" applyAlignment="0" applyProtection="0"/>
    <xf numFmtId="0" fontId="9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91" fillId="0" borderId="0"/>
    <xf numFmtId="0" fontId="91" fillId="0" borderId="0"/>
    <xf numFmtId="0" fontId="92" fillId="0" borderId="0"/>
    <xf numFmtId="0" fontId="5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17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4" fontId="64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2" fontId="68" fillId="0" borderId="0" applyFill="0" applyBorder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32" borderId="17" applyNumberFormat="0" applyFont="0" applyAlignment="0" applyProtection="0"/>
    <xf numFmtId="0" fontId="56" fillId="0" borderId="0"/>
    <xf numFmtId="0" fontId="5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3" fillId="0" borderId="18" applyNumberFormat="0" applyFill="0" applyAlignment="0" applyProtection="0"/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0" fontId="58" fillId="0" borderId="0" applyNumberFormat="0" applyFon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183" fontId="6" fillId="0" borderId="0" applyNumberFormat="0" applyFill="0" applyBorder="0" applyAlignment="0" applyProtection="0">
      <alignment horizontal="left"/>
    </xf>
    <xf numFmtId="0" fontId="69" fillId="0" borderId="0" applyNumberFormat="0" applyFill="0" applyBorder="0" applyAlignment="0" applyProtection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0" fontId="6" fillId="0" borderId="0"/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10" fillId="5" borderId="19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0" fontId="6" fillId="0" borderId="0"/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94" fillId="5" borderId="20" applyNumberFormat="0" applyProtection="0">
      <alignment vertical="center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6" fillId="0" borderId="0"/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4" fontId="10" fillId="5" borderId="19" applyNumberFormat="0" applyProtection="0">
      <alignment horizontal="left" vertical="center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6" fillId="0" borderId="0"/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0" fontId="95" fillId="4" borderId="3" applyNumberFormat="0" applyProtection="0">
      <alignment horizontal="left" vertical="top" indent="1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0" fontId="6" fillId="0" borderId="0"/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10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0" fontId="6" fillId="0" borderId="0"/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59" borderId="20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0" fontId="6" fillId="0" borderId="0"/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2" borderId="21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0" fontId="6" fillId="0" borderId="0"/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3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0" fontId="6" fillId="0" borderId="0"/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4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0" fontId="6" fillId="0" borderId="0"/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5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0" fontId="6" fillId="0" borderId="0"/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6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0" fontId="6" fillId="0" borderId="0"/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7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0" fontId="6" fillId="0" borderId="0"/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18" borderId="20" applyNumberFormat="0" applyProtection="0">
      <alignment horizontal="right" vertical="center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0" fontId="6" fillId="0" borderId="0"/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78" fillId="60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0" fontId="6" fillId="0" borderId="0"/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96" fillId="61" borderId="21" applyNumberFormat="0" applyProtection="0">
      <alignment horizontal="left" vertical="center" indent="1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0" fontId="6" fillId="0" borderId="0"/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8" borderId="20" applyNumberFormat="0" applyProtection="0">
      <alignment horizontal="right" vertical="center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0" fontId="6" fillId="0" borderId="0"/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7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6" fillId="0" borderId="0"/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4" fontId="78" fillId="8" borderId="21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63" borderId="19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6" fillId="0" borderId="0"/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2" borderId="20" applyNumberFormat="0" applyProtection="0">
      <alignment horizontal="left" vertical="center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6" fillId="0" borderId="0"/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1" borderId="3" applyNumberFormat="0" applyProtection="0">
      <alignment horizontal="left" vertical="top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65" borderId="19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6" fillId="0" borderId="0"/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64" borderId="20" applyNumberFormat="0" applyProtection="0">
      <alignment horizontal="left" vertical="center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6" fillId="0" borderId="0"/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8" borderId="3" applyNumberFormat="0" applyProtection="0">
      <alignment horizontal="left" vertical="top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6" fillId="0" borderId="0"/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20" applyNumberFormat="0" applyProtection="0">
      <alignment horizontal="left" vertical="center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6" fillId="0" borderId="0"/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31" borderId="3" applyNumberFormat="0" applyProtection="0">
      <alignment horizontal="left" vertical="top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6" fillId="0" borderId="0"/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20" applyNumberFormat="0" applyProtection="0">
      <alignment horizontal="left" vertical="center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0" borderId="0"/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78" fillId="7" borderId="3" applyNumberFormat="0" applyProtection="0">
      <alignment horizontal="left" vertical="top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78" fillId="67" borderId="22" applyNumberFormat="0">
      <protection locked="0"/>
    </xf>
    <xf numFmtId="0" fontId="6" fillId="0" borderId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0" fontId="97" fillId="61" borderId="23" applyBorder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0" fontId="6" fillId="0" borderId="0"/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8" fillId="32" borderId="3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4" fontId="94" fillId="22" borderId="5" applyNumberFormat="0" applyProtection="0">
      <alignment vertical="center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6" fillId="0" borderId="0"/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4" fontId="98" fillId="62" borderId="3" applyNumberFormat="0" applyProtection="0">
      <alignment horizontal="left" vertical="center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6" fillId="0" borderId="0"/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0" fontId="98" fillId="32" borderId="3" applyNumberFormat="0" applyProtection="0">
      <alignment horizontal="left" vertical="top" indent="1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0" fontId="6" fillId="0" borderId="0"/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78" fillId="0" borderId="20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0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0" borderId="0"/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4" fontId="14" fillId="68" borderId="19" applyNumberFormat="0" applyProtection="0">
      <alignment horizontal="right" vertical="center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5" fillId="0" borderId="0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0" borderId="0"/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6" fillId="66" borderId="19" applyNumberFormat="0" applyProtection="0">
      <alignment horizontal="left" vertical="center" indent="1"/>
    </xf>
    <xf numFmtId="0" fontId="99" fillId="0" borderId="0"/>
    <xf numFmtId="0" fontId="6" fillId="0" borderId="0"/>
    <xf numFmtId="0" fontId="99" fillId="0" borderId="0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0" fontId="78" fillId="69" borderId="1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6" fillId="0" borderId="0"/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4" fontId="100" fillId="67" borderId="20" applyNumberFormat="0" applyProtection="0">
      <alignment horizontal="right" vertical="center"/>
    </xf>
    <xf numFmtId="0" fontId="101" fillId="0" borderId="0" applyNumberFormat="0" applyFill="0" applyBorder="0" applyAlignment="0" applyProtection="0"/>
    <xf numFmtId="0" fontId="102" fillId="34" borderId="0" applyNumberFormat="0" applyBorder="0" applyAlignment="0" applyProtection="0"/>
    <xf numFmtId="0" fontId="44" fillId="27" borderId="0" applyNumberFormat="0" applyBorder="0" applyAlignment="0" applyProtection="0"/>
    <xf numFmtId="0" fontId="103" fillId="0" borderId="0"/>
    <xf numFmtId="40" fontId="104" fillId="0" borderId="0" applyBorder="0">
      <alignment horizontal="right"/>
    </xf>
    <xf numFmtId="0" fontId="93" fillId="0" borderId="0" applyNumberFormat="0" applyFill="0" applyBorder="0" applyAlignment="0" applyProtection="0"/>
    <xf numFmtId="0" fontId="105" fillId="4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5" fillId="33" borderId="24" applyNumberFormat="0" applyAlignment="0" applyProtection="0"/>
    <xf numFmtId="0" fontId="106" fillId="67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7" fillId="62" borderId="24" applyNumberFormat="0" applyAlignment="0" applyProtection="0"/>
    <xf numFmtId="0" fontId="108" fillId="67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8" fillId="62" borderId="19" applyNumberFormat="0" applyAlignment="0" applyProtection="0"/>
    <xf numFmtId="0" fontId="109" fillId="0" borderId="0" applyNumberFormat="0" applyFill="0" applyBorder="0" applyAlignment="0" applyProtection="0"/>
    <xf numFmtId="0" fontId="60" fillId="70" borderId="0" applyNumberFormat="0" applyBorder="0" applyAlignment="0" applyProtection="0"/>
    <xf numFmtId="0" fontId="60" fillId="15" borderId="0" applyNumberFormat="0" applyBorder="0" applyAlignment="0" applyProtection="0"/>
    <xf numFmtId="0" fontId="60" fillId="13" borderId="0" applyNumberFormat="0" applyBorder="0" applyAlignment="0" applyProtection="0"/>
    <xf numFmtId="0" fontId="60" fillId="61" borderId="0" applyNumberFormat="0" applyBorder="0" applyAlignment="0" applyProtection="0"/>
    <xf numFmtId="0" fontId="60" fillId="71" borderId="0" applyNumberFormat="0" applyBorder="0" applyAlignment="0" applyProtection="0"/>
    <xf numFmtId="0" fontId="60" fillId="12" borderId="0" applyNumberFormat="0" applyBorder="0" applyAlignment="0" applyProtection="0"/>
  </cellStyleXfs>
  <cellXfs count="750">
    <xf numFmtId="0" fontId="0" fillId="0" borderId="0" xfId="0"/>
    <xf numFmtId="3" fontId="23" fillId="3" borderId="0" xfId="0" applyNumberFormat="1" applyFont="1" applyFill="1" applyBorder="1"/>
    <xf numFmtId="0" fontId="26" fillId="0" borderId="0" xfId="2" applyFont="1" applyFill="1" applyBorder="1"/>
    <xf numFmtId="0" fontId="26" fillId="0" borderId="0" xfId="2" applyFont="1" applyFill="1" applyBorder="1" applyAlignment="1"/>
    <xf numFmtId="0" fontId="47" fillId="0" borderId="0" xfId="2" applyFont="1" applyFill="1" applyBorder="1" applyAlignment="1">
      <alignment horizontal="center" vertical="center"/>
    </xf>
    <xf numFmtId="49" fontId="48" fillId="0" borderId="0" xfId="2" applyNumberFormat="1" applyFont="1" applyFill="1" applyBorder="1" applyAlignment="1">
      <alignment vertical="center"/>
    </xf>
    <xf numFmtId="0" fontId="50" fillId="0" borderId="0" xfId="2" applyFont="1" applyFill="1" applyBorder="1" applyAlignment="1"/>
    <xf numFmtId="0" fontId="26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right" vertical="center"/>
    </xf>
    <xf numFmtId="0" fontId="51" fillId="0" borderId="0" xfId="2" applyFont="1" applyFill="1" applyBorder="1" applyAlignment="1">
      <alignment horizontal="right" vertical="center"/>
    </xf>
    <xf numFmtId="3" fontId="23" fillId="3" borderId="44" xfId="0" applyNumberFormat="1" applyFont="1" applyFill="1" applyBorder="1"/>
    <xf numFmtId="0" fontId="43" fillId="0" borderId="0" xfId="2" applyFont="1" applyFill="1" applyBorder="1"/>
    <xf numFmtId="0" fontId="110" fillId="0" borderId="0" xfId="2" applyFont="1" applyFill="1" applyBorder="1" applyAlignment="1">
      <alignment horizontal="right"/>
    </xf>
    <xf numFmtId="0" fontId="111" fillId="0" borderId="0" xfId="2" applyFont="1" applyFill="1" applyBorder="1"/>
    <xf numFmtId="0" fontId="46" fillId="0" borderId="0" xfId="2" applyFont="1" applyFill="1" applyBorder="1" applyAlignment="1">
      <alignment vertical="top"/>
    </xf>
    <xf numFmtId="0" fontId="46" fillId="0" borderId="0" xfId="2" applyFont="1" applyFill="1" applyBorder="1" applyAlignment="1">
      <alignment vertical="top" wrapText="1"/>
    </xf>
    <xf numFmtId="0" fontId="46" fillId="0" borderId="0" xfId="527" applyFont="1" applyFill="1" applyBorder="1" applyAlignment="1">
      <alignment horizontal="left" vertical="top" wrapText="1"/>
    </xf>
    <xf numFmtId="0" fontId="46" fillId="0" borderId="0" xfId="527" applyFont="1" applyFill="1" applyBorder="1" applyAlignment="1">
      <alignment vertical="top" wrapText="1"/>
    </xf>
    <xf numFmtId="0" fontId="26" fillId="0" borderId="0" xfId="2" applyFont="1" applyFill="1" applyBorder="1" applyAlignment="1">
      <alignment horizontal="right"/>
    </xf>
    <xf numFmtId="0" fontId="50" fillId="0" borderId="0" xfId="2" applyFont="1" applyFill="1" applyBorder="1" applyAlignment="1">
      <alignment horizontal="right"/>
    </xf>
    <xf numFmtId="0" fontId="43" fillId="0" borderId="0" xfId="2" applyFont="1" applyFill="1"/>
    <xf numFmtId="0" fontId="43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left" vertical="top" wrapText="1"/>
    </xf>
    <xf numFmtId="0" fontId="112" fillId="0" borderId="0" xfId="2" applyFont="1" applyFill="1" applyBorder="1" applyAlignment="1">
      <alignment horizontal="left" vertical="top"/>
    </xf>
    <xf numFmtId="0" fontId="46" fillId="0" borderId="0" xfId="2" applyFont="1" applyFill="1" applyBorder="1" applyAlignment="1">
      <alignment horizontal="left" vertical="top" wrapText="1"/>
    </xf>
    <xf numFmtId="0" fontId="43" fillId="0" borderId="0" xfId="0" applyFont="1" applyFill="1"/>
    <xf numFmtId="0" fontId="23" fillId="0" borderId="0" xfId="0" applyFont="1" applyFill="1"/>
    <xf numFmtId="0" fontId="23" fillId="0" borderId="44" xfId="0" applyFont="1" applyFill="1" applyBorder="1"/>
    <xf numFmtId="0" fontId="23" fillId="0" borderId="44" xfId="0" applyFont="1" applyFill="1" applyBorder="1" applyAlignment="1"/>
    <xf numFmtId="3" fontId="23" fillId="0" borderId="0" xfId="0" applyNumberFormat="1" applyFont="1" applyFill="1" applyBorder="1"/>
    <xf numFmtId="3" fontId="23" fillId="0" borderId="44" xfId="0" applyNumberFormat="1" applyFont="1" applyFill="1" applyBorder="1"/>
    <xf numFmtId="3" fontId="23" fillId="0" borderId="46" xfId="0" applyNumberFormat="1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/>
    </xf>
    <xf numFmtId="0" fontId="23" fillId="0" borderId="4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right" vertical="center" wrapText="1"/>
    </xf>
    <xf numFmtId="0" fontId="23" fillId="0" borderId="44" xfId="0" applyFont="1" applyFill="1" applyBorder="1" applyAlignment="1">
      <alignment horizontal="right"/>
    </xf>
    <xf numFmtId="3" fontId="23" fillId="0" borderId="52" xfId="0" applyNumberFormat="1" applyFont="1" applyFill="1" applyBorder="1"/>
    <xf numFmtId="3" fontId="23" fillId="0" borderId="49" xfId="0" applyNumberFormat="1" applyFont="1" applyFill="1" applyBorder="1"/>
    <xf numFmtId="0" fontId="23" fillId="0" borderId="0" xfId="0" applyFont="1" applyFill="1" applyAlignment="1"/>
    <xf numFmtId="2" fontId="23" fillId="0" borderId="0" xfId="0" applyNumberFormat="1" applyFont="1" applyFill="1"/>
    <xf numFmtId="0" fontId="23" fillId="0" borderId="0" xfId="0" applyFont="1" applyFill="1" applyBorder="1"/>
    <xf numFmtId="165" fontId="30" fillId="0" borderId="44" xfId="2" applyNumberFormat="1" applyFont="1" applyFill="1" applyBorder="1" applyAlignment="1">
      <alignment horizontal="right" vertical="center"/>
    </xf>
    <xf numFmtId="165" fontId="30" fillId="0" borderId="55" xfId="2" applyNumberFormat="1" applyFont="1" applyFill="1" applyBorder="1" applyAlignment="1">
      <alignment horizontal="right" vertical="center"/>
    </xf>
    <xf numFmtId="165" fontId="30" fillId="0" borderId="52" xfId="2" applyNumberFormat="1" applyFont="1" applyFill="1" applyBorder="1" applyAlignment="1">
      <alignment horizontal="right" vertical="center"/>
    </xf>
    <xf numFmtId="165" fontId="30" fillId="0" borderId="51" xfId="2" applyNumberFormat="1" applyFont="1" applyFill="1" applyBorder="1" applyAlignment="1">
      <alignment horizontal="right" vertical="center"/>
    </xf>
    <xf numFmtId="165" fontId="23" fillId="0" borderId="0" xfId="2" applyNumberFormat="1" applyFont="1" applyFill="1" applyBorder="1" applyAlignment="1">
      <alignment horizontal="right" vertical="center"/>
    </xf>
    <xf numFmtId="165" fontId="23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vertical="center"/>
    </xf>
    <xf numFmtId="165" fontId="23" fillId="0" borderId="53" xfId="2" applyNumberFormat="1" applyFont="1" applyFill="1" applyBorder="1" applyAlignment="1">
      <alignment vertical="center"/>
    </xf>
    <xf numFmtId="165" fontId="23" fillId="0" borderId="54" xfId="2" applyNumberFormat="1" applyFont="1" applyFill="1" applyBorder="1" applyAlignment="1">
      <alignment vertical="center"/>
    </xf>
    <xf numFmtId="165" fontId="23" fillId="0" borderId="50" xfId="2" applyNumberFormat="1" applyFont="1" applyFill="1" applyBorder="1" applyAlignment="1">
      <alignment vertical="center"/>
    </xf>
    <xf numFmtId="165" fontId="23" fillId="0" borderId="44" xfId="2" applyNumberFormat="1" applyFont="1" applyFill="1" applyBorder="1" applyAlignment="1">
      <alignment vertical="center"/>
    </xf>
    <xf numFmtId="165" fontId="23" fillId="0" borderId="55" xfId="2" applyNumberFormat="1" applyFont="1" applyFill="1" applyBorder="1" applyAlignment="1">
      <alignment vertical="center"/>
    </xf>
    <xf numFmtId="165" fontId="23" fillId="0" borderId="52" xfId="2" applyNumberFormat="1" applyFont="1" applyFill="1" applyBorder="1" applyAlignment="1">
      <alignment vertical="center"/>
    </xf>
    <xf numFmtId="165" fontId="23" fillId="0" borderId="51" xfId="2" applyNumberFormat="1" applyFont="1" applyFill="1" applyBorder="1" applyAlignment="1">
      <alignment vertical="center"/>
    </xf>
    <xf numFmtId="165" fontId="23" fillId="0" borderId="0" xfId="20" applyNumberFormat="1" applyFont="1" applyFill="1" applyBorder="1" applyAlignment="1">
      <alignment horizontal="right" vertical="center"/>
    </xf>
    <xf numFmtId="165" fontId="30" fillId="0" borderId="44" xfId="20" applyNumberFormat="1" applyFont="1" applyFill="1" applyBorder="1" applyAlignment="1">
      <alignment horizontal="right" vertical="center"/>
    </xf>
    <xf numFmtId="165" fontId="30" fillId="0" borderId="55" xfId="20" applyNumberFormat="1" applyFont="1" applyFill="1" applyBorder="1" applyAlignment="1">
      <alignment horizontal="right" vertical="center"/>
    </xf>
    <xf numFmtId="164" fontId="30" fillId="0" borderId="51" xfId="1" applyNumberFormat="1" applyFont="1" applyFill="1" applyBorder="1" applyAlignment="1">
      <alignment vertical="center"/>
    </xf>
    <xf numFmtId="165" fontId="30" fillId="0" borderId="52" xfId="20" applyNumberFormat="1" applyFont="1" applyFill="1" applyBorder="1" applyAlignment="1">
      <alignment horizontal="right" vertical="center"/>
    </xf>
    <xf numFmtId="165" fontId="23" fillId="0" borderId="44" xfId="20" applyNumberFormat="1" applyFont="1" applyFill="1" applyBorder="1" applyAlignment="1">
      <alignment horizontal="right" vertical="center"/>
    </xf>
    <xf numFmtId="165" fontId="31" fillId="0" borderId="56" xfId="2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vertical="center"/>
    </xf>
    <xf numFmtId="165" fontId="31" fillId="0" borderId="56" xfId="2" applyNumberFormat="1" applyFont="1" applyFill="1" applyBorder="1" applyAlignment="1">
      <alignment vertical="center"/>
    </xf>
    <xf numFmtId="165" fontId="23" fillId="0" borderId="0" xfId="2" applyNumberFormat="1" applyFont="1" applyFill="1" applyBorder="1" applyAlignment="1">
      <alignment horizontal="right"/>
    </xf>
    <xf numFmtId="165" fontId="31" fillId="0" borderId="54" xfId="2" applyNumberFormat="1" applyFont="1" applyFill="1" applyBorder="1" applyAlignment="1">
      <alignment vertical="center"/>
    </xf>
    <xf numFmtId="164" fontId="23" fillId="0" borderId="50" xfId="1" applyNumberFormat="1" applyFont="1" applyFill="1" applyBorder="1" applyAlignment="1">
      <alignment vertical="center"/>
    </xf>
    <xf numFmtId="165" fontId="31" fillId="0" borderId="54" xfId="2" applyNumberFormat="1" applyFont="1" applyFill="1" applyBorder="1" applyAlignment="1">
      <alignment horizontal="right" vertical="center"/>
    </xf>
    <xf numFmtId="165" fontId="31" fillId="0" borderId="55" xfId="2" applyNumberFormat="1" applyFont="1" applyFill="1" applyBorder="1" applyAlignment="1">
      <alignment vertical="center"/>
    </xf>
    <xf numFmtId="164" fontId="23" fillId="0" borderId="51" xfId="1" applyNumberFormat="1" applyFont="1" applyFill="1" applyBorder="1" applyAlignment="1">
      <alignment vertical="center"/>
    </xf>
    <xf numFmtId="165" fontId="31" fillId="0" borderId="55" xfId="2" applyNumberFormat="1" applyFont="1" applyFill="1" applyBorder="1" applyAlignment="1">
      <alignment horizontal="right" vertical="center"/>
    </xf>
    <xf numFmtId="165" fontId="23" fillId="0" borderId="44" xfId="2" applyNumberFormat="1" applyFont="1" applyFill="1" applyBorder="1" applyAlignment="1">
      <alignment horizontal="right"/>
    </xf>
    <xf numFmtId="0" fontId="21" fillId="0" borderId="0" xfId="2" applyFont="1" applyFill="1" applyBorder="1" applyAlignment="1"/>
    <xf numFmtId="0" fontId="23" fillId="0" borderId="0" xfId="2" applyFont="1" applyFill="1" applyBorder="1"/>
    <xf numFmtId="3" fontId="23" fillId="0" borderId="0" xfId="2" applyNumberFormat="1" applyFont="1" applyFill="1" applyBorder="1" applyAlignment="1">
      <alignment horizontal="right"/>
    </xf>
    <xf numFmtId="165" fontId="23" fillId="0" borderId="0" xfId="2" applyNumberFormat="1" applyFont="1" applyFill="1" applyBorder="1"/>
    <xf numFmtId="3" fontId="30" fillId="0" borderId="44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vertical="center"/>
    </xf>
    <xf numFmtId="3" fontId="23" fillId="0" borderId="44" xfId="2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165" fontId="23" fillId="0" borderId="56" xfId="0" applyNumberFormat="1" applyFont="1" applyFill="1" applyBorder="1" applyAlignment="1">
      <alignment horizontal="center" vertical="center"/>
    </xf>
    <xf numFmtId="165" fontId="23" fillId="0" borderId="54" xfId="0" applyNumberFormat="1" applyFont="1" applyFill="1" applyBorder="1" applyAlignment="1">
      <alignment horizontal="center" vertical="center"/>
    </xf>
    <xf numFmtId="0" fontId="26" fillId="0" borderId="0" xfId="0" applyFont="1" applyFill="1" applyBorder="1"/>
    <xf numFmtId="0" fontId="35" fillId="0" borderId="0" xfId="0" applyFont="1" applyFill="1" applyBorder="1"/>
    <xf numFmtId="3" fontId="3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/>
    <xf numFmtId="0" fontId="33" fillId="0" borderId="0" xfId="0" applyFont="1" applyFill="1" applyBorder="1" applyAlignment="1">
      <alignment horizontal="right"/>
    </xf>
    <xf numFmtId="0" fontId="26" fillId="0" borderId="44" xfId="0" applyFont="1" applyFill="1" applyBorder="1"/>
    <xf numFmtId="3" fontId="23" fillId="0" borderId="56" xfId="0" applyNumberFormat="1" applyFont="1" applyFill="1" applyBorder="1" applyAlignment="1">
      <alignment horizontal="center"/>
    </xf>
    <xf numFmtId="3" fontId="23" fillId="0" borderId="55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right"/>
    </xf>
    <xf numFmtId="165" fontId="23" fillId="0" borderId="56" xfId="0" applyNumberFormat="1" applyFont="1" applyFill="1" applyBorder="1" applyAlignment="1">
      <alignment horizontal="center"/>
    </xf>
    <xf numFmtId="3" fontId="23" fillId="0" borderId="52" xfId="0" applyNumberFormat="1" applyFont="1" applyFill="1" applyBorder="1" applyAlignment="1">
      <alignment horizontal="right"/>
    </xf>
    <xf numFmtId="3" fontId="23" fillId="0" borderId="44" xfId="0" applyNumberFormat="1" applyFont="1" applyFill="1" applyBorder="1" applyAlignment="1">
      <alignment horizontal="right"/>
    </xf>
    <xf numFmtId="165" fontId="23" fillId="0" borderId="55" xfId="0" applyNumberFormat="1" applyFont="1" applyFill="1" applyBorder="1" applyAlignment="1">
      <alignment horizontal="center"/>
    </xf>
    <xf numFmtId="3" fontId="23" fillId="0" borderId="49" xfId="0" applyNumberFormat="1" applyFont="1" applyFill="1" applyBorder="1" applyAlignment="1">
      <alignment horizontal="right" vertical="center"/>
    </xf>
    <xf numFmtId="3" fontId="23" fillId="0" borderId="46" xfId="0" applyNumberFormat="1" applyFont="1" applyFill="1" applyBorder="1" applyAlignment="1">
      <alignment horizontal="right" vertical="center"/>
    </xf>
    <xf numFmtId="165" fontId="23" fillId="0" borderId="47" xfId="0" applyNumberFormat="1" applyFont="1" applyFill="1" applyBorder="1" applyAlignment="1">
      <alignment horizontal="center"/>
    </xf>
    <xf numFmtId="165" fontId="23" fillId="0" borderId="47" xfId="0" applyNumberFormat="1" applyFont="1" applyFill="1" applyBorder="1" applyAlignment="1">
      <alignment horizontal="center" vertical="center"/>
    </xf>
    <xf numFmtId="3" fontId="23" fillId="0" borderId="46" xfId="0" applyNumberFormat="1" applyFont="1" applyFill="1" applyBorder="1" applyAlignment="1">
      <alignment horizontal="right" vertical="top" wrapText="1"/>
    </xf>
    <xf numFmtId="165" fontId="23" fillId="0" borderId="47" xfId="0" applyNumberFormat="1" applyFont="1" applyFill="1" applyBorder="1" applyAlignment="1">
      <alignment horizontal="center" vertical="top" wrapText="1"/>
    </xf>
    <xf numFmtId="3" fontId="23" fillId="0" borderId="49" xfId="0" applyNumberFormat="1" applyFont="1" applyFill="1" applyBorder="1" applyAlignment="1">
      <alignment horizontal="right"/>
    </xf>
    <xf numFmtId="3" fontId="23" fillId="0" borderId="46" xfId="0" applyNumberFormat="1" applyFont="1" applyFill="1" applyBorder="1" applyAlignment="1">
      <alignment horizontal="right"/>
    </xf>
    <xf numFmtId="3" fontId="23" fillId="0" borderId="49" xfId="0" applyNumberFormat="1" applyFont="1" applyFill="1" applyBorder="1" applyAlignment="1">
      <alignment horizontal="right" vertical="top"/>
    </xf>
    <xf numFmtId="3" fontId="23" fillId="0" borderId="46" xfId="0" applyNumberFormat="1" applyFont="1" applyFill="1" applyBorder="1" applyAlignment="1">
      <alignment horizontal="right" vertical="top"/>
    </xf>
    <xf numFmtId="0" fontId="23" fillId="0" borderId="0" xfId="0" applyFont="1" applyFill="1" applyBorder="1" applyAlignment="1">
      <alignment vertical="center"/>
    </xf>
    <xf numFmtId="3" fontId="23" fillId="0" borderId="54" xfId="0" applyNumberFormat="1" applyFont="1" applyFill="1" applyBorder="1" applyAlignment="1">
      <alignment horizontal="right" vertical="center"/>
    </xf>
    <xf numFmtId="3" fontId="23" fillId="0" borderId="0" xfId="0" applyNumberFormat="1" applyFont="1" applyFill="1" applyBorder="1" applyAlignment="1">
      <alignment horizontal="right" vertical="center"/>
    </xf>
    <xf numFmtId="164" fontId="23" fillId="0" borderId="54" xfId="1" applyNumberFormat="1" applyFont="1" applyFill="1" applyBorder="1" applyAlignment="1">
      <alignment horizontal="right" vertical="center"/>
    </xf>
    <xf numFmtId="164" fontId="23" fillId="0" borderId="50" xfId="1" applyNumberFormat="1" applyFont="1" applyFill="1" applyBorder="1" applyAlignment="1">
      <alignment horizontal="right" vertical="center"/>
    </xf>
    <xf numFmtId="3" fontId="113" fillId="0" borderId="0" xfId="0" applyNumberFormat="1" applyFont="1" applyFill="1" applyBorder="1" applyAlignment="1">
      <alignment horizontal="right" vertical="center"/>
    </xf>
    <xf numFmtId="3" fontId="23" fillId="0" borderId="56" xfId="0" applyNumberFormat="1" applyFont="1" applyFill="1" applyBorder="1" applyAlignment="1">
      <alignment horizontal="right" vertical="center"/>
    </xf>
    <xf numFmtId="164" fontId="23" fillId="0" borderId="56" xfId="1" applyNumberFormat="1" applyFont="1" applyFill="1" applyBorder="1" applyAlignment="1">
      <alignment horizontal="right" vertical="center"/>
    </xf>
    <xf numFmtId="164" fontId="23" fillId="0" borderId="53" xfId="1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164" fontId="30" fillId="0" borderId="50" xfId="1" applyNumberFormat="1" applyFont="1" applyFill="1" applyBorder="1" applyAlignment="1">
      <alignment horizontal="right" vertical="center"/>
    </xf>
    <xf numFmtId="165" fontId="32" fillId="0" borderId="0" xfId="1" applyNumberFormat="1" applyFont="1" applyFill="1" applyBorder="1" applyAlignment="1">
      <alignment horizontal="right" vertical="center"/>
    </xf>
    <xf numFmtId="165" fontId="32" fillId="0" borderId="0" xfId="0" applyNumberFormat="1" applyFont="1" applyFill="1" applyBorder="1" applyAlignment="1">
      <alignment horizontal="right" vertical="center"/>
    </xf>
    <xf numFmtId="3" fontId="30" fillId="0" borderId="52" xfId="2" applyNumberFormat="1" applyFont="1" applyFill="1" applyBorder="1" applyAlignment="1">
      <alignment horizontal="right" vertical="center"/>
    </xf>
    <xf numFmtId="3" fontId="30" fillId="0" borderId="55" xfId="2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horizontal="right" vertical="center"/>
    </xf>
    <xf numFmtId="3" fontId="23" fillId="0" borderId="55" xfId="2" applyNumberFormat="1" applyFont="1" applyFill="1" applyBorder="1" applyAlignment="1">
      <alignment vertical="center"/>
    </xf>
    <xf numFmtId="3" fontId="23" fillId="0" borderId="52" xfId="2" applyNumberFormat="1" applyFont="1" applyFill="1" applyBorder="1" applyAlignment="1">
      <alignment vertical="center"/>
    </xf>
    <xf numFmtId="3" fontId="113" fillId="0" borderId="54" xfId="0" applyNumberFormat="1" applyFont="1" applyFill="1" applyBorder="1" applyAlignment="1">
      <alignment horizontal="right" vertical="center"/>
    </xf>
    <xf numFmtId="3" fontId="113" fillId="0" borderId="56" xfId="0" applyNumberFormat="1" applyFont="1" applyFill="1" applyBorder="1" applyAlignment="1">
      <alignment horizontal="right" vertical="center"/>
    </xf>
    <xf numFmtId="0" fontId="26" fillId="0" borderId="46" xfId="0" applyFont="1" applyFill="1" applyBorder="1" applyAlignment="1">
      <alignment vertical="center"/>
    </xf>
    <xf numFmtId="1" fontId="26" fillId="0" borderId="46" xfId="0" applyNumberFormat="1" applyFont="1" applyFill="1" applyBorder="1" applyAlignment="1">
      <alignment vertical="center" wrapText="1"/>
    </xf>
    <xf numFmtId="0" fontId="23" fillId="0" borderId="46" xfId="0" applyFont="1" applyFill="1" applyBorder="1" applyAlignment="1">
      <alignment horizontal="right" vertical="center"/>
    </xf>
    <xf numFmtId="164" fontId="23" fillId="0" borderId="46" xfId="1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vertical="center" wrapText="1"/>
    </xf>
    <xf numFmtId="3" fontId="29" fillId="0" borderId="46" xfId="0" applyNumberFormat="1" applyFont="1" applyFill="1" applyBorder="1" applyAlignment="1">
      <alignment horizontal="right" vertical="center"/>
    </xf>
    <xf numFmtId="164" fontId="29" fillId="0" borderId="46" xfId="1" applyNumberFormat="1" applyFont="1" applyFill="1" applyBorder="1" applyAlignment="1">
      <alignment horizontal="right" vertical="center"/>
    </xf>
    <xf numFmtId="3" fontId="23" fillId="0" borderId="55" xfId="0" applyNumberFormat="1" applyFont="1" applyFill="1" applyBorder="1" applyAlignment="1">
      <alignment horizontal="right" vertical="center"/>
    </xf>
    <xf numFmtId="3" fontId="23" fillId="0" borderId="52" xfId="0" applyNumberFormat="1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horizontal="right" vertical="center"/>
    </xf>
    <xf numFmtId="164" fontId="23" fillId="0" borderId="52" xfId="1" applyNumberFormat="1" applyFont="1" applyFill="1" applyBorder="1" applyAlignment="1">
      <alignment horizontal="right" vertical="center"/>
    </xf>
    <xf numFmtId="164" fontId="23" fillId="0" borderId="55" xfId="1" applyNumberFormat="1" applyFont="1" applyFill="1" applyBorder="1" applyAlignment="1">
      <alignment horizontal="right" vertical="center"/>
    </xf>
    <xf numFmtId="165" fontId="32" fillId="0" borderId="52" xfId="1" applyNumberFormat="1" applyFont="1" applyFill="1" applyBorder="1" applyAlignment="1">
      <alignment horizontal="right" vertical="center"/>
    </xf>
    <xf numFmtId="165" fontId="32" fillId="0" borderId="44" xfId="0" applyNumberFormat="1" applyFont="1" applyFill="1" applyBorder="1" applyAlignment="1">
      <alignment horizontal="right" vertical="center"/>
    </xf>
    <xf numFmtId="164" fontId="23" fillId="0" borderId="0" xfId="0" applyNumberFormat="1" applyFont="1" applyFill="1" applyBorder="1" applyAlignment="1">
      <alignment vertical="center"/>
    </xf>
    <xf numFmtId="165" fontId="32" fillId="0" borderId="44" xfId="1" applyNumberFormat="1" applyFont="1" applyFill="1" applyBorder="1" applyAlignment="1">
      <alignment horizontal="right" vertical="center"/>
    </xf>
    <xf numFmtId="3" fontId="30" fillId="0" borderId="51" xfId="2" applyNumberFormat="1" applyFont="1" applyFill="1" applyBorder="1" applyAlignment="1">
      <alignment horizontal="right" vertical="center"/>
    </xf>
    <xf numFmtId="3" fontId="23" fillId="0" borderId="56" xfId="2" applyNumberFormat="1" applyFont="1" applyFill="1" applyBorder="1" applyAlignment="1">
      <alignment horizontal="right" vertical="center"/>
    </xf>
    <xf numFmtId="3" fontId="23" fillId="0" borderId="53" xfId="2" applyNumberFormat="1" applyFont="1" applyFill="1" applyBorder="1" applyAlignment="1">
      <alignment vertical="center"/>
    </xf>
    <xf numFmtId="3" fontId="23" fillId="0" borderId="54" xfId="2" applyNumberFormat="1" applyFont="1" applyFill="1" applyBorder="1" applyAlignment="1">
      <alignment horizontal="right" vertical="center"/>
    </xf>
    <xf numFmtId="3" fontId="23" fillId="0" borderId="50" xfId="2" applyNumberFormat="1" applyFont="1" applyFill="1" applyBorder="1" applyAlignment="1">
      <alignment vertical="center"/>
    </xf>
    <xf numFmtId="3" fontId="23" fillId="0" borderId="55" xfId="2" applyNumberFormat="1" applyFont="1" applyFill="1" applyBorder="1" applyAlignment="1">
      <alignment horizontal="right" vertical="center"/>
    </xf>
    <xf numFmtId="3" fontId="23" fillId="0" borderId="51" xfId="2" applyNumberFormat="1" applyFont="1" applyFill="1" applyBorder="1" applyAlignment="1">
      <alignment vertical="center"/>
    </xf>
    <xf numFmtId="0" fontId="26" fillId="0" borderId="0" xfId="2" applyFont="1" applyFill="1"/>
    <xf numFmtId="0" fontId="23" fillId="0" borderId="0" xfId="2" applyFont="1" applyFill="1" applyAlignment="1">
      <alignment horizontal="right"/>
    </xf>
    <xf numFmtId="0" fontId="23" fillId="0" borderId="0" xfId="2" applyFont="1" applyFill="1" applyAlignment="1"/>
    <xf numFmtId="0" fontId="23" fillId="0" borderId="0" xfId="2" applyFont="1" applyFill="1"/>
    <xf numFmtId="165" fontId="23" fillId="0" borderId="0" xfId="2" applyNumberFormat="1" applyFont="1" applyFill="1" applyBorder="1" applyAlignment="1">
      <alignment wrapText="1"/>
    </xf>
    <xf numFmtId="0" fontId="23" fillId="0" borderId="0" xfId="2" applyFont="1" applyFill="1" applyBorder="1" applyAlignment="1">
      <alignment vertical="center"/>
    </xf>
    <xf numFmtId="165" fontId="42" fillId="0" borderId="0" xfId="2" applyNumberFormat="1" applyFont="1" applyFill="1" applyBorder="1" applyAlignment="1">
      <alignment vertical="center" wrapText="1"/>
    </xf>
    <xf numFmtId="0" fontId="23" fillId="0" borderId="0" xfId="2" applyFont="1" applyFill="1" applyAlignment="1">
      <alignment horizontal="left"/>
    </xf>
    <xf numFmtId="0" fontId="23" fillId="0" borderId="0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165" fontId="41" fillId="0" borderId="0" xfId="2" applyNumberFormat="1" applyFont="1" applyFill="1" applyBorder="1" applyAlignment="1">
      <alignment vertical="center" wrapText="1"/>
    </xf>
    <xf numFmtId="16" fontId="23" fillId="0" borderId="0" xfId="2" applyNumberFormat="1" applyFont="1" applyFill="1" applyBorder="1" applyAlignment="1">
      <alignment horizontal="center" wrapText="1"/>
    </xf>
    <xf numFmtId="0" fontId="41" fillId="0" borderId="0" xfId="2" applyFont="1" applyFill="1" applyAlignment="1">
      <alignment vertical="center" wrapText="1"/>
    </xf>
    <xf numFmtId="0" fontId="24" fillId="0" borderId="0" xfId="2" applyFont="1" applyFill="1"/>
    <xf numFmtId="165" fontId="33" fillId="0" borderId="0" xfId="2" applyNumberFormat="1" applyFont="1" applyFill="1" applyBorder="1" applyAlignment="1">
      <alignment wrapText="1"/>
    </xf>
    <xf numFmtId="165" fontId="23" fillId="0" borderId="0" xfId="2" applyNumberFormat="1" applyFont="1" applyFill="1" applyBorder="1" applyAlignment="1">
      <alignment horizontal="left" vertical="top" wrapText="1"/>
    </xf>
    <xf numFmtId="165" fontId="38" fillId="0" borderId="0" xfId="2" applyNumberFormat="1" applyFont="1" applyFill="1" applyBorder="1" applyAlignment="1">
      <alignment vertical="center" wrapText="1"/>
    </xf>
    <xf numFmtId="3" fontId="24" fillId="0" borderId="0" xfId="2" applyNumberFormat="1" applyFont="1" applyFill="1" applyBorder="1" applyAlignment="1">
      <alignment vertical="center" wrapText="1"/>
    </xf>
    <xf numFmtId="165" fontId="24" fillId="0" borderId="0" xfId="2" applyNumberFormat="1" applyFont="1" applyFill="1" applyBorder="1" applyAlignment="1">
      <alignment horizontal="left" wrapText="1"/>
    </xf>
    <xf numFmtId="0" fontId="40" fillId="0" borderId="0" xfId="2" applyFont="1" applyFill="1" applyAlignment="1">
      <alignment vertical="center" wrapText="1"/>
    </xf>
    <xf numFmtId="0" fontId="39" fillId="0" borderId="0" xfId="2" applyFont="1" applyFill="1" applyAlignment="1">
      <alignment vertical="center" wrapText="1"/>
    </xf>
    <xf numFmtId="0" fontId="38" fillId="0" borderId="0" xfId="2" applyFont="1" applyFill="1" applyBorder="1" applyAlignment="1">
      <alignment wrapText="1"/>
    </xf>
    <xf numFmtId="0" fontId="24" fillId="0" borderId="0" xfId="2" applyFont="1" applyFill="1" applyBorder="1" applyAlignment="1">
      <alignment horizontal="center" wrapText="1"/>
    </xf>
    <xf numFmtId="165" fontId="30" fillId="0" borderId="0" xfId="2" applyNumberFormat="1" applyFont="1" applyFill="1" applyBorder="1" applyAlignment="1">
      <alignment horizontal="center" vertical="center" wrapText="1"/>
    </xf>
    <xf numFmtId="0" fontId="23" fillId="0" borderId="0" xfId="2" applyFont="1" applyFill="1" applyBorder="1" applyAlignment="1"/>
    <xf numFmtId="0" fontId="23" fillId="0" borderId="0" xfId="2" applyFont="1" applyFill="1" applyBorder="1" applyAlignment="1">
      <alignment horizontal="left"/>
    </xf>
    <xf numFmtId="0" fontId="119" fillId="0" borderId="0" xfId="2" applyFont="1" applyFill="1"/>
    <xf numFmtId="0" fontId="23" fillId="0" borderId="0" xfId="2" applyFont="1" applyFill="1" applyAlignment="1">
      <alignment horizontal="left" vertical="top" wrapText="1"/>
    </xf>
    <xf numFmtId="0" fontId="23" fillId="0" borderId="0" xfId="2" applyFont="1" applyFill="1" applyAlignment="1">
      <alignment horizontal="center" vertical="top" wrapText="1"/>
    </xf>
    <xf numFmtId="0" fontId="23" fillId="0" borderId="0" xfId="2" applyFont="1" applyFill="1" applyAlignment="1">
      <alignment vertical="top"/>
    </xf>
    <xf numFmtId="0" fontId="23" fillId="0" borderId="0" xfId="2" applyFont="1" applyFill="1" applyBorder="1" applyAlignment="1">
      <alignment horizontal="center" vertical="top" wrapText="1"/>
    </xf>
    <xf numFmtId="0" fontId="21" fillId="0" borderId="0" xfId="2" applyFont="1" applyFill="1" applyAlignment="1">
      <alignment vertical="top" wrapText="1"/>
    </xf>
    <xf numFmtId="0" fontId="120" fillId="0" borderId="0" xfId="2" applyFont="1" applyFill="1" applyAlignment="1"/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/>
    </xf>
    <xf numFmtId="165" fontId="23" fillId="0" borderId="0" xfId="2" applyNumberFormat="1" applyFont="1" applyFill="1" applyBorder="1" applyAlignment="1">
      <alignment horizontal="center" wrapText="1"/>
    </xf>
    <xf numFmtId="3" fontId="23" fillId="0" borderId="0" xfId="2" applyNumberFormat="1" applyFont="1" applyFill="1" applyBorder="1" applyAlignment="1">
      <alignment horizontal="center" vertical="center" wrapText="1"/>
    </xf>
    <xf numFmtId="0" fontId="46" fillId="0" borderId="0" xfId="2" applyFont="1" applyFill="1" applyBorder="1" applyAlignment="1">
      <alignment horizontal="justify" vertical="top" wrapText="1"/>
    </xf>
    <xf numFmtId="0" fontId="112" fillId="0" borderId="0" xfId="2" quotePrefix="1" applyFont="1" applyFill="1" applyBorder="1" applyAlignment="1">
      <alignment horizontal="left"/>
    </xf>
    <xf numFmtId="0" fontId="112" fillId="0" borderId="0" xfId="2" applyFont="1" applyFill="1" applyBorder="1" applyAlignment="1">
      <alignment horizontal="left"/>
    </xf>
    <xf numFmtId="0" fontId="112" fillId="0" borderId="0" xfId="2" applyFont="1" applyFill="1" applyBorder="1" applyAlignment="1">
      <alignment horizontal="right"/>
    </xf>
    <xf numFmtId="0" fontId="46" fillId="0" borderId="0" xfId="2" quotePrefix="1" applyFont="1" applyFill="1" applyBorder="1" applyAlignment="1">
      <alignment horizontal="left"/>
    </xf>
    <xf numFmtId="0" fontId="46" fillId="0" borderId="0" xfId="2" applyFont="1" applyFill="1" applyBorder="1" applyAlignment="1">
      <alignment horizontal="left"/>
    </xf>
    <xf numFmtId="0" fontId="46" fillId="0" borderId="0" xfId="2" applyFont="1" applyFill="1" applyBorder="1" applyAlignment="1">
      <alignment horizontal="right"/>
    </xf>
    <xf numFmtId="0" fontId="123" fillId="0" borderId="0" xfId="2" applyFont="1" applyFill="1" applyBorder="1" applyAlignment="1">
      <alignment horizontal="left"/>
    </xf>
    <xf numFmtId="0" fontId="53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vertical="top" wrapText="1"/>
    </xf>
    <xf numFmtId="0" fontId="23" fillId="0" borderId="58" xfId="0" applyFont="1" applyFill="1" applyBorder="1" applyAlignment="1">
      <alignment horizontal="right" vertical="center"/>
    </xf>
    <xf numFmtId="0" fontId="23" fillId="0" borderId="58" xfId="0" applyFont="1" applyFill="1" applyBorder="1" applyAlignment="1">
      <alignment vertical="center"/>
    </xf>
    <xf numFmtId="0" fontId="121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24" fillId="0" borderId="0" xfId="2" applyFont="1" applyFill="1" applyBorder="1"/>
    <xf numFmtId="0" fontId="23" fillId="0" borderId="0" xfId="2" applyFont="1" applyFill="1" applyBorder="1" applyAlignment="1">
      <alignment horizontal="left" vertical="top"/>
    </xf>
    <xf numFmtId="0" fontId="124" fillId="0" borderId="0" xfId="2" applyFont="1" applyFill="1" applyBorder="1" applyAlignment="1">
      <alignment horizontal="right"/>
    </xf>
    <xf numFmtId="0" fontId="23" fillId="0" borderId="58" xfId="2" applyFont="1" applyFill="1" applyBorder="1"/>
    <xf numFmtId="0" fontId="33" fillId="0" borderId="0" xfId="2" applyFont="1" applyFill="1" applyBorder="1" applyAlignment="1">
      <alignment wrapText="1"/>
    </xf>
    <xf numFmtId="1" fontId="125" fillId="0" borderId="44" xfId="0" applyNumberFormat="1" applyFont="1" applyFill="1" applyBorder="1" applyAlignment="1">
      <alignment vertical="top"/>
    </xf>
    <xf numFmtId="0" fontId="22" fillId="0" borderId="44" xfId="0" applyFont="1" applyFill="1" applyBorder="1" applyAlignment="1">
      <alignment vertical="top" wrapText="1"/>
    </xf>
    <xf numFmtId="3" fontId="26" fillId="0" borderId="0" xfId="0" applyNumberFormat="1" applyFont="1" applyFill="1" applyBorder="1"/>
    <xf numFmtId="0" fontId="28" fillId="0" borderId="44" xfId="2" applyFont="1" applyFill="1" applyBorder="1" applyAlignment="1">
      <alignment horizontal="right" vertical="top" wrapText="1"/>
    </xf>
    <xf numFmtId="4" fontId="23" fillId="0" borderId="0" xfId="2" applyNumberFormat="1" applyFont="1" applyFill="1" applyBorder="1"/>
    <xf numFmtId="166" fontId="23" fillId="0" borderId="0" xfId="2" applyNumberFormat="1" applyFont="1" applyFill="1" applyBorder="1" applyAlignment="1">
      <alignment horizontal="right"/>
    </xf>
    <xf numFmtId="3" fontId="23" fillId="0" borderId="0" xfId="2" applyNumberFormat="1" applyFont="1" applyFill="1" applyBorder="1"/>
    <xf numFmtId="1" fontId="125" fillId="0" borderId="44" xfId="2" applyNumberFormat="1" applyFont="1" applyFill="1" applyBorder="1" applyAlignment="1">
      <alignment horizontal="left" vertical="top" wrapText="1"/>
    </xf>
    <xf numFmtId="0" fontId="28" fillId="0" borderId="44" xfId="2" applyFont="1" applyFill="1" applyBorder="1" applyAlignment="1">
      <alignment vertical="top" wrapText="1"/>
    </xf>
    <xf numFmtId="0" fontId="126" fillId="0" borderId="44" xfId="2" applyFont="1" applyFill="1" applyBorder="1" applyAlignment="1">
      <alignment horizontal="left" vertical="top" wrapText="1"/>
    </xf>
    <xf numFmtId="0" fontId="23" fillId="0" borderId="44" xfId="2" applyFont="1" applyFill="1" applyBorder="1"/>
    <xf numFmtId="0" fontId="30" fillId="0" borderId="0" xfId="2" applyFont="1" applyFill="1" applyBorder="1"/>
    <xf numFmtId="165" fontId="30" fillId="0" borderId="0" xfId="2" applyNumberFormat="1" applyFont="1" applyFill="1" applyBorder="1"/>
    <xf numFmtId="49" fontId="47" fillId="0" borderId="0" xfId="2" applyNumberFormat="1" applyFont="1" applyFill="1" applyAlignment="1">
      <alignment vertical="center"/>
    </xf>
    <xf numFmtId="0" fontId="26" fillId="0" borderId="0" xfId="2" applyFont="1"/>
    <xf numFmtId="0" fontId="26" fillId="0" borderId="0" xfId="0" applyFont="1" applyFill="1"/>
    <xf numFmtId="0" fontId="127" fillId="0" borderId="0" xfId="0" applyFont="1" applyFill="1"/>
    <xf numFmtId="1" fontId="22" fillId="0" borderId="44" xfId="0" applyNumberFormat="1" applyFont="1" applyFill="1" applyBorder="1" applyAlignment="1">
      <alignment vertical="center" wrapText="1"/>
    </xf>
    <xf numFmtId="1" fontId="22" fillId="0" borderId="44" xfId="0" applyNumberFormat="1" applyFont="1" applyFill="1" applyBorder="1" applyAlignment="1">
      <alignment horizontal="left" vertical="center" wrapText="1"/>
    </xf>
    <xf numFmtId="0" fontId="22" fillId="0" borderId="44" xfId="0" applyFont="1" applyFill="1" applyBorder="1" applyAlignment="1">
      <alignment vertical="center" wrapText="1"/>
    </xf>
    <xf numFmtId="165" fontId="26" fillId="0" borderId="0" xfId="0" applyNumberFormat="1" applyFont="1" applyFill="1"/>
    <xf numFmtId="3" fontId="26" fillId="0" borderId="0" xfId="0" applyNumberFormat="1" applyFont="1" applyFill="1"/>
    <xf numFmtId="1" fontId="26" fillId="0" borderId="0" xfId="0" applyNumberFormat="1" applyFont="1" applyFill="1"/>
    <xf numFmtId="0" fontId="23" fillId="0" borderId="0" xfId="0" applyFont="1" applyFill="1" applyBorder="1" applyAlignment="1">
      <alignment horizontal="right" vertical="center"/>
    </xf>
    <xf numFmtId="164" fontId="23" fillId="0" borderId="0" xfId="1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127" fillId="0" borderId="0" xfId="0" applyFont="1" applyFill="1" applyBorder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/>
    <xf numFmtId="0" fontId="30" fillId="0" borderId="0" xfId="2" applyFont="1" applyFill="1" applyBorder="1" applyAlignment="1">
      <alignment horizontal="right"/>
    </xf>
    <xf numFmtId="167" fontId="30" fillId="0" borderId="0" xfId="2" applyNumberFormat="1" applyFont="1" applyFill="1" applyBorder="1" applyAlignment="1">
      <alignment horizontal="right"/>
    </xf>
    <xf numFmtId="167" fontId="23" fillId="0" borderId="0" xfId="2" applyNumberFormat="1" applyFont="1" applyFill="1" applyBorder="1" applyAlignment="1">
      <alignment horizontal="right"/>
    </xf>
    <xf numFmtId="3" fontId="53" fillId="0" borderId="0" xfId="2" applyNumberFormat="1" applyFont="1" applyFill="1" applyBorder="1"/>
    <xf numFmtId="3" fontId="26" fillId="0" borderId="0" xfId="2" applyNumberFormat="1" applyFont="1" applyFill="1" applyBorder="1"/>
    <xf numFmtId="3" fontId="26" fillId="0" borderId="0" xfId="2" applyNumberFormat="1" applyFont="1" applyFill="1"/>
    <xf numFmtId="0" fontId="128" fillId="0" borderId="0" xfId="2" applyFont="1" applyFill="1" applyAlignment="1">
      <alignment wrapText="1"/>
    </xf>
    <xf numFmtId="0" fontId="38" fillId="0" borderId="0" xfId="2" applyFont="1" applyFill="1" applyBorder="1" applyAlignment="1">
      <alignment vertical="center" wrapText="1"/>
    </xf>
    <xf numFmtId="49" fontId="23" fillId="0" borderId="0" xfId="2" applyNumberFormat="1" applyFont="1" applyFill="1" applyBorder="1" applyAlignment="1">
      <alignment wrapText="1"/>
    </xf>
    <xf numFmtId="1" fontId="30" fillId="0" borderId="0" xfId="2" applyNumberFormat="1" applyFont="1" applyFill="1" applyBorder="1" applyAlignment="1">
      <alignment horizontal="right" wrapText="1"/>
    </xf>
    <xf numFmtId="0" fontId="30" fillId="0" borderId="0" xfId="2" applyFont="1" applyFill="1" applyBorder="1" applyAlignment="1">
      <alignment wrapText="1"/>
    </xf>
    <xf numFmtId="0" fontId="30" fillId="0" borderId="0" xfId="2" applyFont="1" applyFill="1" applyBorder="1" applyAlignment="1">
      <alignment horizontal="right" wrapText="1"/>
    </xf>
    <xf numFmtId="3" fontId="30" fillId="0" borderId="0" xfId="2" applyNumberFormat="1" applyFont="1" applyFill="1" applyBorder="1" applyAlignment="1">
      <alignment horizontal="right"/>
    </xf>
    <xf numFmtId="165" fontId="30" fillId="0" borderId="0" xfId="2" applyNumberFormat="1" applyFont="1" applyFill="1" applyBorder="1" applyAlignment="1">
      <alignment horizontal="right"/>
    </xf>
    <xf numFmtId="0" fontId="43" fillId="0" borderId="0" xfId="57" applyFont="1" applyFill="1"/>
    <xf numFmtId="0" fontId="129" fillId="0" borderId="0" xfId="2" applyFont="1" applyFill="1" applyAlignment="1">
      <alignment horizontal="right"/>
    </xf>
    <xf numFmtId="0" fontId="26" fillId="26" borderId="0" xfId="2" applyFont="1" applyFill="1"/>
    <xf numFmtId="0" fontId="23" fillId="26" borderId="0" xfId="2" applyFont="1" applyFill="1"/>
    <xf numFmtId="1" fontId="53" fillId="0" borderId="0" xfId="2" applyNumberFormat="1" applyFont="1" applyFill="1" applyBorder="1" applyAlignment="1">
      <alignment horizontal="left"/>
    </xf>
    <xf numFmtId="0" fontId="53" fillId="0" borderId="0" xfId="2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 vertical="center"/>
    </xf>
    <xf numFmtId="0" fontId="26" fillId="0" borderId="58" xfId="0" applyFont="1" applyFill="1" applyBorder="1" applyAlignment="1">
      <alignment vertical="center"/>
    </xf>
    <xf numFmtId="1" fontId="26" fillId="0" borderId="58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horizontal="right" vertical="center"/>
    </xf>
    <xf numFmtId="164" fontId="23" fillId="0" borderId="58" xfId="1" applyNumberFormat="1" applyFont="1" applyFill="1" applyBorder="1" applyAlignment="1">
      <alignment horizontal="right" vertical="center"/>
    </xf>
    <xf numFmtId="0" fontId="22" fillId="0" borderId="58" xfId="0" applyFont="1" applyFill="1" applyBorder="1" applyAlignment="1">
      <alignment vertical="center" wrapText="1"/>
    </xf>
    <xf numFmtId="3" fontId="29" fillId="0" borderId="58" xfId="0" applyNumberFormat="1" applyFont="1" applyFill="1" applyBorder="1" applyAlignment="1">
      <alignment horizontal="right" vertical="center"/>
    </xf>
    <xf numFmtId="164" fontId="29" fillId="0" borderId="58" xfId="1" applyNumberFormat="1" applyFont="1" applyFill="1" applyBorder="1" applyAlignment="1">
      <alignment horizontal="right" vertical="center"/>
    </xf>
    <xf numFmtId="0" fontId="23" fillId="25" borderId="46" xfId="2" applyFont="1" applyFill="1" applyBorder="1" applyAlignment="1">
      <alignment horizontal="center" wrapText="1"/>
    </xf>
    <xf numFmtId="0" fontId="23" fillId="25" borderId="4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165" fontId="23" fillId="76" borderId="0" xfId="2" applyNumberFormat="1" applyFont="1" applyFill="1" applyBorder="1" applyAlignment="1">
      <alignment horizontal="right" vertical="center"/>
    </xf>
    <xf numFmtId="165" fontId="23" fillId="76" borderId="56" xfId="2" applyNumberFormat="1" applyFont="1" applyFill="1" applyBorder="1" applyAlignment="1">
      <alignment horizontal="right" vertical="center"/>
    </xf>
    <xf numFmtId="165" fontId="23" fillId="76" borderId="53" xfId="2" applyNumberFormat="1" applyFont="1" applyFill="1" applyBorder="1" applyAlignment="1">
      <alignment horizontal="right" vertical="center"/>
    </xf>
    <xf numFmtId="165" fontId="130" fillId="76" borderId="44" xfId="2" applyNumberFormat="1" applyFont="1" applyFill="1" applyBorder="1" applyAlignment="1">
      <alignment horizontal="right" vertical="center"/>
    </xf>
    <xf numFmtId="165" fontId="130" fillId="76" borderId="55" xfId="2" applyNumberFormat="1" applyFont="1" applyFill="1" applyBorder="1" applyAlignment="1">
      <alignment horizontal="right" vertical="center"/>
    </xf>
    <xf numFmtId="165" fontId="130" fillId="76" borderId="52" xfId="2" applyNumberFormat="1" applyFont="1" applyFill="1" applyBorder="1" applyAlignment="1">
      <alignment horizontal="right" vertical="center"/>
    </xf>
    <xf numFmtId="165" fontId="130" fillId="76" borderId="51" xfId="2" applyNumberFormat="1" applyFont="1" applyFill="1" applyBorder="1" applyAlignment="1">
      <alignment horizontal="right" vertical="center"/>
    </xf>
    <xf numFmtId="165" fontId="130" fillId="76" borderId="46" xfId="2" applyNumberFormat="1" applyFont="1" applyFill="1" applyBorder="1" applyAlignment="1">
      <alignment horizontal="right" vertical="center"/>
    </xf>
    <xf numFmtId="165" fontId="130" fillId="76" borderId="47" xfId="2" applyNumberFormat="1" applyFont="1" applyFill="1" applyBorder="1" applyAlignment="1">
      <alignment horizontal="right" vertical="center"/>
    </xf>
    <xf numFmtId="165" fontId="130" fillId="76" borderId="49" xfId="2" applyNumberFormat="1" applyFont="1" applyFill="1" applyBorder="1" applyAlignment="1">
      <alignment horizontal="right" vertical="center"/>
    </xf>
    <xf numFmtId="165" fontId="130" fillId="76" borderId="57" xfId="2" applyNumberFormat="1" applyFont="1" applyFill="1" applyBorder="1" applyAlignment="1">
      <alignment horizontal="right" vertical="center"/>
    </xf>
    <xf numFmtId="0" fontId="23" fillId="25" borderId="0" xfId="0" applyFont="1" applyFill="1" applyBorder="1"/>
    <xf numFmtId="0" fontId="23" fillId="25" borderId="0" xfId="0" applyFont="1" applyFill="1" applyBorder="1" applyAlignment="1"/>
    <xf numFmtId="0" fontId="23" fillId="25" borderId="46" xfId="2" applyFont="1" applyFill="1" applyBorder="1" applyAlignment="1">
      <alignment horizontal="center" vertical="center"/>
    </xf>
    <xf numFmtId="1" fontId="23" fillId="25" borderId="46" xfId="2" applyNumberFormat="1" applyFont="1" applyFill="1" applyBorder="1" applyAlignment="1">
      <alignment horizontal="center" wrapText="1"/>
    </xf>
    <xf numFmtId="1" fontId="31" fillId="25" borderId="47" xfId="2" applyNumberFormat="1" applyFont="1" applyFill="1" applyBorder="1" applyAlignment="1">
      <alignment horizontal="center" wrapText="1"/>
    </xf>
    <xf numFmtId="1" fontId="23" fillId="25" borderId="49" xfId="2" applyNumberFormat="1" applyFont="1" applyFill="1" applyBorder="1" applyAlignment="1">
      <alignment horizontal="center" wrapText="1"/>
    </xf>
    <xf numFmtId="0" fontId="32" fillId="25" borderId="46" xfId="0" applyFont="1" applyFill="1" applyBorder="1" applyAlignment="1">
      <alignment horizontal="right" wrapText="1"/>
    </xf>
    <xf numFmtId="0" fontId="23" fillId="25" borderId="0" xfId="2" applyFont="1" applyFill="1" applyBorder="1"/>
    <xf numFmtId="0" fontId="28" fillId="25" borderId="56" xfId="0" applyFont="1" applyFill="1" applyBorder="1" applyAlignment="1">
      <alignment vertical="center" wrapText="1"/>
    </xf>
    <xf numFmtId="0" fontId="28" fillId="25" borderId="53" xfId="0" applyFont="1" applyFill="1" applyBorder="1" applyAlignment="1">
      <alignment vertical="center" wrapText="1"/>
    </xf>
    <xf numFmtId="0" fontId="23" fillId="25" borderId="54" xfId="0" applyFont="1" applyFill="1" applyBorder="1"/>
    <xf numFmtId="0" fontId="23" fillId="25" borderId="50" xfId="0" applyFont="1" applyFill="1" applyBorder="1" applyAlignment="1">
      <alignment horizontal="center"/>
    </xf>
    <xf numFmtId="0" fontId="28" fillId="25" borderId="0" xfId="0" applyFont="1" applyFill="1" applyBorder="1" applyAlignment="1">
      <alignment horizontal="right" wrapText="1"/>
    </xf>
    <xf numFmtId="0" fontId="28" fillId="25" borderId="0" xfId="0" applyFont="1" applyFill="1" applyBorder="1" applyAlignment="1">
      <alignment horizontal="left" wrapText="1"/>
    </xf>
    <xf numFmtId="0" fontId="28" fillId="25" borderId="54" xfId="0" applyFont="1" applyFill="1" applyBorder="1" applyAlignment="1">
      <alignment horizontal="left" wrapText="1"/>
    </xf>
    <xf numFmtId="0" fontId="23" fillId="25" borderId="44" xfId="0" applyFont="1" applyFill="1" applyBorder="1" applyAlignment="1">
      <alignment wrapText="1"/>
    </xf>
    <xf numFmtId="0" fontId="26" fillId="25" borderId="55" xfId="0" applyFont="1" applyFill="1" applyBorder="1"/>
    <xf numFmtId="0" fontId="23" fillId="25" borderId="49" xfId="0" applyFont="1" applyFill="1" applyBorder="1" applyAlignment="1">
      <alignment horizontal="left" wrapText="1"/>
    </xf>
    <xf numFmtId="0" fontId="23" fillId="25" borderId="47" xfId="0" applyFont="1" applyFill="1" applyBorder="1" applyAlignment="1">
      <alignment horizontal="left" wrapText="1"/>
    </xf>
    <xf numFmtId="0" fontId="26" fillId="25" borderId="54" xfId="0" applyFont="1" applyFill="1" applyBorder="1"/>
    <xf numFmtId="0" fontId="23" fillId="25" borderId="0" xfId="0" applyFont="1" applyFill="1" applyBorder="1" applyAlignment="1">
      <alignment horizontal="center"/>
    </xf>
    <xf numFmtId="0" fontId="23" fillId="25" borderId="56" xfId="0" applyFont="1" applyFill="1" applyBorder="1" applyAlignment="1">
      <alignment horizontal="center"/>
    </xf>
    <xf numFmtId="0" fontId="23" fillId="25" borderId="53" xfId="0" applyFont="1" applyFill="1" applyBorder="1" applyAlignment="1">
      <alignment horizontal="center" wrapText="1"/>
    </xf>
    <xf numFmtId="0" fontId="32" fillId="25" borderId="0" xfId="0" applyFont="1" applyFill="1" applyBorder="1" applyAlignment="1">
      <alignment horizontal="center" wrapText="1"/>
    </xf>
    <xf numFmtId="0" fontId="32" fillId="25" borderId="52" xfId="0" applyFont="1" applyFill="1" applyBorder="1" applyAlignment="1">
      <alignment horizontal="center" wrapText="1"/>
    </xf>
    <xf numFmtId="0" fontId="32" fillId="25" borderId="44" xfId="0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right" textRotation="90" wrapText="1"/>
    </xf>
    <xf numFmtId="0" fontId="23" fillId="25" borderId="46" xfId="2" applyFont="1" applyFill="1" applyBorder="1" applyAlignment="1">
      <alignment horizontal="right" textRotation="90" wrapText="1"/>
    </xf>
    <xf numFmtId="0" fontId="23" fillId="25" borderId="47" xfId="2" applyFont="1" applyFill="1" applyBorder="1" applyAlignment="1">
      <alignment horizontal="right" textRotation="90" wrapText="1"/>
    </xf>
    <xf numFmtId="0" fontId="22" fillId="25" borderId="56" xfId="0" applyFont="1" applyFill="1" applyBorder="1" applyAlignment="1">
      <alignment vertical="center" wrapText="1"/>
    </xf>
    <xf numFmtId="0" fontId="22" fillId="25" borderId="53" xfId="0" applyFont="1" applyFill="1" applyBorder="1" applyAlignment="1">
      <alignment vertical="center" wrapText="1"/>
    </xf>
    <xf numFmtId="0" fontId="26" fillId="25" borderId="0" xfId="0" applyFont="1" applyFill="1" applyBorder="1"/>
    <xf numFmtId="0" fontId="36" fillId="25" borderId="50" xfId="0" applyFont="1" applyFill="1" applyBorder="1" applyAlignment="1">
      <alignment horizontal="center"/>
    </xf>
    <xf numFmtId="0" fontId="22" fillId="25" borderId="0" xfId="0" applyFont="1" applyFill="1" applyBorder="1" applyAlignment="1">
      <alignment horizontal="right" wrapText="1"/>
    </xf>
    <xf numFmtId="0" fontId="22" fillId="25" borderId="0" xfId="0" applyFont="1" applyFill="1" applyBorder="1" applyAlignment="1">
      <alignment horizontal="left" wrapText="1"/>
    </xf>
    <xf numFmtId="0" fontId="22" fillId="25" borderId="54" xfId="0" applyFont="1" applyFill="1" applyBorder="1" applyAlignment="1">
      <alignment horizontal="left" wrapText="1"/>
    </xf>
    <xf numFmtId="0" fontId="23" fillId="25" borderId="0" xfId="0" applyFont="1" applyFill="1" applyBorder="1" applyAlignment="1">
      <alignment wrapText="1"/>
    </xf>
    <xf numFmtId="0" fontId="113" fillId="25" borderId="52" xfId="0" applyFont="1" applyFill="1" applyBorder="1" applyAlignment="1">
      <alignment horizontal="center" wrapText="1"/>
    </xf>
    <xf numFmtId="0" fontId="113" fillId="25" borderId="55" xfId="0" applyFont="1" applyFill="1" applyBorder="1" applyAlignment="1">
      <alignment horizontal="center" wrapText="1"/>
    </xf>
    <xf numFmtId="3" fontId="23" fillId="25" borderId="0" xfId="0" applyNumberFormat="1" applyFont="1" applyFill="1" applyBorder="1" applyAlignment="1">
      <alignment horizontal="right" vertical="center"/>
    </xf>
    <xf numFmtId="164" fontId="23" fillId="25" borderId="56" xfId="1" applyNumberFormat="1" applyFont="1" applyFill="1" applyBorder="1" applyAlignment="1">
      <alignment horizontal="right" vertical="center"/>
    </xf>
    <xf numFmtId="3" fontId="29" fillId="25" borderId="0" xfId="0" applyNumberFormat="1" applyFont="1" applyFill="1" applyBorder="1" applyAlignment="1">
      <alignment horizontal="right" vertical="center"/>
    </xf>
    <xf numFmtId="0" fontId="26" fillId="25" borderId="0" xfId="0" applyFont="1" applyFill="1" applyBorder="1" applyAlignment="1"/>
    <xf numFmtId="0" fontId="26" fillId="25" borderId="54" xfId="0" applyFont="1" applyFill="1" applyBorder="1" applyAlignment="1"/>
    <xf numFmtId="0" fontId="26" fillId="25" borderId="50" xfId="0" applyFont="1" applyFill="1" applyBorder="1" applyAlignment="1"/>
    <xf numFmtId="0" fontId="26" fillId="25" borderId="0" xfId="0" applyFont="1" applyFill="1" applyBorder="1" applyAlignment="1">
      <alignment vertical="center" wrapText="1"/>
    </xf>
    <xf numFmtId="0" fontId="26" fillId="25" borderId="56" xfId="0" applyFont="1" applyFill="1" applyBorder="1" applyAlignment="1">
      <alignment vertical="center" wrapText="1"/>
    </xf>
    <xf numFmtId="0" fontId="23" fillId="25" borderId="54" xfId="0" applyFont="1" applyFill="1" applyBorder="1" applyAlignment="1">
      <alignment horizontal="center"/>
    </xf>
    <xf numFmtId="0" fontId="23" fillId="25" borderId="49" xfId="2" applyFont="1" applyFill="1" applyBorder="1" applyAlignment="1">
      <alignment horizontal="center" textRotation="90" wrapText="1"/>
    </xf>
    <xf numFmtId="0" fontId="23" fillId="25" borderId="47" xfId="2" applyFont="1" applyFill="1" applyBorder="1" applyAlignment="1">
      <alignment horizontal="center" textRotation="90" wrapText="1"/>
    </xf>
    <xf numFmtId="0" fontId="23" fillId="25" borderId="57" xfId="2" applyFont="1" applyFill="1" applyBorder="1" applyAlignment="1">
      <alignment horizontal="center" textRotation="90" wrapText="1"/>
    </xf>
    <xf numFmtId="165" fontId="23" fillId="76" borderId="0" xfId="20" applyNumberFormat="1" applyFont="1" applyFill="1" applyBorder="1" applyAlignment="1">
      <alignment horizontal="right" vertical="center"/>
    </xf>
    <xf numFmtId="164" fontId="23" fillId="76" borderId="53" xfId="1" applyNumberFormat="1" applyFont="1" applyFill="1" applyBorder="1" applyAlignment="1">
      <alignment vertical="center"/>
    </xf>
    <xf numFmtId="165" fontId="23" fillId="76" borderId="56" xfId="20" applyNumberFormat="1" applyFont="1" applyFill="1" applyBorder="1" applyAlignment="1">
      <alignment horizontal="right" vertical="center"/>
    </xf>
    <xf numFmtId="165" fontId="23" fillId="76" borderId="46" xfId="20" applyNumberFormat="1" applyFont="1" applyFill="1" applyBorder="1" applyAlignment="1">
      <alignment horizontal="right" vertical="center"/>
    </xf>
    <xf numFmtId="165" fontId="130" fillId="76" borderId="44" xfId="20" applyNumberFormat="1" applyFont="1" applyFill="1" applyBorder="1" applyAlignment="1">
      <alignment horizontal="right" vertical="center"/>
    </xf>
    <xf numFmtId="165" fontId="130" fillId="76" borderId="55" xfId="20" applyNumberFormat="1" applyFont="1" applyFill="1" applyBorder="1" applyAlignment="1">
      <alignment horizontal="right" vertical="center"/>
    </xf>
    <xf numFmtId="164" fontId="130" fillId="76" borderId="51" xfId="1" applyNumberFormat="1" applyFont="1" applyFill="1" applyBorder="1" applyAlignment="1">
      <alignment vertical="center"/>
    </xf>
    <xf numFmtId="165" fontId="130" fillId="76" borderId="52" xfId="20" applyNumberFormat="1" applyFont="1" applyFill="1" applyBorder="1" applyAlignment="1">
      <alignment horizontal="right" vertical="center"/>
    </xf>
    <xf numFmtId="165" fontId="130" fillId="76" borderId="46" xfId="20" applyNumberFormat="1" applyFont="1" applyFill="1" applyBorder="1" applyAlignment="1">
      <alignment horizontal="right" vertical="center"/>
    </xf>
    <xf numFmtId="165" fontId="130" fillId="76" borderId="47" xfId="20" applyNumberFormat="1" applyFont="1" applyFill="1" applyBorder="1" applyAlignment="1">
      <alignment horizontal="right" vertical="center"/>
    </xf>
    <xf numFmtId="164" fontId="130" fillId="76" borderId="57" xfId="1" applyNumberFormat="1" applyFont="1" applyFill="1" applyBorder="1" applyAlignment="1">
      <alignment vertical="center"/>
    </xf>
    <xf numFmtId="165" fontId="130" fillId="76" borderId="49" xfId="20" applyNumberFormat="1" applyFont="1" applyFill="1" applyBorder="1" applyAlignment="1">
      <alignment horizontal="right" vertical="center"/>
    </xf>
    <xf numFmtId="3" fontId="23" fillId="76" borderId="0" xfId="2" applyNumberFormat="1" applyFont="1" applyFill="1" applyBorder="1" applyAlignment="1">
      <alignment horizontal="right" vertical="center"/>
    </xf>
    <xf numFmtId="3" fontId="130" fillId="76" borderId="44" xfId="2" applyNumberFormat="1" applyFont="1" applyFill="1" applyBorder="1" applyAlignment="1">
      <alignment horizontal="right" vertical="center"/>
    </xf>
    <xf numFmtId="3" fontId="130" fillId="76" borderId="46" xfId="2" applyNumberFormat="1" applyFont="1" applyFill="1" applyBorder="1" applyAlignment="1">
      <alignment horizontal="right" vertical="center"/>
    </xf>
    <xf numFmtId="3" fontId="23" fillId="76" borderId="49" xfId="0" applyNumberFormat="1" applyFont="1" applyFill="1" applyBorder="1" applyAlignment="1">
      <alignment vertical="center"/>
    </xf>
    <xf numFmtId="3" fontId="23" fillId="76" borderId="46" xfId="0" applyNumberFormat="1" applyFont="1" applyFill="1" applyBorder="1" applyAlignment="1">
      <alignment vertical="center"/>
    </xf>
    <xf numFmtId="165" fontId="23" fillId="76" borderId="47" xfId="0" applyNumberFormat="1" applyFont="1" applyFill="1" applyBorder="1" applyAlignment="1">
      <alignment horizontal="center" vertical="center"/>
    </xf>
    <xf numFmtId="0" fontId="23" fillId="76" borderId="52" xfId="0" applyFont="1" applyFill="1" applyBorder="1" applyAlignment="1">
      <alignment horizontal="left" vertical="center"/>
    </xf>
    <xf numFmtId="3" fontId="23" fillId="76" borderId="55" xfId="0" applyNumberFormat="1" applyFont="1" applyFill="1" applyBorder="1" applyAlignment="1">
      <alignment horizontal="right" vertical="center"/>
    </xf>
    <xf numFmtId="3" fontId="23" fillId="76" borderId="52" xfId="0" applyNumberFormat="1" applyFont="1" applyFill="1" applyBorder="1" applyAlignment="1">
      <alignment horizontal="right" vertical="center"/>
    </xf>
    <xf numFmtId="3" fontId="23" fillId="76" borderId="44" xfId="0" applyNumberFormat="1" applyFont="1" applyFill="1" applyBorder="1" applyAlignment="1">
      <alignment horizontal="right" vertical="center"/>
    </xf>
    <xf numFmtId="164" fontId="23" fillId="76" borderId="55" xfId="1" applyNumberFormat="1" applyFont="1" applyFill="1" applyBorder="1" applyAlignment="1">
      <alignment horizontal="right" vertical="center"/>
    </xf>
    <xf numFmtId="164" fontId="23" fillId="76" borderId="51" xfId="1" applyNumberFormat="1" applyFont="1" applyFill="1" applyBorder="1" applyAlignment="1">
      <alignment horizontal="right" vertical="center"/>
    </xf>
    <xf numFmtId="3" fontId="113" fillId="76" borderId="52" xfId="0" applyNumberFormat="1" applyFont="1" applyFill="1" applyBorder="1" applyAlignment="1">
      <alignment horizontal="right" vertical="center"/>
    </xf>
    <xf numFmtId="3" fontId="113" fillId="76" borderId="44" xfId="0" applyNumberFormat="1" applyFont="1" applyFill="1" applyBorder="1" applyAlignment="1">
      <alignment horizontal="right" vertical="center"/>
    </xf>
    <xf numFmtId="165" fontId="23" fillId="76" borderId="52" xfId="1" applyNumberFormat="1" applyFont="1" applyFill="1" applyBorder="1" applyAlignment="1">
      <alignment horizontal="right" vertical="center"/>
    </xf>
    <xf numFmtId="165" fontId="23" fillId="76" borderId="44" xfId="0" applyNumberFormat="1" applyFont="1" applyFill="1" applyBorder="1" applyAlignment="1">
      <alignment horizontal="right" vertical="center"/>
    </xf>
    <xf numFmtId="165" fontId="23" fillId="76" borderId="44" xfId="1" applyNumberFormat="1" applyFont="1" applyFill="1" applyBorder="1" applyAlignment="1">
      <alignment horizontal="right" vertical="center"/>
    </xf>
    <xf numFmtId="3" fontId="23" fillId="76" borderId="56" xfId="2" applyNumberFormat="1" applyFont="1" applyFill="1" applyBorder="1" applyAlignment="1">
      <alignment horizontal="right" vertical="center"/>
    </xf>
    <xf numFmtId="3" fontId="130" fillId="76" borderId="52" xfId="2" applyNumberFormat="1" applyFont="1" applyFill="1" applyBorder="1" applyAlignment="1">
      <alignment horizontal="right" vertical="center"/>
    </xf>
    <xf numFmtId="3" fontId="130" fillId="76" borderId="55" xfId="2" applyNumberFormat="1" applyFont="1" applyFill="1" applyBorder="1" applyAlignment="1">
      <alignment horizontal="right" vertical="center"/>
    </xf>
    <xf numFmtId="3" fontId="130" fillId="76" borderId="49" xfId="2" applyNumberFormat="1" applyFont="1" applyFill="1" applyBorder="1" applyAlignment="1">
      <alignment horizontal="right" vertical="center"/>
    </xf>
    <xf numFmtId="3" fontId="130" fillId="76" borderId="47" xfId="2" applyNumberFormat="1" applyFont="1" applyFill="1" applyBorder="1" applyAlignment="1">
      <alignment horizontal="right" vertical="center"/>
    </xf>
    <xf numFmtId="3" fontId="113" fillId="76" borderId="55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vertical="center"/>
    </xf>
    <xf numFmtId="3" fontId="23" fillId="76" borderId="49" xfId="0" applyNumberFormat="1" applyFont="1" applyFill="1" applyBorder="1" applyAlignment="1">
      <alignment horizontal="right" vertical="center"/>
    </xf>
    <xf numFmtId="3" fontId="23" fillId="76" borderId="47" xfId="0" applyNumberFormat="1" applyFont="1" applyFill="1" applyBorder="1" applyAlignment="1">
      <alignment horizontal="right" vertical="center"/>
    </xf>
    <xf numFmtId="0" fontId="23" fillId="76" borderId="49" xfId="0" applyFont="1" applyFill="1" applyBorder="1" applyAlignment="1">
      <alignment vertical="center"/>
    </xf>
    <xf numFmtId="164" fontId="23" fillId="76" borderId="47" xfId="1" applyNumberFormat="1" applyFont="1" applyFill="1" applyBorder="1" applyAlignment="1">
      <alignment horizontal="right" vertical="center"/>
    </xf>
    <xf numFmtId="165" fontId="23" fillId="76" borderId="49" xfId="0" applyNumberFormat="1" applyFont="1" applyFill="1" applyBorder="1" applyAlignment="1">
      <alignment vertical="center"/>
    </xf>
    <xf numFmtId="165" fontId="23" fillId="76" borderId="46" xfId="0" applyNumberFormat="1" applyFont="1" applyFill="1" applyBorder="1" applyAlignment="1">
      <alignment vertical="center"/>
    </xf>
    <xf numFmtId="3" fontId="23" fillId="76" borderId="53" xfId="2" applyNumberFormat="1" applyFont="1" applyFill="1" applyBorder="1" applyAlignment="1">
      <alignment horizontal="right" vertical="center"/>
    </xf>
    <xf numFmtId="3" fontId="130" fillId="76" borderId="51" xfId="2" applyNumberFormat="1" applyFont="1" applyFill="1" applyBorder="1" applyAlignment="1">
      <alignment horizontal="right" vertical="center"/>
    </xf>
    <xf numFmtId="3" fontId="130" fillId="76" borderId="57" xfId="2" applyNumberFormat="1" applyFont="1" applyFill="1" applyBorder="1" applyAlignment="1">
      <alignment horizontal="right" vertical="center"/>
    </xf>
    <xf numFmtId="0" fontId="113" fillId="25" borderId="44" xfId="0" applyFont="1" applyFill="1" applyBorder="1" applyAlignment="1">
      <alignment horizontal="center" wrapText="1"/>
    </xf>
    <xf numFmtId="165" fontId="23" fillId="76" borderId="44" xfId="2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center" vertical="center" wrapText="1"/>
    </xf>
    <xf numFmtId="0" fontId="2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25" borderId="55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23" fillId="25" borderId="52" xfId="0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28" fillId="0" borderId="0" xfId="0" applyFont="1" applyFill="1" applyBorder="1" applyAlignment="1">
      <alignment vertical="center"/>
    </xf>
    <xf numFmtId="0" fontId="50" fillId="0" borderId="0" xfId="0" applyFont="1" applyFill="1" applyBorder="1"/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vertical="center" wrapText="1"/>
    </xf>
    <xf numFmtId="0" fontId="50" fillId="0" borderId="0" xfId="0" applyFont="1" applyFill="1"/>
    <xf numFmtId="0" fontId="28" fillId="0" borderId="0" xfId="0" applyFont="1" applyFill="1" applyBorder="1"/>
    <xf numFmtId="0" fontId="23" fillId="25" borderId="58" xfId="0" applyFont="1" applyFill="1" applyBorder="1"/>
    <xf numFmtId="165" fontId="23" fillId="0" borderId="45" xfId="2" applyNumberFormat="1" applyFont="1" applyFill="1" applyBorder="1" applyAlignment="1">
      <alignment vertical="center"/>
    </xf>
    <xf numFmtId="165" fontId="23" fillId="0" borderId="48" xfId="2" applyNumberFormat="1" applyFont="1" applyFill="1" applyBorder="1" applyAlignment="1">
      <alignment vertical="center"/>
    </xf>
    <xf numFmtId="165" fontId="23" fillId="76" borderId="45" xfId="2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horizontal="right"/>
    </xf>
    <xf numFmtId="165" fontId="23" fillId="76" borderId="58" xfId="20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vertical="center"/>
    </xf>
    <xf numFmtId="165" fontId="23" fillId="76" borderId="58" xfId="2" applyNumberFormat="1" applyFont="1" applyFill="1" applyBorder="1" applyAlignment="1">
      <alignment horizontal="right" vertical="center"/>
    </xf>
    <xf numFmtId="0" fontId="26" fillId="25" borderId="56" xfId="0" applyFont="1" applyFill="1" applyBorder="1" applyAlignment="1">
      <alignment vertical="top" wrapText="1"/>
    </xf>
    <xf numFmtId="0" fontId="23" fillId="25" borderId="58" xfId="0" applyFont="1" applyFill="1" applyBorder="1" applyAlignment="1">
      <alignment horizontal="center" wrapText="1"/>
    </xf>
    <xf numFmtId="0" fontId="23" fillId="0" borderId="47" xfId="0" applyFont="1" applyFill="1" applyBorder="1" applyAlignment="1">
      <alignment horizontal="center" vertical="center"/>
    </xf>
    <xf numFmtId="165" fontId="23" fillId="0" borderId="46" xfId="0" applyNumberFormat="1" applyFont="1" applyFill="1" applyBorder="1" applyAlignment="1">
      <alignment horizontal="center"/>
    </xf>
    <xf numFmtId="165" fontId="23" fillId="0" borderId="46" xfId="0" applyNumberFormat="1" applyFont="1" applyFill="1" applyBorder="1" applyAlignment="1">
      <alignment horizontal="center" vertical="center"/>
    </xf>
    <xf numFmtId="165" fontId="23" fillId="0" borderId="46" xfId="0" applyNumberFormat="1" applyFont="1" applyFill="1" applyBorder="1" applyAlignment="1">
      <alignment horizontal="center" vertical="top" wrapText="1"/>
    </xf>
    <xf numFmtId="0" fontId="23" fillId="76" borderId="47" xfId="0" applyFont="1" applyFill="1" applyBorder="1" applyAlignment="1">
      <alignment horizontal="center" vertical="center"/>
    </xf>
    <xf numFmtId="165" fontId="23" fillId="76" borderId="46" xfId="0" applyNumberFormat="1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left" vertical="center"/>
    </xf>
    <xf numFmtId="165" fontId="23" fillId="0" borderId="58" xfId="0" applyNumberFormat="1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left" vertical="center"/>
    </xf>
    <xf numFmtId="165" fontId="23" fillId="0" borderId="0" xfId="0" applyNumberFormat="1" applyFont="1" applyFill="1" applyBorder="1" applyAlignment="1">
      <alignment horizontal="center" vertical="center"/>
    </xf>
    <xf numFmtId="3" fontId="23" fillId="0" borderId="58" xfId="0" applyNumberFormat="1" applyFont="1" applyFill="1" applyBorder="1" applyAlignment="1">
      <alignment horizontal="center"/>
    </xf>
    <xf numFmtId="0" fontId="23" fillId="0" borderId="55" xfId="0" applyFont="1" applyFill="1" applyBorder="1" applyAlignment="1">
      <alignment horizontal="left" wrapText="1"/>
    </xf>
    <xf numFmtId="3" fontId="23" fillId="0" borderId="44" xfId="0" applyNumberFormat="1" applyFont="1" applyFill="1" applyBorder="1" applyAlignment="1">
      <alignment horizontal="center"/>
    </xf>
    <xf numFmtId="0" fontId="23" fillId="0" borderId="56" xfId="0" applyFont="1" applyFill="1" applyBorder="1" applyAlignment="1">
      <alignment horizontal="left"/>
    </xf>
    <xf numFmtId="165" fontId="23" fillId="0" borderId="58" xfId="0" applyNumberFormat="1" applyFont="1" applyFill="1" applyBorder="1" applyAlignment="1">
      <alignment horizontal="center"/>
    </xf>
    <xf numFmtId="165" fontId="23" fillId="0" borderId="44" xfId="0" applyNumberFormat="1" applyFont="1" applyFill="1" applyBorder="1" applyAlignment="1">
      <alignment horizontal="center"/>
    </xf>
    <xf numFmtId="1" fontId="28" fillId="25" borderId="58" xfId="0" applyNumberFormat="1" applyFont="1" applyFill="1" applyBorder="1" applyAlignment="1">
      <alignment horizontal="left" vertical="center" wrapText="1"/>
    </xf>
    <xf numFmtId="0" fontId="28" fillId="25" borderId="58" xfId="0" applyFont="1" applyFill="1" applyBorder="1" applyAlignment="1">
      <alignment vertical="center" wrapText="1"/>
    </xf>
    <xf numFmtId="0" fontId="114" fillId="25" borderId="58" xfId="0" applyFont="1" applyFill="1" applyBorder="1" applyAlignment="1">
      <alignment vertical="center" wrapText="1"/>
    </xf>
    <xf numFmtId="0" fontId="113" fillId="25" borderId="58" xfId="0" applyFont="1" applyFill="1" applyBorder="1"/>
    <xf numFmtId="1" fontId="28" fillId="25" borderId="0" xfId="0" applyNumberFormat="1" applyFont="1" applyFill="1" applyBorder="1" applyAlignment="1">
      <alignment horizontal="right" vertical="center" wrapText="1"/>
    </xf>
    <xf numFmtId="1" fontId="28" fillId="25" borderId="44" xfId="0" applyNumberFormat="1" applyFont="1" applyFill="1" applyBorder="1" applyAlignment="1">
      <alignment horizontal="right" vertical="center" wrapText="1"/>
    </xf>
    <xf numFmtId="164" fontId="113" fillId="0" borderId="58" xfId="1" applyNumberFormat="1" applyFont="1" applyFill="1" applyBorder="1" applyAlignment="1">
      <alignment horizontal="right" vertical="center"/>
    </xf>
    <xf numFmtId="164" fontId="113" fillId="0" borderId="0" xfId="1" applyNumberFormat="1" applyFont="1" applyFill="1" applyBorder="1" applyAlignment="1">
      <alignment horizontal="right" vertical="center"/>
    </xf>
    <xf numFmtId="164" fontId="113" fillId="76" borderId="44" xfId="1" applyNumberFormat="1" applyFont="1" applyFill="1" applyBorder="1" applyAlignment="1">
      <alignment horizontal="right" vertical="center"/>
    </xf>
    <xf numFmtId="0" fontId="23" fillId="25" borderId="44" xfId="0" applyFont="1" applyFill="1" applyBorder="1" applyAlignment="1">
      <alignment horizontal="center" vertical="center" wrapText="1"/>
    </xf>
    <xf numFmtId="165" fontId="32" fillId="0" borderId="58" xfId="1" applyNumberFormat="1" applyFont="1" applyFill="1" applyBorder="1" applyAlignment="1">
      <alignment horizontal="right" vertical="center"/>
    </xf>
    <xf numFmtId="0" fontId="23" fillId="76" borderId="44" xfId="0" applyFont="1" applyFill="1" applyBorder="1" applyAlignment="1">
      <alignment horizontal="left" vertical="center"/>
    </xf>
    <xf numFmtId="0" fontId="28" fillId="25" borderId="56" xfId="2" applyFont="1" applyFill="1" applyBorder="1" applyAlignment="1">
      <alignment horizontal="right" vertical="top" wrapText="1"/>
    </xf>
    <xf numFmtId="0" fontId="23" fillId="25" borderId="55" xfId="2" applyFont="1" applyFill="1" applyBorder="1" applyAlignment="1">
      <alignment horizontal="left"/>
    </xf>
    <xf numFmtId="0" fontId="23" fillId="0" borderId="56" xfId="2" applyFont="1" applyFill="1" applyBorder="1" applyAlignment="1">
      <alignment horizontal="left" vertical="center"/>
    </xf>
    <xf numFmtId="3" fontId="23" fillId="0" borderId="58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left" vertical="center"/>
    </xf>
    <xf numFmtId="0" fontId="23" fillId="0" borderId="55" xfId="2" applyFont="1" applyFill="1" applyBorder="1" applyAlignment="1">
      <alignment horizontal="left" vertical="center"/>
    </xf>
    <xf numFmtId="0" fontId="23" fillId="76" borderId="56" xfId="2" applyFont="1" applyFill="1" applyBorder="1" applyAlignment="1">
      <alignment horizontal="left" vertical="center"/>
    </xf>
    <xf numFmtId="3" fontId="23" fillId="76" borderId="58" xfId="2" applyNumberFormat="1" applyFont="1" applyFill="1" applyBorder="1" applyAlignment="1">
      <alignment horizontal="right" vertical="center"/>
    </xf>
    <xf numFmtId="0" fontId="23" fillId="76" borderId="54" xfId="2" applyFont="1" applyFill="1" applyBorder="1" applyAlignment="1">
      <alignment horizontal="left" vertical="center"/>
    </xf>
    <xf numFmtId="0" fontId="23" fillId="76" borderId="55" xfId="2" applyFont="1" applyFill="1" applyBorder="1" applyAlignment="1">
      <alignment horizontal="left" vertical="center"/>
    </xf>
    <xf numFmtId="0" fontId="23" fillId="76" borderId="47" xfId="2" applyFont="1" applyFill="1" applyBorder="1" applyAlignment="1">
      <alignment horizontal="left" vertical="center"/>
    </xf>
    <xf numFmtId="1" fontId="22" fillId="25" borderId="58" xfId="0" applyNumberFormat="1" applyFont="1" applyFill="1" applyBorder="1" applyAlignment="1">
      <alignment horizontal="left" vertical="center" wrapText="1"/>
    </xf>
    <xf numFmtId="0" fontId="22" fillId="25" borderId="58" xfId="0" applyFont="1" applyFill="1" applyBorder="1" applyAlignment="1">
      <alignment vertical="center" wrapText="1"/>
    </xf>
    <xf numFmtId="0" fontId="26" fillId="25" borderId="58" xfId="0" applyFont="1" applyFill="1" applyBorder="1"/>
    <xf numFmtId="1" fontId="22" fillId="25" borderId="0" xfId="0" applyNumberFormat="1" applyFont="1" applyFill="1" applyBorder="1" applyAlignment="1">
      <alignment horizontal="right" vertical="center" wrapText="1"/>
    </xf>
    <xf numFmtId="164" fontId="113" fillId="0" borderId="45" xfId="1" applyNumberFormat="1" applyFont="1" applyFill="1" applyBorder="1" applyAlignment="1">
      <alignment horizontal="right" vertical="center"/>
    </xf>
    <xf numFmtId="164" fontId="113" fillId="0" borderId="48" xfId="1" applyNumberFormat="1" applyFont="1" applyFill="1" applyBorder="1" applyAlignment="1">
      <alignment horizontal="right" vertical="center"/>
    </xf>
    <xf numFmtId="164" fontId="113" fillId="76" borderId="52" xfId="1" applyNumberFormat="1" applyFont="1" applyFill="1" applyBorder="1" applyAlignment="1">
      <alignment horizontal="right" vertical="center"/>
    </xf>
    <xf numFmtId="164" fontId="29" fillId="25" borderId="58" xfId="1" applyNumberFormat="1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0" fontId="23" fillId="76" borderId="46" xfId="0" applyFont="1" applyFill="1" applyBorder="1" applyAlignment="1">
      <alignment horizontal="right" vertical="center"/>
    </xf>
    <xf numFmtId="0" fontId="23" fillId="25" borderId="47" xfId="2" applyFont="1" applyFill="1" applyBorder="1" applyAlignment="1">
      <alignment horizontal="right"/>
    </xf>
    <xf numFmtId="0" fontId="23" fillId="0" borderId="56" xfId="2" applyFont="1" applyFill="1" applyBorder="1" applyAlignment="1">
      <alignment horizontal="right" vertical="center"/>
    </xf>
    <xf numFmtId="3" fontId="23" fillId="0" borderId="45" xfId="2" applyNumberFormat="1" applyFont="1" applyFill="1" applyBorder="1" applyAlignment="1">
      <alignment vertical="center"/>
    </xf>
    <xf numFmtId="0" fontId="23" fillId="0" borderId="54" xfId="2" applyFont="1" applyFill="1" applyBorder="1" applyAlignment="1">
      <alignment horizontal="right" vertical="center"/>
    </xf>
    <xf numFmtId="3" fontId="23" fillId="0" borderId="48" xfId="2" applyNumberFormat="1" applyFont="1" applyFill="1" applyBorder="1" applyAlignment="1">
      <alignment vertical="center"/>
    </xf>
    <xf numFmtId="0" fontId="23" fillId="0" borderId="55" xfId="2" applyFont="1" applyFill="1" applyBorder="1" applyAlignment="1">
      <alignment horizontal="right" vertical="center"/>
    </xf>
    <xf numFmtId="0" fontId="23" fillId="76" borderId="56" xfId="2" applyFont="1" applyFill="1" applyBorder="1" applyAlignment="1">
      <alignment horizontal="right" vertical="center"/>
    </xf>
    <xf numFmtId="3" fontId="23" fillId="76" borderId="45" xfId="2" applyNumberFormat="1" applyFont="1" applyFill="1" applyBorder="1" applyAlignment="1">
      <alignment horizontal="right" vertical="center"/>
    </xf>
    <xf numFmtId="0" fontId="23" fillId="76" borderId="54" xfId="2" applyFont="1" applyFill="1" applyBorder="1" applyAlignment="1">
      <alignment horizontal="right" vertical="center"/>
    </xf>
    <xf numFmtId="0" fontId="23" fillId="76" borderId="55" xfId="2" applyFont="1" applyFill="1" applyBorder="1" applyAlignment="1">
      <alignment horizontal="right" vertical="center"/>
    </xf>
    <xf numFmtId="0" fontId="23" fillId="76" borderId="47" xfId="2" applyFont="1" applyFill="1" applyBorder="1" applyAlignment="1">
      <alignment horizontal="right" vertical="center"/>
    </xf>
    <xf numFmtId="0" fontId="23" fillId="25" borderId="44" xfId="0" applyFont="1" applyFill="1" applyBorder="1"/>
    <xf numFmtId="0" fontId="23" fillId="25" borderId="46" xfId="0" applyFont="1" applyFill="1" applyBorder="1" applyAlignment="1">
      <alignment horizontal="center"/>
    </xf>
    <xf numFmtId="0" fontId="23" fillId="25" borderId="49" xfId="0" applyFont="1" applyFill="1" applyBorder="1" applyAlignment="1">
      <alignment horizontal="center"/>
    </xf>
    <xf numFmtId="0" fontId="23" fillId="25" borderId="58" xfId="0" applyFont="1" applyFill="1" applyBorder="1" applyAlignment="1"/>
    <xf numFmtId="0" fontId="23" fillId="0" borderId="48" xfId="0" applyFont="1" applyFill="1" applyBorder="1" applyAlignment="1">
      <alignment horizontal="left"/>
    </xf>
    <xf numFmtId="0" fontId="23" fillId="0" borderId="52" xfId="0" applyFont="1" applyFill="1" applyBorder="1" applyAlignment="1">
      <alignment horizontal="left"/>
    </xf>
    <xf numFmtId="0" fontId="23" fillId="0" borderId="45" xfId="0" applyFont="1" applyFill="1" applyBorder="1" applyAlignment="1">
      <alignment horizontal="left"/>
    </xf>
    <xf numFmtId="3" fontId="23" fillId="0" borderId="48" xfId="0" applyNumberFormat="1" applyFont="1" applyFill="1" applyBorder="1"/>
    <xf numFmtId="3" fontId="23" fillId="0" borderId="58" xfId="0" applyNumberFormat="1" applyFont="1" applyFill="1" applyBorder="1"/>
    <xf numFmtId="1" fontId="23" fillId="25" borderId="57" xfId="0" applyNumberFormat="1" applyFont="1" applyFill="1" applyBorder="1" applyAlignment="1">
      <alignment horizontal="center"/>
    </xf>
    <xf numFmtId="3" fontId="23" fillId="76" borderId="50" xfId="0" applyNumberFormat="1" applyFont="1" applyFill="1" applyBorder="1"/>
    <xf numFmtId="3" fontId="23" fillId="76" borderId="51" xfId="0" applyNumberFormat="1" applyFont="1" applyFill="1" applyBorder="1"/>
    <xf numFmtId="3" fontId="23" fillId="76" borderId="53" xfId="0" applyNumberFormat="1" applyFont="1" applyFill="1" applyBorder="1"/>
    <xf numFmtId="3" fontId="23" fillId="76" borderId="57" xfId="0" applyNumberFormat="1" applyFont="1" applyFill="1" applyBorder="1"/>
    <xf numFmtId="1" fontId="23" fillId="25" borderId="49" xfId="0" applyNumberFormat="1" applyFont="1" applyFill="1" applyBorder="1" applyAlignment="1">
      <alignment horizontal="center"/>
    </xf>
    <xf numFmtId="3" fontId="23" fillId="76" borderId="48" xfId="0" applyNumberFormat="1" applyFont="1" applyFill="1" applyBorder="1"/>
    <xf numFmtId="3" fontId="23" fillId="76" borderId="52" xfId="0" applyNumberFormat="1" applyFont="1" applyFill="1" applyBorder="1"/>
    <xf numFmtId="3" fontId="23" fillId="76" borderId="45" xfId="0" applyNumberFormat="1" applyFont="1" applyFill="1" applyBorder="1"/>
    <xf numFmtId="3" fontId="23" fillId="76" borderId="49" xfId="0" applyNumberFormat="1" applyFont="1" applyFill="1" applyBorder="1"/>
    <xf numFmtId="0" fontId="28" fillId="25" borderId="0" xfId="2" applyFont="1" applyFill="1" applyBorder="1" applyAlignment="1">
      <alignment horizontal="right" vertical="top" wrapText="1"/>
    </xf>
    <xf numFmtId="0" fontId="23" fillId="25" borderId="44" xfId="2" applyFont="1" applyFill="1" applyBorder="1" applyAlignment="1">
      <alignment horizontal="left"/>
    </xf>
    <xf numFmtId="0" fontId="23" fillId="0" borderId="58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44" xfId="2" applyFont="1" applyFill="1" applyBorder="1" applyAlignment="1">
      <alignment horizontal="left" vertical="center"/>
    </xf>
    <xf numFmtId="0" fontId="23" fillId="76" borderId="58" xfId="2" applyFont="1" applyFill="1" applyBorder="1" applyAlignment="1">
      <alignment horizontal="left" vertical="center"/>
    </xf>
    <xf numFmtId="0" fontId="23" fillId="76" borderId="0" xfId="2" applyFont="1" applyFill="1" applyBorder="1" applyAlignment="1">
      <alignment horizontal="left" vertical="center"/>
    </xf>
    <xf numFmtId="0" fontId="23" fillId="76" borderId="44" xfId="2" applyFont="1" applyFill="1" applyBorder="1" applyAlignment="1">
      <alignment horizontal="left" vertical="center"/>
    </xf>
    <xf numFmtId="0" fontId="23" fillId="76" borderId="46" xfId="2" applyFont="1" applyFill="1" applyBorder="1" applyAlignment="1">
      <alignment horizontal="left" vertical="center"/>
    </xf>
    <xf numFmtId="0" fontId="28" fillId="25" borderId="58" xfId="2" applyFont="1" applyFill="1" applyBorder="1" applyAlignment="1">
      <alignment horizontal="right" vertical="top" wrapText="1"/>
    </xf>
    <xf numFmtId="165" fontId="23" fillId="0" borderId="48" xfId="2" applyNumberFormat="1" applyFont="1" applyFill="1" applyBorder="1" applyAlignment="1">
      <alignment horizontal="right" vertical="center"/>
    </xf>
    <xf numFmtId="165" fontId="23" fillId="0" borderId="52" xfId="2" applyNumberFormat="1" applyFont="1" applyFill="1" applyBorder="1" applyAlignment="1">
      <alignment horizontal="right" vertical="center"/>
    </xf>
    <xf numFmtId="165" fontId="23" fillId="76" borderId="48" xfId="2" applyNumberFormat="1" applyFont="1" applyFill="1" applyBorder="1" applyAlignment="1">
      <alignment horizontal="right" vertical="center"/>
    </xf>
    <xf numFmtId="165" fontId="23" fillId="0" borderId="45" xfId="2" applyNumberFormat="1" applyFont="1" applyFill="1" applyBorder="1" applyAlignment="1">
      <alignment horizontal="right" vertical="center"/>
    </xf>
    <xf numFmtId="165" fontId="23" fillId="76" borderId="45" xfId="20" applyNumberFormat="1" applyFont="1" applyFill="1" applyBorder="1" applyAlignment="1">
      <alignment horizontal="right" vertical="center"/>
    </xf>
    <xf numFmtId="165" fontId="23" fillId="76" borderId="48" xfId="20" applyNumberFormat="1" applyFont="1" applyFill="1" applyBorder="1" applyAlignment="1">
      <alignment horizontal="right" vertical="center"/>
    </xf>
    <xf numFmtId="165" fontId="23" fillId="76" borderId="52" xfId="20" applyNumberFormat="1" applyFont="1" applyFill="1" applyBorder="1" applyAlignment="1">
      <alignment horizontal="right" vertical="center"/>
    </xf>
    <xf numFmtId="165" fontId="23" fillId="0" borderId="45" xfId="20" applyNumberFormat="1" applyFont="1" applyFill="1" applyBorder="1" applyAlignment="1">
      <alignment horizontal="right" vertical="center"/>
    </xf>
    <xf numFmtId="165" fontId="23" fillId="0" borderId="52" xfId="20" applyNumberFormat="1" applyFont="1" applyFill="1" applyBorder="1" applyAlignment="1">
      <alignment horizontal="right" vertical="center"/>
    </xf>
    <xf numFmtId="165" fontId="23" fillId="76" borderId="49" xfId="20" applyNumberFormat="1" applyFont="1" applyFill="1" applyBorder="1" applyAlignment="1">
      <alignment horizontal="right" vertical="center"/>
    </xf>
    <xf numFmtId="1" fontId="23" fillId="25" borderId="57" xfId="2" applyNumberFormat="1" applyFont="1" applyFill="1" applyBorder="1" applyAlignment="1">
      <alignment horizontal="center" wrapText="1"/>
    </xf>
    <xf numFmtId="165" fontId="23" fillId="76" borderId="53" xfId="20" applyNumberFormat="1" applyFont="1" applyFill="1" applyBorder="1" applyAlignment="1">
      <alignment horizontal="right" vertical="center"/>
    </xf>
    <xf numFmtId="165" fontId="23" fillId="76" borderId="50" xfId="20" applyNumberFormat="1" applyFont="1" applyFill="1" applyBorder="1" applyAlignment="1">
      <alignment horizontal="right" vertical="center"/>
    </xf>
    <xf numFmtId="165" fontId="23" fillId="76" borderId="51" xfId="20" applyNumberFormat="1" applyFont="1" applyFill="1" applyBorder="1" applyAlignment="1">
      <alignment horizontal="right" vertical="center"/>
    </xf>
    <xf numFmtId="165" fontId="23" fillId="0" borderId="53" xfId="20" applyNumberFormat="1" applyFont="1" applyFill="1" applyBorder="1" applyAlignment="1">
      <alignment horizontal="right" vertical="center"/>
    </xf>
    <xf numFmtId="165" fontId="23" fillId="0" borderId="51" xfId="20" applyNumberFormat="1" applyFont="1" applyFill="1" applyBorder="1" applyAlignment="1">
      <alignment horizontal="right" vertical="center"/>
    </xf>
    <xf numFmtId="165" fontId="23" fillId="76" borderId="57" xfId="20" applyNumberFormat="1" applyFont="1" applyFill="1" applyBorder="1" applyAlignment="1">
      <alignment horizontal="right" vertical="center"/>
    </xf>
    <xf numFmtId="0" fontId="32" fillId="25" borderId="49" xfId="0" applyFont="1" applyFill="1" applyBorder="1" applyAlignment="1">
      <alignment horizontal="right" wrapText="1"/>
    </xf>
    <xf numFmtId="0" fontId="32" fillId="25" borderId="47" xfId="0" applyFont="1" applyFill="1" applyBorder="1" applyAlignment="1">
      <alignment horizontal="right" wrapText="1"/>
    </xf>
    <xf numFmtId="165" fontId="23" fillId="0" borderId="56" xfId="2" applyNumberFormat="1" applyFont="1" applyFill="1" applyBorder="1" applyAlignment="1">
      <alignment horizontal="right" vertical="center"/>
    </xf>
    <xf numFmtId="165" fontId="23" fillId="0" borderId="54" xfId="2" applyNumberFormat="1" applyFont="1" applyFill="1" applyBorder="1" applyAlignment="1">
      <alignment horizontal="right" vertical="center"/>
    </xf>
    <xf numFmtId="165" fontId="23" fillId="0" borderId="55" xfId="2" applyNumberFormat="1" applyFont="1" applyFill="1" applyBorder="1" applyAlignment="1">
      <alignment horizontal="right" vertical="center"/>
    </xf>
    <xf numFmtId="0" fontId="23" fillId="25" borderId="58" xfId="2" applyFont="1" applyFill="1" applyBorder="1"/>
    <xf numFmtId="0" fontId="23" fillId="25" borderId="48" xfId="2" applyFont="1" applyFill="1" applyBorder="1"/>
    <xf numFmtId="3" fontId="23" fillId="0" borderId="48" xfId="2" applyNumberFormat="1" applyFont="1" applyFill="1" applyBorder="1" applyAlignment="1">
      <alignment horizontal="right" vertical="center"/>
    </xf>
    <xf numFmtId="3" fontId="23" fillId="76" borderId="48" xfId="2" applyNumberFormat="1" applyFont="1" applyFill="1" applyBorder="1" applyAlignment="1">
      <alignment horizontal="right" vertical="center"/>
    </xf>
    <xf numFmtId="0" fontId="26" fillId="0" borderId="58" xfId="0" applyFont="1" applyFill="1" applyBorder="1"/>
    <xf numFmtId="3" fontId="113" fillId="0" borderId="58" xfId="0" applyNumberFormat="1" applyFont="1" applyFill="1" applyBorder="1" applyAlignment="1">
      <alignment horizontal="right" vertical="center"/>
    </xf>
    <xf numFmtId="0" fontId="23" fillId="25" borderId="57" xfId="2" applyFont="1" applyFill="1" applyBorder="1" applyAlignment="1">
      <alignment horizontal="right" textRotation="90" wrapText="1"/>
    </xf>
    <xf numFmtId="0" fontId="23" fillId="76" borderId="0" xfId="0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vertical="center"/>
    </xf>
    <xf numFmtId="3" fontId="23" fillId="76" borderId="0" xfId="0" applyNumberFormat="1" applyFont="1" applyFill="1" applyBorder="1" applyAlignment="1">
      <alignment horizontal="right" vertical="center"/>
    </xf>
    <xf numFmtId="3" fontId="23" fillId="76" borderId="54" xfId="0" applyNumberFormat="1" applyFont="1" applyFill="1" applyBorder="1" applyAlignment="1">
      <alignment horizontal="right" vertical="center"/>
    </xf>
    <xf numFmtId="164" fontId="23" fillId="76" borderId="0" xfId="0" applyNumberFormat="1" applyFont="1" applyFill="1" applyBorder="1" applyAlignment="1">
      <alignment vertical="center"/>
    </xf>
    <xf numFmtId="164" fontId="23" fillId="76" borderId="54" xfId="1" applyNumberFormat="1" applyFont="1" applyFill="1" applyBorder="1" applyAlignment="1">
      <alignment horizontal="right" vertical="center"/>
    </xf>
    <xf numFmtId="165" fontId="23" fillId="76" borderId="0" xfId="0" applyNumberFormat="1" applyFont="1" applyFill="1" applyBorder="1" applyAlignment="1">
      <alignment vertical="center"/>
    </xf>
    <xf numFmtId="0" fontId="23" fillId="76" borderId="44" xfId="0" applyFont="1" applyFill="1" applyBorder="1" applyAlignment="1">
      <alignment horizontal="right" vertical="center"/>
    </xf>
    <xf numFmtId="0" fontId="23" fillId="76" borderId="55" xfId="0" applyFont="1" applyFill="1" applyBorder="1" applyAlignment="1">
      <alignment vertical="center"/>
    </xf>
    <xf numFmtId="0" fontId="23" fillId="76" borderId="52" xfId="0" applyFont="1" applyFill="1" applyBorder="1" applyAlignment="1">
      <alignment vertical="center"/>
    </xf>
    <xf numFmtId="165" fontId="23" fillId="76" borderId="52" xfId="0" applyNumberFormat="1" applyFont="1" applyFill="1" applyBorder="1" applyAlignment="1">
      <alignment vertical="center"/>
    </xf>
    <xf numFmtId="165" fontId="23" fillId="76" borderId="44" xfId="0" applyNumberFormat="1" applyFont="1" applyFill="1" applyBorder="1" applyAlignment="1">
      <alignment vertical="center"/>
    </xf>
    <xf numFmtId="3" fontId="23" fillId="0" borderId="48" xfId="0" applyNumberFormat="1" applyFont="1" applyFill="1" applyBorder="1" applyAlignment="1">
      <alignment horizontal="right" vertical="center"/>
    </xf>
    <xf numFmtId="164" fontId="23" fillId="0" borderId="48" xfId="1" applyNumberFormat="1" applyFont="1" applyFill="1" applyBorder="1" applyAlignment="1">
      <alignment horizontal="right" vertical="center"/>
    </xf>
    <xf numFmtId="165" fontId="32" fillId="0" borderId="48" xfId="1" applyNumberFormat="1" applyFont="1" applyFill="1" applyBorder="1" applyAlignment="1">
      <alignment horizontal="right" vertical="center"/>
    </xf>
    <xf numFmtId="0" fontId="23" fillId="76" borderId="58" xfId="0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vertical="center"/>
    </xf>
    <xf numFmtId="3" fontId="23" fillId="76" borderId="58" xfId="0" applyNumberFormat="1" applyFont="1" applyFill="1" applyBorder="1" applyAlignment="1">
      <alignment horizontal="right" vertical="center"/>
    </xf>
    <xf numFmtId="3" fontId="23" fillId="76" borderId="56" xfId="0" applyNumberFormat="1" applyFont="1" applyFill="1" applyBorder="1" applyAlignment="1">
      <alignment horizontal="right" vertical="center"/>
    </xf>
    <xf numFmtId="164" fontId="23" fillId="76" borderId="58" xfId="0" applyNumberFormat="1" applyFont="1" applyFill="1" applyBorder="1" applyAlignment="1">
      <alignment vertical="center"/>
    </xf>
    <xf numFmtId="164" fontId="23" fillId="76" borderId="56" xfId="1" applyNumberFormat="1" applyFont="1" applyFill="1" applyBorder="1" applyAlignment="1">
      <alignment horizontal="right" vertical="center"/>
    </xf>
    <xf numFmtId="165" fontId="23" fillId="76" borderId="58" xfId="0" applyNumberFormat="1" applyFont="1" applyFill="1" applyBorder="1" applyAlignment="1">
      <alignment vertical="center"/>
    </xf>
    <xf numFmtId="0" fontId="23" fillId="25" borderId="46" xfId="2" applyFont="1" applyFill="1" applyBorder="1" applyAlignment="1">
      <alignment horizontal="center" textRotation="90" wrapText="1"/>
    </xf>
    <xf numFmtId="165" fontId="23" fillId="76" borderId="54" xfId="2" applyNumberFormat="1" applyFont="1" applyFill="1" applyBorder="1" applyAlignment="1">
      <alignment horizontal="right" vertical="center"/>
    </xf>
    <xf numFmtId="165" fontId="23" fillId="76" borderId="50" xfId="2" applyNumberFormat="1" applyFont="1" applyFill="1" applyBorder="1" applyAlignment="1">
      <alignment horizontal="right" vertical="center"/>
    </xf>
    <xf numFmtId="165" fontId="23" fillId="0" borderId="53" xfId="2" applyNumberFormat="1" applyFont="1" applyFill="1" applyBorder="1" applyAlignment="1">
      <alignment horizontal="right" vertical="center"/>
    </xf>
    <xf numFmtId="165" fontId="23" fillId="76" borderId="54" xfId="20" applyNumberFormat="1" applyFont="1" applyFill="1" applyBorder="1" applyAlignment="1">
      <alignment horizontal="right" vertical="center"/>
    </xf>
    <xf numFmtId="164" fontId="23" fillId="76" borderId="50" xfId="1" applyNumberFormat="1" applyFont="1" applyFill="1" applyBorder="1" applyAlignment="1">
      <alignment vertical="center"/>
    </xf>
    <xf numFmtId="165" fontId="23" fillId="0" borderId="48" xfId="20" applyNumberFormat="1" applyFont="1" applyFill="1" applyBorder="1" applyAlignment="1">
      <alignment horizontal="right" vertical="center"/>
    </xf>
    <xf numFmtId="165" fontId="23" fillId="0" borderId="56" xfId="20" applyNumberFormat="1" applyFont="1" applyFill="1" applyBorder="1" applyAlignment="1">
      <alignment horizontal="right" vertical="center"/>
    </xf>
    <xf numFmtId="165" fontId="23" fillId="0" borderId="58" xfId="20" applyNumberFormat="1" applyFont="1" applyFill="1" applyBorder="1" applyAlignment="1">
      <alignment horizontal="right" vertical="center"/>
    </xf>
    <xf numFmtId="3" fontId="23" fillId="0" borderId="58" xfId="2" applyNumberFormat="1" applyFont="1" applyFill="1" applyBorder="1" applyAlignment="1">
      <alignment horizontal="right" vertical="center"/>
    </xf>
    <xf numFmtId="3" fontId="23" fillId="0" borderId="45" xfId="2" applyNumberFormat="1" applyFont="1" applyFill="1" applyBorder="1" applyAlignment="1">
      <alignment horizontal="right" vertical="center"/>
    </xf>
    <xf numFmtId="165" fontId="23" fillId="0" borderId="58" xfId="2" applyNumberFormat="1" applyFont="1" applyFill="1" applyBorder="1" applyAlignment="1">
      <alignment horizontal="right" vertical="center"/>
    </xf>
    <xf numFmtId="3" fontId="23" fillId="76" borderId="50" xfId="2" applyNumberFormat="1" applyFont="1" applyFill="1" applyBorder="1" applyAlignment="1">
      <alignment horizontal="right" vertical="center"/>
    </xf>
    <xf numFmtId="3" fontId="23" fillId="76" borderId="54" xfId="2" applyNumberFormat="1" applyFont="1" applyFill="1" applyBorder="1" applyAlignment="1">
      <alignment horizontal="right" vertical="center"/>
    </xf>
    <xf numFmtId="3" fontId="23" fillId="0" borderId="53" xfId="2" applyNumberFormat="1" applyFont="1" applyFill="1" applyBorder="1" applyAlignment="1">
      <alignment horizontal="right" vertical="center"/>
    </xf>
    <xf numFmtId="9" fontId="26" fillId="0" borderId="0" xfId="1" applyFont="1" applyFill="1" applyBorder="1"/>
    <xf numFmtId="0" fontId="133" fillId="0" borderId="0" xfId="2" applyFont="1" applyFill="1"/>
    <xf numFmtId="0" fontId="134" fillId="0" borderId="0" xfId="2" applyFont="1" applyFill="1" applyAlignment="1"/>
    <xf numFmtId="0" fontId="135" fillId="0" borderId="0" xfId="2" applyFont="1" applyFill="1" applyBorder="1" applyAlignment="1"/>
    <xf numFmtId="0" fontId="133" fillId="0" borderId="0" xfId="2" applyFont="1" applyFill="1" applyAlignment="1"/>
    <xf numFmtId="0" fontId="133" fillId="0" borderId="0" xfId="2" applyFont="1" applyFill="1" applyAlignment="1">
      <alignment vertical="top" wrapText="1"/>
    </xf>
    <xf numFmtId="0" fontId="133" fillId="0" borderId="0" xfId="2" applyFont="1" applyFill="1" applyAlignment="1">
      <alignment horizontal="center" vertical="top" wrapText="1"/>
    </xf>
    <xf numFmtId="0" fontId="133" fillId="0" borderId="0" xfId="2" applyFont="1" applyFill="1" applyAlignment="1">
      <alignment horizontal="left" vertical="top" wrapText="1"/>
    </xf>
    <xf numFmtId="0" fontId="133" fillId="0" borderId="0" xfId="2" applyFont="1" applyFill="1" applyAlignment="1">
      <alignment vertical="top"/>
    </xf>
    <xf numFmtId="0" fontId="133" fillId="0" borderId="0" xfId="2" applyFont="1" applyFill="1" applyBorder="1" applyAlignment="1">
      <alignment vertical="top" wrapText="1"/>
    </xf>
    <xf numFmtId="0" fontId="136" fillId="0" borderId="0" xfId="2" applyFont="1" applyFill="1"/>
    <xf numFmtId="0" fontId="52" fillId="0" borderId="0" xfId="2" applyFont="1" applyFill="1" applyBorder="1" applyAlignment="1">
      <alignment horizontal="center"/>
    </xf>
    <xf numFmtId="49" fontId="52" fillId="0" borderId="0" xfId="2" applyNumberFormat="1" applyFont="1" applyFill="1" applyBorder="1" applyAlignment="1">
      <alignment horizontal="center" vertical="center"/>
    </xf>
    <xf numFmtId="49" fontId="53" fillId="0" borderId="0" xfId="2" applyNumberFormat="1" applyFont="1" applyFill="1" applyBorder="1" applyAlignment="1">
      <alignment horizontal="center" vertical="center"/>
    </xf>
    <xf numFmtId="0" fontId="50" fillId="0" borderId="0" xfId="2" applyFont="1" applyFill="1" applyBorder="1" applyAlignment="1">
      <alignment horizontal="center"/>
    </xf>
    <xf numFmtId="0" fontId="49" fillId="0" borderId="0" xfId="2" applyFont="1" applyFill="1" applyBorder="1" applyAlignment="1"/>
    <xf numFmtId="0" fontId="51" fillId="0" borderId="0" xfId="2" applyFont="1" applyFill="1" applyBorder="1" applyAlignment="1"/>
    <xf numFmtId="0" fontId="51" fillId="0" borderId="0" xfId="2" applyFont="1" applyFill="1" applyBorder="1" applyAlignment="1">
      <alignment horizontal="left" vertical="center"/>
    </xf>
    <xf numFmtId="0" fontId="26" fillId="0" borderId="0" xfId="2" applyFont="1" applyFill="1" applyAlignment="1"/>
    <xf numFmtId="0" fontId="26" fillId="0" borderId="0" xfId="2" applyFont="1" applyAlignment="1"/>
    <xf numFmtId="0" fontId="122" fillId="0" borderId="0" xfId="0" applyFont="1" applyFill="1" applyAlignment="1">
      <alignment horizontal="justify" vertical="top" wrapText="1"/>
    </xf>
    <xf numFmtId="0" fontId="137" fillId="0" borderId="0" xfId="2" applyFont="1" applyFill="1" applyAlignment="1">
      <alignment horizontal="justify" vertical="top" wrapText="1"/>
    </xf>
    <xf numFmtId="0" fontId="23" fillId="0" borderId="54" xfId="0" applyFont="1" applyFill="1" applyBorder="1" applyAlignment="1">
      <alignment horizontal="left" vertical="center" wrapText="1"/>
    </xf>
    <xf numFmtId="0" fontId="23" fillId="0" borderId="55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/>
    </xf>
    <xf numFmtId="0" fontId="23" fillId="0" borderId="50" xfId="0" applyFont="1" applyFill="1" applyBorder="1" applyAlignment="1">
      <alignment horizontal="left" vertical="center" wrapText="1"/>
    </xf>
    <xf numFmtId="0" fontId="23" fillId="0" borderId="51" xfId="0" applyFont="1" applyFill="1" applyBorder="1" applyAlignment="1">
      <alignment horizontal="left" vertical="center" wrapText="1"/>
    </xf>
    <xf numFmtId="0" fontId="23" fillId="0" borderId="53" xfId="0" applyFont="1" applyFill="1" applyBorder="1" applyAlignment="1">
      <alignment horizontal="left" vertical="center" wrapText="1"/>
    </xf>
    <xf numFmtId="0" fontId="23" fillId="0" borderId="49" xfId="0" applyFont="1" applyFill="1" applyBorder="1" applyAlignment="1">
      <alignment horizontal="left" vertical="center" wrapText="1"/>
    </xf>
    <xf numFmtId="0" fontId="23" fillId="0" borderId="46" xfId="0" applyFont="1" applyFill="1" applyBorder="1" applyAlignment="1">
      <alignment horizontal="left" vertical="center" wrapText="1"/>
    </xf>
    <xf numFmtId="0" fontId="132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left"/>
    </xf>
    <xf numFmtId="1" fontId="22" fillId="0" borderId="44" xfId="0" applyNumberFormat="1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6" fillId="25" borderId="49" xfId="0" applyFont="1" applyFill="1" applyBorder="1" applyAlignment="1">
      <alignment horizontal="center"/>
    </xf>
    <xf numFmtId="0" fontId="26" fillId="25" borderId="46" xfId="0" applyFont="1" applyFill="1" applyBorder="1" applyAlignment="1">
      <alignment horizontal="center"/>
    </xf>
    <xf numFmtId="0" fontId="26" fillId="25" borderId="47" xfId="0" applyFont="1" applyFill="1" applyBorder="1" applyAlignment="1">
      <alignment horizontal="center"/>
    </xf>
    <xf numFmtId="1" fontId="50" fillId="25" borderId="49" xfId="0" applyNumberFormat="1" applyFont="1" applyFill="1" applyBorder="1" applyAlignment="1">
      <alignment horizontal="center" vertical="center"/>
    </xf>
    <xf numFmtId="1" fontId="50" fillId="25" borderId="46" xfId="0" applyNumberFormat="1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left" vertical="center"/>
    </xf>
    <xf numFmtId="0" fontId="23" fillId="0" borderId="51" xfId="0" applyFont="1" applyFill="1" applyBorder="1" applyAlignment="1">
      <alignment horizontal="left" vertical="center"/>
    </xf>
    <xf numFmtId="0" fontId="23" fillId="0" borderId="53" xfId="0" applyFont="1" applyFill="1" applyBorder="1" applyAlignment="1">
      <alignment horizontal="left" vertical="center"/>
    </xf>
    <xf numFmtId="0" fontId="23" fillId="0" borderId="49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left" vertical="center"/>
    </xf>
    <xf numFmtId="0" fontId="23" fillId="25" borderId="57" xfId="2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wrapText="1"/>
    </xf>
    <xf numFmtId="1" fontId="50" fillId="25" borderId="49" xfId="2" applyNumberFormat="1" applyFont="1" applyFill="1" applyBorder="1" applyAlignment="1">
      <alignment horizontal="center" vertical="center" wrapText="1"/>
    </xf>
    <xf numFmtId="1" fontId="50" fillId="25" borderId="46" xfId="2" applyNumberFormat="1" applyFont="1" applyFill="1" applyBorder="1" applyAlignment="1">
      <alignment horizontal="center" vertical="center" wrapText="1"/>
    </xf>
    <xf numFmtId="1" fontId="22" fillId="0" borderId="44" xfId="2" applyNumberFormat="1" applyFont="1" applyFill="1" applyBorder="1" applyAlignment="1">
      <alignment horizontal="center" vertical="center" wrapText="1"/>
    </xf>
    <xf numFmtId="0" fontId="22" fillId="0" borderId="44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left"/>
    </xf>
    <xf numFmtId="0" fontId="23" fillId="25" borderId="57" xfId="2" applyFont="1" applyFill="1" applyBorder="1" applyAlignment="1">
      <alignment horizontal="center" wrapText="1"/>
    </xf>
    <xf numFmtId="0" fontId="113" fillId="25" borderId="57" xfId="2" applyFont="1" applyFill="1" applyBorder="1" applyAlignment="1">
      <alignment horizontal="center" wrapText="1"/>
    </xf>
    <xf numFmtId="0" fontId="23" fillId="25" borderId="49" xfId="2" applyFont="1" applyFill="1" applyBorder="1" applyAlignment="1">
      <alignment horizontal="center" wrapText="1"/>
    </xf>
    <xf numFmtId="0" fontId="26" fillId="25" borderId="49" xfId="2" applyFont="1" applyFill="1" applyBorder="1" applyAlignment="1">
      <alignment horizontal="center" wrapText="1"/>
    </xf>
    <xf numFmtId="0" fontId="26" fillId="25" borderId="46" xfId="2" applyFont="1" applyFill="1" applyBorder="1" applyAlignment="1">
      <alignment horizontal="center" wrapText="1"/>
    </xf>
    <xf numFmtId="0" fontId="28" fillId="0" borderId="0" xfId="2" applyFont="1" applyFill="1" applyBorder="1" applyAlignment="1">
      <alignment horizontal="center"/>
    </xf>
    <xf numFmtId="0" fontId="50" fillId="25" borderId="46" xfId="2" applyFont="1" applyFill="1" applyBorder="1" applyAlignment="1">
      <alignment horizontal="center" vertical="center" wrapText="1"/>
    </xf>
    <xf numFmtId="0" fontId="118" fillId="0" borderId="0" xfId="2" applyFont="1" applyFill="1" applyBorder="1" applyAlignment="1">
      <alignment horizontal="right" wrapText="1"/>
    </xf>
    <xf numFmtId="0" fontId="23" fillId="25" borderId="49" xfId="2" applyFont="1" applyFill="1" applyBorder="1" applyAlignment="1">
      <alignment horizontal="center" vertical="center" wrapText="1"/>
    </xf>
    <xf numFmtId="0" fontId="23" fillId="25" borderId="46" xfId="2" applyFont="1" applyFill="1" applyBorder="1" applyAlignment="1">
      <alignment horizontal="center" vertical="center" wrapText="1"/>
    </xf>
    <xf numFmtId="0" fontId="23" fillId="25" borderId="47" xfId="2" applyFont="1" applyFill="1" applyBorder="1" applyAlignment="1">
      <alignment horizontal="center" vertical="center" wrapText="1"/>
    </xf>
    <xf numFmtId="0" fontId="23" fillId="25" borderId="0" xfId="2" applyFont="1" applyFill="1" applyBorder="1" applyAlignment="1">
      <alignment horizontal="center" vertical="center" wrapText="1"/>
    </xf>
    <xf numFmtId="0" fontId="23" fillId="25" borderId="58" xfId="2" applyFont="1" applyFill="1" applyBorder="1" applyAlignment="1">
      <alignment horizontal="center" vertical="center" wrapText="1"/>
    </xf>
    <xf numFmtId="0" fontId="23" fillId="25" borderId="44" xfId="2" applyFont="1" applyFill="1" applyBorder="1" applyAlignment="1">
      <alignment horizontal="center" vertical="center" wrapText="1"/>
    </xf>
    <xf numFmtId="0" fontId="26" fillId="25" borderId="46" xfId="2" applyFont="1" applyFill="1" applyBorder="1" applyAlignment="1">
      <alignment horizontal="center" vertical="center" wrapText="1"/>
    </xf>
    <xf numFmtId="0" fontId="26" fillId="25" borderId="49" xfId="2" applyFont="1" applyFill="1" applyBorder="1" applyAlignment="1">
      <alignment horizontal="center" vertical="center" wrapText="1"/>
    </xf>
    <xf numFmtId="0" fontId="26" fillId="25" borderId="47" xfId="2" applyFont="1" applyFill="1" applyBorder="1" applyAlignment="1">
      <alignment horizontal="center" vertical="center" wrapText="1"/>
    </xf>
    <xf numFmtId="1" fontId="23" fillId="0" borderId="0" xfId="2" applyNumberFormat="1" applyFont="1" applyFill="1" applyBorder="1" applyAlignment="1">
      <alignment horizontal="center" vertical="center"/>
    </xf>
    <xf numFmtId="1" fontId="22" fillId="0" borderId="44" xfId="2" applyNumberFormat="1" applyFont="1" applyFill="1" applyBorder="1" applyAlignment="1">
      <alignment horizontal="center" wrapText="1"/>
    </xf>
    <xf numFmtId="0" fontId="22" fillId="0" borderId="44" xfId="2" applyFont="1" applyFill="1" applyBorder="1" applyAlignment="1">
      <alignment horizontal="center" wrapText="1"/>
    </xf>
    <xf numFmtId="0" fontId="26" fillId="25" borderId="52" xfId="2" applyFont="1" applyFill="1" applyBorder="1" applyAlignment="1">
      <alignment horizontal="center" wrapText="1"/>
    </xf>
    <xf numFmtId="0" fontId="26" fillId="25" borderId="44" xfId="2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top"/>
    </xf>
    <xf numFmtId="1" fontId="50" fillId="25" borderId="49" xfId="0" applyNumberFormat="1" applyFont="1" applyFill="1" applyBorder="1" applyAlignment="1">
      <alignment horizontal="center" vertical="center" wrapText="1"/>
    </xf>
    <xf numFmtId="0" fontId="50" fillId="25" borderId="46" xfId="0" applyFont="1" applyFill="1" applyBorder="1" applyAlignment="1">
      <alignment horizontal="center" vertical="center" wrapText="1"/>
    </xf>
    <xf numFmtId="0" fontId="34" fillId="25" borderId="54" xfId="0" applyFont="1" applyFill="1" applyBorder="1" applyAlignment="1">
      <alignment horizontal="center" vertical="center"/>
    </xf>
    <xf numFmtId="0" fontId="23" fillId="25" borderId="0" xfId="0" applyFont="1" applyFill="1" applyBorder="1" applyAlignment="1">
      <alignment horizontal="center" wrapText="1"/>
    </xf>
    <xf numFmtId="0" fontId="23" fillId="25" borderId="46" xfId="0" applyFont="1" applyFill="1" applyBorder="1" applyAlignment="1">
      <alignment horizontal="center" wrapText="1"/>
    </xf>
    <xf numFmtId="0" fontId="23" fillId="25" borderId="47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center" vertical="top"/>
    </xf>
    <xf numFmtId="0" fontId="28" fillId="0" borderId="0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1" fontId="23" fillId="0" borderId="55" xfId="0" applyNumberFormat="1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1" fontId="125" fillId="0" borderId="44" xfId="0" applyNumberFormat="1" applyFont="1" applyFill="1" applyBorder="1" applyAlignment="1">
      <alignment horizontal="left" vertical="center"/>
    </xf>
    <xf numFmtId="0" fontId="113" fillId="25" borderId="0" xfId="0" applyFont="1" applyFill="1" applyBorder="1" applyAlignment="1">
      <alignment horizontal="center" vertical="center" wrapText="1"/>
    </xf>
    <xf numFmtId="0" fontId="113" fillId="25" borderId="58" xfId="0" applyFont="1" applyFill="1" applyBorder="1" applyAlignment="1">
      <alignment horizontal="center" vertical="center" wrapText="1"/>
    </xf>
    <xf numFmtId="0" fontId="23" fillId="25" borderId="0" xfId="0" applyFont="1" applyFill="1" applyBorder="1" applyAlignment="1">
      <alignment horizontal="center" vertical="center" wrapText="1"/>
    </xf>
    <xf numFmtId="0" fontId="23" fillId="25" borderId="56" xfId="0" applyFont="1" applyFill="1" applyBorder="1" applyAlignment="1">
      <alignment horizontal="center" vertical="center" wrapText="1"/>
    </xf>
    <xf numFmtId="0" fontId="23" fillId="25" borderId="54" xfId="0" applyFont="1" applyFill="1" applyBorder="1" applyAlignment="1">
      <alignment horizontal="center" vertical="center" wrapText="1"/>
    </xf>
    <xf numFmtId="0" fontId="23" fillId="25" borderId="58" xfId="0" applyFont="1" applyFill="1" applyBorder="1" applyAlignment="1">
      <alignment horizontal="center" wrapText="1"/>
    </xf>
    <xf numFmtId="0" fontId="23" fillId="25" borderId="56" xfId="0" applyFont="1" applyFill="1" applyBorder="1" applyAlignment="1">
      <alignment horizontal="center" wrapText="1"/>
    </xf>
    <xf numFmtId="1" fontId="26" fillId="25" borderId="52" xfId="0" applyNumberFormat="1" applyFont="1" applyFill="1" applyBorder="1" applyAlignment="1">
      <alignment horizontal="center" vertical="top"/>
    </xf>
    <xf numFmtId="0" fontId="26" fillId="25" borderId="44" xfId="0" applyFont="1" applyFill="1" applyBorder="1" applyAlignment="1">
      <alignment horizontal="center" vertical="top"/>
    </xf>
    <xf numFmtId="0" fontId="26" fillId="25" borderId="55" xfId="0" applyFont="1" applyFill="1" applyBorder="1" applyAlignment="1">
      <alignment horizontal="center" vertical="top"/>
    </xf>
    <xf numFmtId="1" fontId="115" fillId="25" borderId="52" xfId="0" applyNumberFormat="1" applyFont="1" applyFill="1" applyBorder="1" applyAlignment="1">
      <alignment horizontal="center" vertical="top"/>
    </xf>
    <xf numFmtId="0" fontId="115" fillId="25" borderId="44" xfId="0" applyFont="1" applyFill="1" applyBorder="1" applyAlignment="1">
      <alignment horizontal="center" vertical="top"/>
    </xf>
    <xf numFmtId="0" fontId="23" fillId="25" borderId="45" xfId="0" applyFont="1" applyFill="1" applyBorder="1" applyAlignment="1">
      <alignment horizontal="center" vertical="center" wrapText="1"/>
    </xf>
    <xf numFmtId="0" fontId="23" fillId="25" borderId="58" xfId="0" applyFont="1" applyFill="1" applyBorder="1" applyAlignment="1">
      <alignment horizontal="center" vertical="center" wrapText="1"/>
    </xf>
    <xf numFmtId="0" fontId="23" fillId="25" borderId="48" xfId="0" applyFont="1" applyFill="1" applyBorder="1" applyAlignment="1">
      <alignment horizontal="center" vertical="center" wrapText="1"/>
    </xf>
    <xf numFmtId="0" fontId="113" fillId="25" borderId="45" xfId="0" applyFont="1" applyFill="1" applyBorder="1" applyAlignment="1">
      <alignment horizontal="center" vertical="center" wrapText="1"/>
    </xf>
    <xf numFmtId="0" fontId="113" fillId="25" borderId="48" xfId="0" applyFont="1" applyFill="1" applyBorder="1" applyAlignment="1">
      <alignment horizontal="center" vertical="center" wrapText="1"/>
    </xf>
    <xf numFmtId="1" fontId="26" fillId="25" borderId="44" xfId="0" applyNumberFormat="1" applyFont="1" applyFill="1" applyBorder="1" applyAlignment="1">
      <alignment horizontal="center" vertical="top"/>
    </xf>
    <xf numFmtId="1" fontId="26" fillId="25" borderId="55" xfId="0" applyNumberFormat="1" applyFont="1" applyFill="1" applyBorder="1" applyAlignment="1">
      <alignment horizontal="center" vertical="top"/>
    </xf>
    <xf numFmtId="1" fontId="115" fillId="25" borderId="44" xfId="0" applyNumberFormat="1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left" wrapText="1"/>
    </xf>
    <xf numFmtId="0" fontId="26" fillId="25" borderId="0" xfId="0" applyFont="1" applyFill="1" applyBorder="1" applyAlignment="1">
      <alignment horizontal="center" vertical="center" wrapText="1"/>
    </xf>
    <xf numFmtId="0" fontId="26" fillId="25" borderId="58" xfId="0" applyFont="1" applyFill="1" applyBorder="1" applyAlignment="1">
      <alignment horizontal="center" vertical="center" wrapText="1"/>
    </xf>
    <xf numFmtId="0" fontId="50" fillId="25" borderId="49" xfId="0" applyFont="1" applyFill="1" applyBorder="1" applyAlignment="1">
      <alignment horizontal="center" vertical="center"/>
    </xf>
    <xf numFmtId="0" fontId="50" fillId="25" borderId="46" xfId="0" applyFont="1" applyFill="1" applyBorder="1" applyAlignment="1">
      <alignment horizontal="center" vertical="center"/>
    </xf>
    <xf numFmtId="0" fontId="26" fillId="25" borderId="58" xfId="0" applyFont="1" applyFill="1" applyBorder="1" applyAlignment="1">
      <alignment horizontal="center" vertical="top" wrapText="1"/>
    </xf>
    <xf numFmtId="0" fontId="26" fillId="25" borderId="56" xfId="0" applyFont="1" applyFill="1" applyBorder="1" applyAlignment="1">
      <alignment horizontal="center" vertical="top" wrapText="1"/>
    </xf>
    <xf numFmtId="0" fontId="23" fillId="25" borderId="54" xfId="0" applyFont="1" applyFill="1" applyBorder="1" applyAlignment="1">
      <alignment horizontal="center" wrapText="1"/>
    </xf>
    <xf numFmtId="0" fontId="23" fillId="25" borderId="55" xfId="0" applyFont="1" applyFill="1" applyBorder="1" applyAlignment="1">
      <alignment horizontal="center" wrapText="1"/>
    </xf>
    <xf numFmtId="0" fontId="26" fillId="25" borderId="49" xfId="0" applyFont="1" applyFill="1" applyBorder="1" applyAlignment="1">
      <alignment horizontal="center" vertical="center" wrapText="1"/>
    </xf>
    <xf numFmtId="0" fontId="26" fillId="25" borderId="46" xfId="0" applyFont="1" applyFill="1" applyBorder="1" applyAlignment="1">
      <alignment horizontal="center" vertical="center" wrapText="1"/>
    </xf>
    <xf numFmtId="0" fontId="26" fillId="25" borderId="47" xfId="0" applyFont="1" applyFill="1" applyBorder="1" applyAlignment="1">
      <alignment horizontal="center" vertical="center" wrapText="1"/>
    </xf>
    <xf numFmtId="0" fontId="125" fillId="0" borderId="44" xfId="0" applyFont="1" applyFill="1" applyBorder="1" applyAlignment="1">
      <alignment horizontal="left" vertical="center"/>
    </xf>
    <xf numFmtId="0" fontId="23" fillId="0" borderId="58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wrapText="1"/>
    </xf>
    <xf numFmtId="0" fontId="23" fillId="0" borderId="58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1" fontId="28" fillId="0" borderId="0" xfId="0" applyNumberFormat="1" applyFont="1" applyFill="1" applyBorder="1" applyAlignment="1">
      <alignment horizontal="center" vertical="top" wrapText="1"/>
    </xf>
    <xf numFmtId="1" fontId="125" fillId="0" borderId="44" xfId="2" applyNumberFormat="1" applyFont="1" applyFill="1" applyBorder="1" applyAlignment="1">
      <alignment horizontal="left" vertical="top" wrapText="1"/>
    </xf>
    <xf numFmtId="0" fontId="125" fillId="0" borderId="44" xfId="2" applyFont="1" applyFill="1" applyBorder="1" applyAlignment="1">
      <alignment horizontal="left" vertical="top" wrapText="1"/>
    </xf>
    <xf numFmtId="0" fontId="26" fillId="25" borderId="47" xfId="2" applyFont="1" applyFill="1" applyBorder="1" applyAlignment="1">
      <alignment horizontal="center" wrapText="1"/>
    </xf>
    <xf numFmtId="0" fontId="23" fillId="25" borderId="44" xfId="0" applyFont="1" applyFill="1" applyBorder="1" applyAlignment="1">
      <alignment horizontal="center" wrapText="1"/>
    </xf>
    <xf numFmtId="0" fontId="23" fillId="25" borderId="50" xfId="0" applyFont="1" applyFill="1" applyBorder="1" applyAlignment="1">
      <alignment horizontal="center" wrapText="1"/>
    </xf>
    <xf numFmtId="0" fontId="23" fillId="25" borderId="51" xfId="0" applyFont="1" applyFill="1" applyBorder="1" applyAlignment="1">
      <alignment horizontal="center" wrapText="1"/>
    </xf>
    <xf numFmtId="0" fontId="113" fillId="25" borderId="56" xfId="0" applyFont="1" applyFill="1" applyBorder="1" applyAlignment="1">
      <alignment horizontal="center" vertical="center" wrapText="1"/>
    </xf>
    <xf numFmtId="0" fontId="113" fillId="25" borderId="54" xfId="0" applyFont="1" applyFill="1" applyBorder="1" applyAlignment="1">
      <alignment horizontal="center" vertical="center" wrapText="1"/>
    </xf>
    <xf numFmtId="0" fontId="26" fillId="25" borderId="58" xfId="0" applyFont="1" applyFill="1" applyBorder="1" applyAlignment="1">
      <alignment horizontal="center" vertical="center"/>
    </xf>
    <xf numFmtId="0" fontId="26" fillId="25" borderId="0" xfId="0" applyFont="1" applyFill="1" applyBorder="1" applyAlignment="1">
      <alignment horizontal="center" vertical="center"/>
    </xf>
    <xf numFmtId="0" fontId="26" fillId="25" borderId="56" xfId="0" applyFont="1" applyFill="1" applyBorder="1" applyAlignment="1">
      <alignment horizontal="center" vertical="center"/>
    </xf>
    <xf numFmtId="0" fontId="23" fillId="25" borderId="53" xfId="0" applyFont="1" applyFill="1" applyBorder="1" applyAlignment="1">
      <alignment horizontal="center" vertical="center" wrapText="1"/>
    </xf>
    <xf numFmtId="165" fontId="23" fillId="0" borderId="0" xfId="2" applyNumberFormat="1" applyFont="1" applyFill="1" applyBorder="1" applyAlignment="1">
      <alignment horizontal="center" wrapText="1"/>
    </xf>
    <xf numFmtId="0" fontId="38" fillId="0" borderId="0" xfId="2" applyFont="1" applyFill="1" applyAlignment="1">
      <alignment horizontal="left" vertical="center" wrapText="1"/>
    </xf>
    <xf numFmtId="0" fontId="38" fillId="0" borderId="0" xfId="2" applyFont="1" applyFill="1" applyAlignment="1">
      <alignment horizontal="left" vertical="center"/>
    </xf>
    <xf numFmtId="0" fontId="50" fillId="0" borderId="0" xfId="2" applyFont="1" applyFill="1" applyAlignment="1">
      <alignment horizontal="center"/>
    </xf>
    <xf numFmtId="0" fontId="23" fillId="0" borderId="0" xfId="2" applyFont="1" applyFill="1" applyBorder="1" applyAlignment="1">
      <alignment horizontal="left"/>
    </xf>
    <xf numFmtId="0" fontId="23" fillId="0" borderId="0" xfId="2" applyFont="1" applyFill="1" applyBorder="1" applyAlignment="1">
      <alignment horizontal="left" vertical="top" wrapText="1"/>
    </xf>
    <xf numFmtId="0" fontId="111" fillId="0" borderId="0" xfId="2" applyFont="1" applyFill="1" applyBorder="1" applyAlignment="1">
      <alignment horizontal="center"/>
    </xf>
    <xf numFmtId="0" fontId="50" fillId="0" borderId="0" xfId="2" applyFont="1" applyFill="1" applyBorder="1" applyAlignment="1">
      <alignment horizontal="center"/>
    </xf>
    <xf numFmtId="3" fontId="23" fillId="72" borderId="0" xfId="2" applyNumberFormat="1" applyFont="1" applyFill="1" applyBorder="1" applyAlignment="1">
      <alignment horizontal="center" vertical="center" wrapText="1"/>
    </xf>
    <xf numFmtId="0" fontId="117" fillId="3" borderId="25" xfId="2" applyFont="1" applyFill="1" applyBorder="1" applyAlignment="1">
      <alignment horizontal="center" vertical="center" wrapText="1"/>
    </xf>
    <xf numFmtId="0" fontId="117" fillId="3" borderId="26" xfId="2" applyFont="1" applyFill="1" applyBorder="1" applyAlignment="1">
      <alignment horizontal="center" vertical="center" wrapText="1"/>
    </xf>
    <xf numFmtId="0" fontId="117" fillId="3" borderId="27" xfId="2" applyFont="1" applyFill="1" applyBorder="1" applyAlignment="1">
      <alignment horizontal="center" vertical="center" wrapText="1"/>
    </xf>
    <xf numFmtId="3" fontId="23" fillId="25" borderId="0" xfId="2" applyNumberFormat="1" applyFont="1" applyFill="1" applyBorder="1" applyAlignment="1">
      <alignment horizontal="center" vertical="center" wrapText="1"/>
    </xf>
    <xf numFmtId="0" fontId="117" fillId="9" borderId="41" xfId="2" applyFont="1" applyFill="1" applyBorder="1" applyAlignment="1">
      <alignment horizontal="center" vertical="center" wrapText="1"/>
    </xf>
    <xf numFmtId="0" fontId="117" fillId="9" borderId="42" xfId="2" applyFont="1" applyFill="1" applyBorder="1" applyAlignment="1">
      <alignment horizontal="center" vertical="center" wrapText="1"/>
    </xf>
    <xf numFmtId="0" fontId="117" fillId="9" borderId="43" xfId="2" applyFont="1" applyFill="1" applyBorder="1" applyAlignment="1">
      <alignment horizontal="center" vertical="center" wrapText="1"/>
    </xf>
    <xf numFmtId="3" fontId="23" fillId="72" borderId="28" xfId="2" applyNumberFormat="1" applyFont="1" applyFill="1" applyBorder="1" applyAlignment="1">
      <alignment horizontal="center" vertical="center" wrapText="1"/>
    </xf>
    <xf numFmtId="3" fontId="23" fillId="72" borderId="29" xfId="2" applyNumberFormat="1" applyFont="1" applyFill="1" applyBorder="1" applyAlignment="1">
      <alignment horizontal="center" vertical="center" wrapText="1"/>
    </xf>
    <xf numFmtId="3" fontId="23" fillId="72" borderId="30" xfId="2" applyNumberFormat="1" applyFont="1" applyFill="1" applyBorder="1" applyAlignment="1">
      <alignment horizontal="center" vertical="center" wrapText="1"/>
    </xf>
    <xf numFmtId="3" fontId="23" fillId="72" borderId="31" xfId="2" applyNumberFormat="1" applyFont="1" applyFill="1" applyBorder="1" applyAlignment="1">
      <alignment horizontal="center" vertical="center" wrapText="1"/>
    </xf>
    <xf numFmtId="3" fontId="23" fillId="72" borderId="32" xfId="2" applyNumberFormat="1" applyFont="1" applyFill="1" applyBorder="1" applyAlignment="1">
      <alignment horizontal="center" vertical="center" wrapText="1"/>
    </xf>
    <xf numFmtId="165" fontId="23" fillId="23" borderId="0" xfId="2" applyNumberFormat="1" applyFont="1" applyFill="1" applyBorder="1" applyAlignment="1">
      <alignment horizontal="center" vertical="center" wrapText="1"/>
    </xf>
    <xf numFmtId="3" fontId="23" fillId="74" borderId="0" xfId="2" applyNumberFormat="1" applyFont="1" applyFill="1" applyBorder="1" applyAlignment="1">
      <alignment horizontal="center" vertical="center" wrapText="1"/>
    </xf>
    <xf numFmtId="3" fontId="23" fillId="75" borderId="0" xfId="2" applyNumberFormat="1" applyFont="1" applyFill="1" applyBorder="1" applyAlignment="1">
      <alignment horizontal="center" vertical="center" wrapText="1"/>
    </xf>
    <xf numFmtId="0" fontId="23" fillId="26" borderId="0" xfId="2" applyFont="1" applyFill="1" applyBorder="1" applyAlignment="1">
      <alignment horizontal="center" textRotation="180"/>
    </xf>
    <xf numFmtId="3" fontId="23" fillId="73" borderId="0" xfId="2" applyNumberFormat="1" applyFont="1" applyFill="1" applyBorder="1" applyAlignment="1">
      <alignment horizontal="center" vertical="center" wrapText="1"/>
    </xf>
    <xf numFmtId="0" fontId="117" fillId="74" borderId="33" xfId="2" applyFont="1" applyFill="1" applyBorder="1" applyAlignment="1">
      <alignment horizontal="center" vertical="center" wrapText="1"/>
    </xf>
    <xf numFmtId="0" fontId="117" fillId="74" borderId="34" xfId="2" applyFont="1" applyFill="1" applyBorder="1" applyAlignment="1">
      <alignment horizontal="center" vertical="center" wrapText="1"/>
    </xf>
    <xf numFmtId="0" fontId="117" fillId="74" borderId="35" xfId="2" applyFont="1" applyFill="1" applyBorder="1" applyAlignment="1">
      <alignment horizontal="center" vertical="center" wrapText="1"/>
    </xf>
    <xf numFmtId="165" fontId="23" fillId="74" borderId="0" xfId="2" applyNumberFormat="1" applyFont="1" applyFill="1" applyBorder="1" applyAlignment="1">
      <alignment horizontal="center" vertical="center" wrapText="1"/>
    </xf>
    <xf numFmtId="3" fontId="23" fillId="23" borderId="36" xfId="2" applyNumberFormat="1" applyFont="1" applyFill="1" applyBorder="1" applyAlignment="1">
      <alignment horizontal="center" vertical="center" wrapText="1"/>
    </xf>
    <xf numFmtId="3" fontId="23" fillId="23" borderId="0" xfId="2" applyNumberFormat="1" applyFont="1" applyFill="1" applyBorder="1" applyAlignment="1">
      <alignment horizontal="center" vertical="center" wrapText="1"/>
    </xf>
    <xf numFmtId="3" fontId="23" fillId="23" borderId="37" xfId="2" applyNumberFormat="1" applyFont="1" applyFill="1" applyBorder="1" applyAlignment="1">
      <alignment horizontal="center" vertical="center" wrapText="1"/>
    </xf>
    <xf numFmtId="3" fontId="23" fillId="23" borderId="38" xfId="2" applyNumberFormat="1" applyFont="1" applyFill="1" applyBorder="1" applyAlignment="1">
      <alignment horizontal="center" vertical="center" wrapText="1"/>
    </xf>
    <xf numFmtId="3" fontId="23" fillId="23" borderId="39" xfId="2" applyNumberFormat="1" applyFont="1" applyFill="1" applyBorder="1" applyAlignment="1">
      <alignment horizontal="center" vertical="center" wrapText="1"/>
    </xf>
    <xf numFmtId="3" fontId="23" fillId="23" borderId="40" xfId="2" applyNumberFormat="1" applyFont="1" applyFill="1" applyBorder="1" applyAlignment="1">
      <alignment horizontal="center" vertical="center" wrapText="1"/>
    </xf>
    <xf numFmtId="0" fontId="117" fillId="2" borderId="59" xfId="2" applyFont="1" applyFill="1" applyBorder="1" applyAlignment="1">
      <alignment horizontal="center" wrapText="1"/>
    </xf>
    <xf numFmtId="0" fontId="117" fillId="2" borderId="60" xfId="2" applyFont="1" applyFill="1" applyBorder="1" applyAlignment="1">
      <alignment horizontal="center" wrapText="1"/>
    </xf>
    <xf numFmtId="0" fontId="117" fillId="2" borderId="61" xfId="2" applyFont="1" applyFill="1" applyBorder="1" applyAlignment="1">
      <alignment horizontal="center" wrapText="1"/>
    </xf>
    <xf numFmtId="165" fontId="23" fillId="9" borderId="0" xfId="2" applyNumberFormat="1" applyFont="1" applyFill="1" applyBorder="1" applyAlignment="1">
      <alignment horizontal="center" vertical="center" wrapText="1"/>
    </xf>
  </cellXfs>
  <cellStyles count="1535">
    <cellStyle name="$l0 %" xfId="88" xr:uid="{00000000-0005-0000-0000-000000000000}"/>
    <cellStyle name="$l0 % 2" xfId="89" xr:uid="{00000000-0005-0000-0000-000001000000}"/>
    <cellStyle name="$l0 % 2 2" xfId="90" xr:uid="{00000000-0005-0000-0000-000002000000}"/>
    <cellStyle name="$l0 % 2 3" xfId="91" xr:uid="{00000000-0005-0000-0000-000003000000}"/>
    <cellStyle name="$l0 % 2 4" xfId="92" xr:uid="{00000000-0005-0000-0000-000004000000}"/>
    <cellStyle name="$l0 % 2 5" xfId="93" xr:uid="{00000000-0005-0000-0000-000005000000}"/>
    <cellStyle name="$l0 % 2 6" xfId="94" xr:uid="{00000000-0005-0000-0000-000006000000}"/>
    <cellStyle name="$l0 % 2 7" xfId="95" xr:uid="{00000000-0005-0000-0000-000007000000}"/>
    <cellStyle name="$l0 % 3" xfId="96" xr:uid="{00000000-0005-0000-0000-000008000000}"/>
    <cellStyle name="$l0 % 3 2" xfId="97" xr:uid="{00000000-0005-0000-0000-000009000000}"/>
    <cellStyle name="$l0 % 3 3" xfId="98" xr:uid="{00000000-0005-0000-0000-00000A000000}"/>
    <cellStyle name="$l0 % 3 4" xfId="99" xr:uid="{00000000-0005-0000-0000-00000B000000}"/>
    <cellStyle name="$l0 % 3 5" xfId="100" xr:uid="{00000000-0005-0000-0000-00000C000000}"/>
    <cellStyle name="$l0 % 3 6" xfId="101" xr:uid="{00000000-0005-0000-0000-00000D000000}"/>
    <cellStyle name="$l0 % 3 7" xfId="102" xr:uid="{00000000-0005-0000-0000-00000E000000}"/>
    <cellStyle name="$l0 % 4" xfId="103" xr:uid="{00000000-0005-0000-0000-00000F000000}"/>
    <cellStyle name="$l0 % 5" xfId="104" xr:uid="{00000000-0005-0000-0000-000010000000}"/>
    <cellStyle name="$l0 % 6" xfId="105" xr:uid="{00000000-0005-0000-0000-000011000000}"/>
    <cellStyle name="$l0 % 7" xfId="106" xr:uid="{00000000-0005-0000-0000-000012000000}"/>
    <cellStyle name="$l0 % 8" xfId="107" xr:uid="{00000000-0005-0000-0000-000013000000}"/>
    <cellStyle name="$l0 % 9" xfId="108" xr:uid="{00000000-0005-0000-0000-000014000000}"/>
    <cellStyle name="$l0 Dec" xfId="109" xr:uid="{00000000-0005-0000-0000-000015000000}"/>
    <cellStyle name="$l0 Dec 2" xfId="110" xr:uid="{00000000-0005-0000-0000-000016000000}"/>
    <cellStyle name="$l0 Dec 2 2" xfId="111" xr:uid="{00000000-0005-0000-0000-000017000000}"/>
    <cellStyle name="$l0 Dec 2 3" xfId="112" xr:uid="{00000000-0005-0000-0000-000018000000}"/>
    <cellStyle name="$l0 Dec 2 4" xfId="113" xr:uid="{00000000-0005-0000-0000-000019000000}"/>
    <cellStyle name="$l0 Dec 2 5" xfId="114" xr:uid="{00000000-0005-0000-0000-00001A000000}"/>
    <cellStyle name="$l0 Dec 2 6" xfId="115" xr:uid="{00000000-0005-0000-0000-00001B000000}"/>
    <cellStyle name="$l0 Dec 2 7" xfId="116" xr:uid="{00000000-0005-0000-0000-00001C000000}"/>
    <cellStyle name="$l0 Dec 3" xfId="117" xr:uid="{00000000-0005-0000-0000-00001D000000}"/>
    <cellStyle name="$l0 Dec 3 2" xfId="118" xr:uid="{00000000-0005-0000-0000-00001E000000}"/>
    <cellStyle name="$l0 Dec 3 3" xfId="119" xr:uid="{00000000-0005-0000-0000-00001F000000}"/>
    <cellStyle name="$l0 Dec 3 4" xfId="120" xr:uid="{00000000-0005-0000-0000-000020000000}"/>
    <cellStyle name="$l0 Dec 3 5" xfId="121" xr:uid="{00000000-0005-0000-0000-000021000000}"/>
    <cellStyle name="$l0 Dec 3 6" xfId="122" xr:uid="{00000000-0005-0000-0000-000022000000}"/>
    <cellStyle name="$l0 Dec 3 7" xfId="123" xr:uid="{00000000-0005-0000-0000-000023000000}"/>
    <cellStyle name="$l0 Dec 4" xfId="124" xr:uid="{00000000-0005-0000-0000-000024000000}"/>
    <cellStyle name="$l0 Dec 5" xfId="125" xr:uid="{00000000-0005-0000-0000-000025000000}"/>
    <cellStyle name="$l0 Dec 6" xfId="126" xr:uid="{00000000-0005-0000-0000-000026000000}"/>
    <cellStyle name="$l0 Dec 7" xfId="127" xr:uid="{00000000-0005-0000-0000-000027000000}"/>
    <cellStyle name="$l0 Dec 8" xfId="128" xr:uid="{00000000-0005-0000-0000-000028000000}"/>
    <cellStyle name="$l0 Dec 9" xfId="129" xr:uid="{00000000-0005-0000-0000-000029000000}"/>
    <cellStyle name="$l0 No" xfId="130" xr:uid="{00000000-0005-0000-0000-00002A000000}"/>
    <cellStyle name="$l0 No 2" xfId="131" xr:uid="{00000000-0005-0000-0000-00002B000000}"/>
    <cellStyle name="$l0 No 2 2" xfId="132" xr:uid="{00000000-0005-0000-0000-00002C000000}"/>
    <cellStyle name="$l0 No 2 3" xfId="133" xr:uid="{00000000-0005-0000-0000-00002D000000}"/>
    <cellStyle name="$l0 No 2 4" xfId="134" xr:uid="{00000000-0005-0000-0000-00002E000000}"/>
    <cellStyle name="$l0 No 2 5" xfId="135" xr:uid="{00000000-0005-0000-0000-00002F000000}"/>
    <cellStyle name="$l0 No 2 6" xfId="136" xr:uid="{00000000-0005-0000-0000-000030000000}"/>
    <cellStyle name="$l0 No 2 7" xfId="137" xr:uid="{00000000-0005-0000-0000-000031000000}"/>
    <cellStyle name="$l0 No 3" xfId="138" xr:uid="{00000000-0005-0000-0000-000032000000}"/>
    <cellStyle name="$l0 No 3 2" xfId="139" xr:uid="{00000000-0005-0000-0000-000033000000}"/>
    <cellStyle name="$l0 No 3 3" xfId="140" xr:uid="{00000000-0005-0000-0000-000034000000}"/>
    <cellStyle name="$l0 No 3 4" xfId="141" xr:uid="{00000000-0005-0000-0000-000035000000}"/>
    <cellStyle name="$l0 No 3 5" xfId="142" xr:uid="{00000000-0005-0000-0000-000036000000}"/>
    <cellStyle name="$l0 No 3 6" xfId="143" xr:uid="{00000000-0005-0000-0000-000037000000}"/>
    <cellStyle name="$l0 No 3 7" xfId="144" xr:uid="{00000000-0005-0000-0000-000038000000}"/>
    <cellStyle name="$l0 No 4" xfId="145" xr:uid="{00000000-0005-0000-0000-000039000000}"/>
    <cellStyle name="$l0 No 5" xfId="146" xr:uid="{00000000-0005-0000-0000-00003A000000}"/>
    <cellStyle name="$l0 No 6" xfId="147" xr:uid="{00000000-0005-0000-0000-00003B000000}"/>
    <cellStyle name="$l0 No 7" xfId="148" xr:uid="{00000000-0005-0000-0000-00003C000000}"/>
    <cellStyle name="$l0 No 8" xfId="149" xr:uid="{00000000-0005-0000-0000-00003D000000}"/>
    <cellStyle name="$l0 No 9" xfId="150" xr:uid="{00000000-0005-0000-0000-00003E000000}"/>
    <cellStyle name="$l0 Row" xfId="151" xr:uid="{00000000-0005-0000-0000-00003F000000}"/>
    <cellStyle name="$l1 %" xfId="152" xr:uid="{00000000-0005-0000-0000-000040000000}"/>
    <cellStyle name="$l1 % 2" xfId="153" xr:uid="{00000000-0005-0000-0000-000041000000}"/>
    <cellStyle name="$l1 % 2 2" xfId="154" xr:uid="{00000000-0005-0000-0000-000042000000}"/>
    <cellStyle name="$l1 % 2 3" xfId="155" xr:uid="{00000000-0005-0000-0000-000043000000}"/>
    <cellStyle name="$l1 % 2 4" xfId="156" xr:uid="{00000000-0005-0000-0000-000044000000}"/>
    <cellStyle name="$l1 % 2 5" xfId="157" xr:uid="{00000000-0005-0000-0000-000045000000}"/>
    <cellStyle name="$l1 % 2 6" xfId="158" xr:uid="{00000000-0005-0000-0000-000046000000}"/>
    <cellStyle name="$l1 % 2 7" xfId="159" xr:uid="{00000000-0005-0000-0000-000047000000}"/>
    <cellStyle name="$l1 % 3" xfId="160" xr:uid="{00000000-0005-0000-0000-000048000000}"/>
    <cellStyle name="$l1 % 3 2" xfId="161" xr:uid="{00000000-0005-0000-0000-000049000000}"/>
    <cellStyle name="$l1 % 3 3" xfId="162" xr:uid="{00000000-0005-0000-0000-00004A000000}"/>
    <cellStyle name="$l1 % 3 4" xfId="163" xr:uid="{00000000-0005-0000-0000-00004B000000}"/>
    <cellStyle name="$l1 % 3 5" xfId="164" xr:uid="{00000000-0005-0000-0000-00004C000000}"/>
    <cellStyle name="$l1 % 3 6" xfId="165" xr:uid="{00000000-0005-0000-0000-00004D000000}"/>
    <cellStyle name="$l1 % 3 7" xfId="166" xr:uid="{00000000-0005-0000-0000-00004E000000}"/>
    <cellStyle name="$l1 % 4" xfId="167" xr:uid="{00000000-0005-0000-0000-00004F000000}"/>
    <cellStyle name="$l1 % 5" xfId="168" xr:uid="{00000000-0005-0000-0000-000050000000}"/>
    <cellStyle name="$l1 % 6" xfId="169" xr:uid="{00000000-0005-0000-0000-000051000000}"/>
    <cellStyle name="$l1 % 7" xfId="170" xr:uid="{00000000-0005-0000-0000-000052000000}"/>
    <cellStyle name="$l1 % 8" xfId="171" xr:uid="{00000000-0005-0000-0000-000053000000}"/>
    <cellStyle name="$l1 % 9" xfId="172" xr:uid="{00000000-0005-0000-0000-000054000000}"/>
    <cellStyle name="$l1 No" xfId="173" xr:uid="{00000000-0005-0000-0000-000055000000}"/>
    <cellStyle name="$l1 No 2" xfId="174" xr:uid="{00000000-0005-0000-0000-000056000000}"/>
    <cellStyle name="$l1 No 2 2" xfId="175" xr:uid="{00000000-0005-0000-0000-000057000000}"/>
    <cellStyle name="$l1 No 2 3" xfId="176" xr:uid="{00000000-0005-0000-0000-000058000000}"/>
    <cellStyle name="$l1 No 2 4" xfId="177" xr:uid="{00000000-0005-0000-0000-000059000000}"/>
    <cellStyle name="$l1 No 2 5" xfId="178" xr:uid="{00000000-0005-0000-0000-00005A000000}"/>
    <cellStyle name="$l1 No 2 6" xfId="179" xr:uid="{00000000-0005-0000-0000-00005B000000}"/>
    <cellStyle name="$l1 No 2 7" xfId="180" xr:uid="{00000000-0005-0000-0000-00005C000000}"/>
    <cellStyle name="$l1 No 3" xfId="181" xr:uid="{00000000-0005-0000-0000-00005D000000}"/>
    <cellStyle name="$l1 No 3 2" xfId="182" xr:uid="{00000000-0005-0000-0000-00005E000000}"/>
    <cellStyle name="$l1 No 3 3" xfId="183" xr:uid="{00000000-0005-0000-0000-00005F000000}"/>
    <cellStyle name="$l1 No 3 4" xfId="184" xr:uid="{00000000-0005-0000-0000-000060000000}"/>
    <cellStyle name="$l1 No 3 5" xfId="185" xr:uid="{00000000-0005-0000-0000-000061000000}"/>
    <cellStyle name="$l1 No 3 6" xfId="186" xr:uid="{00000000-0005-0000-0000-000062000000}"/>
    <cellStyle name="$l1 No 3 7" xfId="187" xr:uid="{00000000-0005-0000-0000-000063000000}"/>
    <cellStyle name="$l1 No 4" xfId="188" xr:uid="{00000000-0005-0000-0000-000064000000}"/>
    <cellStyle name="$l1 No 5" xfId="189" xr:uid="{00000000-0005-0000-0000-000065000000}"/>
    <cellStyle name="$l1 No 6" xfId="190" xr:uid="{00000000-0005-0000-0000-000066000000}"/>
    <cellStyle name="$l1 No 7" xfId="191" xr:uid="{00000000-0005-0000-0000-000067000000}"/>
    <cellStyle name="$l1 No 8" xfId="192" xr:uid="{00000000-0005-0000-0000-000068000000}"/>
    <cellStyle name="$l1 No 9" xfId="193" xr:uid="{00000000-0005-0000-0000-000069000000}"/>
    <cellStyle name="$l1 Row" xfId="194" xr:uid="{00000000-0005-0000-0000-00006A000000}"/>
    <cellStyle name="$l2 %" xfId="195" xr:uid="{00000000-0005-0000-0000-00006B000000}"/>
    <cellStyle name="$l2 % 2" xfId="196" xr:uid="{00000000-0005-0000-0000-00006C000000}"/>
    <cellStyle name="$l2 % 2 2" xfId="197" xr:uid="{00000000-0005-0000-0000-00006D000000}"/>
    <cellStyle name="$l2 % 2 3" xfId="198" xr:uid="{00000000-0005-0000-0000-00006E000000}"/>
    <cellStyle name="$l2 % 2 4" xfId="199" xr:uid="{00000000-0005-0000-0000-00006F000000}"/>
    <cellStyle name="$l2 % 2 5" xfId="200" xr:uid="{00000000-0005-0000-0000-000070000000}"/>
    <cellStyle name="$l2 % 2 6" xfId="201" xr:uid="{00000000-0005-0000-0000-000071000000}"/>
    <cellStyle name="$l2 % 2 7" xfId="202" xr:uid="{00000000-0005-0000-0000-000072000000}"/>
    <cellStyle name="$l2 % 3" xfId="203" xr:uid="{00000000-0005-0000-0000-000073000000}"/>
    <cellStyle name="$l2 % 3 2" xfId="204" xr:uid="{00000000-0005-0000-0000-000074000000}"/>
    <cellStyle name="$l2 % 3 3" xfId="205" xr:uid="{00000000-0005-0000-0000-000075000000}"/>
    <cellStyle name="$l2 % 3 4" xfId="206" xr:uid="{00000000-0005-0000-0000-000076000000}"/>
    <cellStyle name="$l2 % 3 5" xfId="207" xr:uid="{00000000-0005-0000-0000-000077000000}"/>
    <cellStyle name="$l2 % 3 6" xfId="208" xr:uid="{00000000-0005-0000-0000-000078000000}"/>
    <cellStyle name="$l2 % 3 7" xfId="209" xr:uid="{00000000-0005-0000-0000-000079000000}"/>
    <cellStyle name="$l2 % 4" xfId="210" xr:uid="{00000000-0005-0000-0000-00007A000000}"/>
    <cellStyle name="$l2 % 5" xfId="211" xr:uid="{00000000-0005-0000-0000-00007B000000}"/>
    <cellStyle name="$l2 % 6" xfId="212" xr:uid="{00000000-0005-0000-0000-00007C000000}"/>
    <cellStyle name="$l2 % 7" xfId="213" xr:uid="{00000000-0005-0000-0000-00007D000000}"/>
    <cellStyle name="$l2 % 8" xfId="214" xr:uid="{00000000-0005-0000-0000-00007E000000}"/>
    <cellStyle name="$l2 % 9" xfId="215" xr:uid="{00000000-0005-0000-0000-00007F000000}"/>
    <cellStyle name="$l2 No" xfId="216" xr:uid="{00000000-0005-0000-0000-000080000000}"/>
    <cellStyle name="$l2 No 2" xfId="217" xr:uid="{00000000-0005-0000-0000-000081000000}"/>
    <cellStyle name="$l2 No 2 2" xfId="218" xr:uid="{00000000-0005-0000-0000-000082000000}"/>
    <cellStyle name="$l2 No 2 3" xfId="219" xr:uid="{00000000-0005-0000-0000-000083000000}"/>
    <cellStyle name="$l2 No 2 4" xfId="220" xr:uid="{00000000-0005-0000-0000-000084000000}"/>
    <cellStyle name="$l2 No 2 5" xfId="221" xr:uid="{00000000-0005-0000-0000-000085000000}"/>
    <cellStyle name="$l2 No 2 6" xfId="222" xr:uid="{00000000-0005-0000-0000-000086000000}"/>
    <cellStyle name="$l2 No 2 7" xfId="223" xr:uid="{00000000-0005-0000-0000-000087000000}"/>
    <cellStyle name="$l2 No 3" xfId="224" xr:uid="{00000000-0005-0000-0000-000088000000}"/>
    <cellStyle name="$l2 No 3 2" xfId="225" xr:uid="{00000000-0005-0000-0000-000089000000}"/>
    <cellStyle name="$l2 No 3 3" xfId="226" xr:uid="{00000000-0005-0000-0000-00008A000000}"/>
    <cellStyle name="$l2 No 3 4" xfId="227" xr:uid="{00000000-0005-0000-0000-00008B000000}"/>
    <cellStyle name="$l2 No 3 5" xfId="228" xr:uid="{00000000-0005-0000-0000-00008C000000}"/>
    <cellStyle name="$l2 No 3 6" xfId="229" xr:uid="{00000000-0005-0000-0000-00008D000000}"/>
    <cellStyle name="$l2 No 3 7" xfId="230" xr:uid="{00000000-0005-0000-0000-00008E000000}"/>
    <cellStyle name="$l2 No 4" xfId="231" xr:uid="{00000000-0005-0000-0000-00008F000000}"/>
    <cellStyle name="$l2 No 5" xfId="232" xr:uid="{00000000-0005-0000-0000-000090000000}"/>
    <cellStyle name="$l2 No 6" xfId="233" xr:uid="{00000000-0005-0000-0000-000091000000}"/>
    <cellStyle name="$l2 No 7" xfId="234" xr:uid="{00000000-0005-0000-0000-000092000000}"/>
    <cellStyle name="$l2 No 8" xfId="235" xr:uid="{00000000-0005-0000-0000-000093000000}"/>
    <cellStyle name="$l2 No 9" xfId="236" xr:uid="{00000000-0005-0000-0000-000094000000}"/>
    <cellStyle name="$l2 Row" xfId="237" xr:uid="{00000000-0005-0000-0000-000095000000}"/>
    <cellStyle name="$l2 Row 10" xfId="238" xr:uid="{00000000-0005-0000-0000-000096000000}"/>
    <cellStyle name="$l2 Row 11" xfId="239" xr:uid="{00000000-0005-0000-0000-000097000000}"/>
    <cellStyle name="$l2 Row 2" xfId="240" xr:uid="{00000000-0005-0000-0000-000098000000}"/>
    <cellStyle name="$l2 Row 2 2" xfId="241" xr:uid="{00000000-0005-0000-0000-000099000000}"/>
    <cellStyle name="$l2 Row 2 3" xfId="242" xr:uid="{00000000-0005-0000-0000-00009A000000}"/>
    <cellStyle name="$l2 Row 2 4" xfId="243" xr:uid="{00000000-0005-0000-0000-00009B000000}"/>
    <cellStyle name="$l2 Row 2 5" xfId="244" xr:uid="{00000000-0005-0000-0000-00009C000000}"/>
    <cellStyle name="$l2 Row 2 6" xfId="245" xr:uid="{00000000-0005-0000-0000-00009D000000}"/>
    <cellStyle name="$l2 Row 2 7" xfId="246" xr:uid="{00000000-0005-0000-0000-00009E000000}"/>
    <cellStyle name="$l2 Row 2 8" xfId="247" xr:uid="{00000000-0005-0000-0000-00009F000000}"/>
    <cellStyle name="$l2 Row 3" xfId="248" xr:uid="{00000000-0005-0000-0000-0000A0000000}"/>
    <cellStyle name="$l2 Row 3 2" xfId="249" xr:uid="{00000000-0005-0000-0000-0000A1000000}"/>
    <cellStyle name="$l2 Row 3 3" xfId="250" xr:uid="{00000000-0005-0000-0000-0000A2000000}"/>
    <cellStyle name="$l2 Row 3 4" xfId="251" xr:uid="{00000000-0005-0000-0000-0000A3000000}"/>
    <cellStyle name="$l2 Row 3 5" xfId="252" xr:uid="{00000000-0005-0000-0000-0000A4000000}"/>
    <cellStyle name="$l2 Row 3 6" xfId="253" xr:uid="{00000000-0005-0000-0000-0000A5000000}"/>
    <cellStyle name="$l2 Row 3 7" xfId="254" xr:uid="{00000000-0005-0000-0000-0000A6000000}"/>
    <cellStyle name="$l2 Row 3 8" xfId="255" xr:uid="{00000000-0005-0000-0000-0000A7000000}"/>
    <cellStyle name="$l2 Row 4" xfId="256" xr:uid="{00000000-0005-0000-0000-0000A8000000}"/>
    <cellStyle name="$l2 Row 5" xfId="257" xr:uid="{00000000-0005-0000-0000-0000A9000000}"/>
    <cellStyle name="$l2 Row 6" xfId="258" xr:uid="{00000000-0005-0000-0000-0000AA000000}"/>
    <cellStyle name="$l2 Row 7" xfId="259" xr:uid="{00000000-0005-0000-0000-0000AB000000}"/>
    <cellStyle name="$l2 Row 8" xfId="260" xr:uid="{00000000-0005-0000-0000-0000AC000000}"/>
    <cellStyle name="$l2 Row 9" xfId="261" xr:uid="{00000000-0005-0000-0000-0000AD000000}"/>
    <cellStyle name="$u0 %" xfId="262" xr:uid="{00000000-0005-0000-0000-0000AE000000}"/>
    <cellStyle name="$u0 % 2" xfId="263" xr:uid="{00000000-0005-0000-0000-0000AF000000}"/>
    <cellStyle name="$u0 % 2 2" xfId="264" xr:uid="{00000000-0005-0000-0000-0000B0000000}"/>
    <cellStyle name="$u0 % 2 3" xfId="265" xr:uid="{00000000-0005-0000-0000-0000B1000000}"/>
    <cellStyle name="$u0 % 2 4" xfId="266" xr:uid="{00000000-0005-0000-0000-0000B2000000}"/>
    <cellStyle name="$u0 % 2 5" xfId="267" xr:uid="{00000000-0005-0000-0000-0000B3000000}"/>
    <cellStyle name="$u0 % 2 6" xfId="268" xr:uid="{00000000-0005-0000-0000-0000B4000000}"/>
    <cellStyle name="$u0 % 2 7" xfId="269" xr:uid="{00000000-0005-0000-0000-0000B5000000}"/>
    <cellStyle name="$u0 % 3" xfId="270" xr:uid="{00000000-0005-0000-0000-0000B6000000}"/>
    <cellStyle name="$u0 % 3 2" xfId="271" xr:uid="{00000000-0005-0000-0000-0000B7000000}"/>
    <cellStyle name="$u0 % 3 3" xfId="272" xr:uid="{00000000-0005-0000-0000-0000B8000000}"/>
    <cellStyle name="$u0 % 3 4" xfId="273" xr:uid="{00000000-0005-0000-0000-0000B9000000}"/>
    <cellStyle name="$u0 % 3 5" xfId="274" xr:uid="{00000000-0005-0000-0000-0000BA000000}"/>
    <cellStyle name="$u0 % 3 6" xfId="275" xr:uid="{00000000-0005-0000-0000-0000BB000000}"/>
    <cellStyle name="$u0 % 3 7" xfId="276" xr:uid="{00000000-0005-0000-0000-0000BC000000}"/>
    <cellStyle name="$u0 % 4" xfId="277" xr:uid="{00000000-0005-0000-0000-0000BD000000}"/>
    <cellStyle name="$u0 % 5" xfId="278" xr:uid="{00000000-0005-0000-0000-0000BE000000}"/>
    <cellStyle name="$u0 % 6" xfId="279" xr:uid="{00000000-0005-0000-0000-0000BF000000}"/>
    <cellStyle name="$u0 % 7" xfId="280" xr:uid="{00000000-0005-0000-0000-0000C0000000}"/>
    <cellStyle name="$u0 % 8" xfId="281" xr:uid="{00000000-0005-0000-0000-0000C1000000}"/>
    <cellStyle name="$u0 % 9" xfId="282" xr:uid="{00000000-0005-0000-0000-0000C2000000}"/>
    <cellStyle name="$u0 No" xfId="283" xr:uid="{00000000-0005-0000-0000-0000C3000000}"/>
    <cellStyle name="$u0 No 2" xfId="284" xr:uid="{00000000-0005-0000-0000-0000C4000000}"/>
    <cellStyle name="$u0 No 2 2" xfId="285" xr:uid="{00000000-0005-0000-0000-0000C5000000}"/>
    <cellStyle name="$u0 No 2 3" xfId="286" xr:uid="{00000000-0005-0000-0000-0000C6000000}"/>
    <cellStyle name="$u0 No 2 4" xfId="287" xr:uid="{00000000-0005-0000-0000-0000C7000000}"/>
    <cellStyle name="$u0 No 2 5" xfId="288" xr:uid="{00000000-0005-0000-0000-0000C8000000}"/>
    <cellStyle name="$u0 No 2 6" xfId="289" xr:uid="{00000000-0005-0000-0000-0000C9000000}"/>
    <cellStyle name="$u0 No 2 7" xfId="290" xr:uid="{00000000-0005-0000-0000-0000CA000000}"/>
    <cellStyle name="$u0 No 3" xfId="291" xr:uid="{00000000-0005-0000-0000-0000CB000000}"/>
    <cellStyle name="$u0 No 3 2" xfId="292" xr:uid="{00000000-0005-0000-0000-0000CC000000}"/>
    <cellStyle name="$u0 No 3 3" xfId="293" xr:uid="{00000000-0005-0000-0000-0000CD000000}"/>
    <cellStyle name="$u0 No 3 4" xfId="294" xr:uid="{00000000-0005-0000-0000-0000CE000000}"/>
    <cellStyle name="$u0 No 3 5" xfId="295" xr:uid="{00000000-0005-0000-0000-0000CF000000}"/>
    <cellStyle name="$u0 No 3 6" xfId="296" xr:uid="{00000000-0005-0000-0000-0000D0000000}"/>
    <cellStyle name="$u0 No 3 7" xfId="297" xr:uid="{00000000-0005-0000-0000-0000D1000000}"/>
    <cellStyle name="$u0 No 4" xfId="298" xr:uid="{00000000-0005-0000-0000-0000D2000000}"/>
    <cellStyle name="$u0 No 5" xfId="299" xr:uid="{00000000-0005-0000-0000-0000D3000000}"/>
    <cellStyle name="$u0 No 6" xfId="300" xr:uid="{00000000-0005-0000-0000-0000D4000000}"/>
    <cellStyle name="$u0 No 7" xfId="301" xr:uid="{00000000-0005-0000-0000-0000D5000000}"/>
    <cellStyle name="$u0 No 8" xfId="302" xr:uid="{00000000-0005-0000-0000-0000D6000000}"/>
    <cellStyle name="$u0 No 9" xfId="303" xr:uid="{00000000-0005-0000-0000-0000D7000000}"/>
    <cellStyle name="[StdExit()]" xfId="304" xr:uid="{00000000-0005-0000-0000-0000D8000000}"/>
    <cellStyle name="_List1" xfId="305" xr:uid="{00000000-0005-0000-0000-0000D9000000}"/>
    <cellStyle name="’E‰Ý [0.00]_Region Orders (2)" xfId="306" xr:uid="{00000000-0005-0000-0000-0000DA000000}"/>
    <cellStyle name="’E‰Ý_Region Orders (2)" xfId="307" xr:uid="{00000000-0005-0000-0000-0000DB000000}"/>
    <cellStyle name="•WŹ€_Pacific Region P&amp;L" xfId="308" xr:uid="{00000000-0005-0000-0000-0000DC000000}"/>
    <cellStyle name="•WŹ_Pacific Region P&amp;L" xfId="309" xr:uid="{00000000-0005-0000-0000-0000DD000000}"/>
    <cellStyle name="20 % – Zvýraznění1 2" xfId="310" xr:uid="{00000000-0005-0000-0000-0000DE000000}"/>
    <cellStyle name="20 % – Zvýraznění2 2" xfId="311" xr:uid="{00000000-0005-0000-0000-0000DF000000}"/>
    <cellStyle name="20 % – Zvýraznění3 2" xfId="312" xr:uid="{00000000-0005-0000-0000-0000E0000000}"/>
    <cellStyle name="20 % – Zvýraznění4 2" xfId="313" xr:uid="{00000000-0005-0000-0000-0000E1000000}"/>
    <cellStyle name="20 % – Zvýraznění5 2" xfId="314" xr:uid="{00000000-0005-0000-0000-0000E2000000}"/>
    <cellStyle name="20 % – Zvýraznění6 2" xfId="315" xr:uid="{00000000-0005-0000-0000-0000E3000000}"/>
    <cellStyle name="40 % – Zvýraznění1 2" xfId="316" xr:uid="{00000000-0005-0000-0000-0000E4000000}"/>
    <cellStyle name="40 % – Zvýraznění2 2" xfId="317" xr:uid="{00000000-0005-0000-0000-0000E5000000}"/>
    <cellStyle name="40 % – Zvýraznění3 2" xfId="318" xr:uid="{00000000-0005-0000-0000-0000E6000000}"/>
    <cellStyle name="40 % – Zvýraznění4 2" xfId="319" xr:uid="{00000000-0005-0000-0000-0000E7000000}"/>
    <cellStyle name="40 % – Zvýraznění5 2" xfId="320" xr:uid="{00000000-0005-0000-0000-0000E8000000}"/>
    <cellStyle name="40 % – Zvýraznění6 2" xfId="321" xr:uid="{00000000-0005-0000-0000-0000E9000000}"/>
    <cellStyle name="60 % – Zvýraznění1 2" xfId="322" xr:uid="{00000000-0005-0000-0000-0000EA000000}"/>
    <cellStyle name="60 % – Zvýraznění2 2" xfId="323" xr:uid="{00000000-0005-0000-0000-0000EB000000}"/>
    <cellStyle name="60 % – Zvýraznění3 2" xfId="324" xr:uid="{00000000-0005-0000-0000-0000EC000000}"/>
    <cellStyle name="60 % – Zvýraznění4 2" xfId="325" xr:uid="{00000000-0005-0000-0000-0000ED000000}"/>
    <cellStyle name="60 % – Zvýraznění5 2" xfId="326" xr:uid="{00000000-0005-0000-0000-0000EE000000}"/>
    <cellStyle name="60 % – Zvýraznění6 2" xfId="327" xr:uid="{00000000-0005-0000-0000-0000EF000000}"/>
    <cellStyle name="Accent1 - 20%" xfId="328" xr:uid="{00000000-0005-0000-0000-0000F0000000}"/>
    <cellStyle name="Accent1 - 40%" xfId="329" xr:uid="{00000000-0005-0000-0000-0000F1000000}"/>
    <cellStyle name="Accent1 - 60%" xfId="330" xr:uid="{00000000-0005-0000-0000-0000F2000000}"/>
    <cellStyle name="Accent2 - 20%" xfId="331" xr:uid="{00000000-0005-0000-0000-0000F3000000}"/>
    <cellStyle name="Accent2 - 40%" xfId="332" xr:uid="{00000000-0005-0000-0000-0000F4000000}"/>
    <cellStyle name="Accent2 - 60%" xfId="333" xr:uid="{00000000-0005-0000-0000-0000F5000000}"/>
    <cellStyle name="Accent3 - 20%" xfId="334" xr:uid="{00000000-0005-0000-0000-0000F6000000}"/>
    <cellStyle name="Accent3 - 40%" xfId="335" xr:uid="{00000000-0005-0000-0000-0000F7000000}"/>
    <cellStyle name="Accent3 - 60%" xfId="336" xr:uid="{00000000-0005-0000-0000-0000F8000000}"/>
    <cellStyle name="Accent4 - 20%" xfId="337" xr:uid="{00000000-0005-0000-0000-0000F9000000}"/>
    <cellStyle name="Accent4 - 40%" xfId="338" xr:uid="{00000000-0005-0000-0000-0000FA000000}"/>
    <cellStyle name="Accent4 - 60%" xfId="339" xr:uid="{00000000-0005-0000-0000-0000FB000000}"/>
    <cellStyle name="Accent5 - 20%" xfId="340" xr:uid="{00000000-0005-0000-0000-0000FC000000}"/>
    <cellStyle name="Accent5 - 40%" xfId="341" xr:uid="{00000000-0005-0000-0000-0000FD000000}"/>
    <cellStyle name="Accent5 - 60%" xfId="342" xr:uid="{00000000-0005-0000-0000-0000FE000000}"/>
    <cellStyle name="Accent6 - 20%" xfId="343" xr:uid="{00000000-0005-0000-0000-0000FF000000}"/>
    <cellStyle name="Accent6 - 40%" xfId="344" xr:uid="{00000000-0005-0000-0000-000000010000}"/>
    <cellStyle name="Accent6 - 60%" xfId="345" xr:uid="{00000000-0005-0000-0000-000001010000}"/>
    <cellStyle name="AdminStyle" xfId="346" xr:uid="{00000000-0005-0000-0000-000002010000}"/>
    <cellStyle name="AdminStyle 2" xfId="347" xr:uid="{00000000-0005-0000-0000-000003010000}"/>
    <cellStyle name="AdminStyle 2 2" xfId="348" xr:uid="{00000000-0005-0000-0000-000004010000}"/>
    <cellStyle name="AdminStyle 2 3" xfId="349" xr:uid="{00000000-0005-0000-0000-000005010000}"/>
    <cellStyle name="AdminStyle 2 4" xfId="350" xr:uid="{00000000-0005-0000-0000-000006010000}"/>
    <cellStyle name="AdminStyle 2 5" xfId="351" xr:uid="{00000000-0005-0000-0000-000007010000}"/>
    <cellStyle name="AdminStyle 2 6" xfId="352" xr:uid="{00000000-0005-0000-0000-000008010000}"/>
    <cellStyle name="AdminStyle 2 7" xfId="353" xr:uid="{00000000-0005-0000-0000-000009010000}"/>
    <cellStyle name="AdminStyle 3" xfId="354" xr:uid="{00000000-0005-0000-0000-00000A010000}"/>
    <cellStyle name="AdminStyle 3 2" xfId="355" xr:uid="{00000000-0005-0000-0000-00000B010000}"/>
    <cellStyle name="AdminStyle 3 3" xfId="356" xr:uid="{00000000-0005-0000-0000-00000C010000}"/>
    <cellStyle name="AdminStyle 3 4" xfId="357" xr:uid="{00000000-0005-0000-0000-00000D010000}"/>
    <cellStyle name="AdminStyle 3 5" xfId="358" xr:uid="{00000000-0005-0000-0000-00000E010000}"/>
    <cellStyle name="AdminStyle 3 6" xfId="359" xr:uid="{00000000-0005-0000-0000-00000F010000}"/>
    <cellStyle name="AdminStyle 3 7" xfId="360" xr:uid="{00000000-0005-0000-0000-000010010000}"/>
    <cellStyle name="AdminStyle 4" xfId="361" xr:uid="{00000000-0005-0000-0000-000011010000}"/>
    <cellStyle name="AdminStyle 5" xfId="362" xr:uid="{00000000-0005-0000-0000-000012010000}"/>
    <cellStyle name="AdminStyle 6" xfId="363" xr:uid="{00000000-0005-0000-0000-000013010000}"/>
    <cellStyle name="AdminStyle 7" xfId="364" xr:uid="{00000000-0005-0000-0000-000014010000}"/>
    <cellStyle name="AdminStyle 8" xfId="365" xr:uid="{00000000-0005-0000-0000-000015010000}"/>
    <cellStyle name="AdminStyle 9" xfId="366" xr:uid="{00000000-0005-0000-0000-000016010000}"/>
    <cellStyle name="args.style" xfId="367" xr:uid="{00000000-0005-0000-0000-000017010000}"/>
    <cellStyle name="args.style 2" xfId="368" xr:uid="{00000000-0005-0000-0000-000018010000}"/>
    <cellStyle name="args.style 3" xfId="369" xr:uid="{00000000-0005-0000-0000-000019010000}"/>
    <cellStyle name="args.style_110310_Výkazy CEPS 10_13062011" xfId="370" xr:uid="{00000000-0005-0000-0000-00001A010000}"/>
    <cellStyle name="Calc Currency (0)" xfId="371" xr:uid="{00000000-0005-0000-0000-00001B010000}"/>
    <cellStyle name="Calc Currency (0) 2" xfId="372" xr:uid="{00000000-0005-0000-0000-00001C010000}"/>
    <cellStyle name="Calc Currency (0) 3" xfId="373" xr:uid="{00000000-0005-0000-0000-00001D010000}"/>
    <cellStyle name="Calc Currency (0)_110310_Výkazy CEPS 10_13062011" xfId="374" xr:uid="{00000000-0005-0000-0000-00001E010000}"/>
    <cellStyle name="cárkyd" xfId="375" xr:uid="{00000000-0005-0000-0000-00001F010000}"/>
    <cellStyle name="cary" xfId="376" xr:uid="{00000000-0005-0000-0000-000020010000}"/>
    <cellStyle name="cary 2" xfId="377" xr:uid="{00000000-0005-0000-0000-000021010000}"/>
    <cellStyle name="Celkem 2" xfId="58" xr:uid="{00000000-0005-0000-0000-000022010000}"/>
    <cellStyle name="Celkem 2 10" xfId="378" xr:uid="{00000000-0005-0000-0000-000023010000}"/>
    <cellStyle name="CELKEM 2 2" xfId="379" xr:uid="{00000000-0005-0000-0000-000024010000}"/>
    <cellStyle name="Celkem 2 2 2" xfId="380" xr:uid="{00000000-0005-0000-0000-000025010000}"/>
    <cellStyle name="Celkem 2 2 3" xfId="381" xr:uid="{00000000-0005-0000-0000-000026010000}"/>
    <cellStyle name="Celkem 2 2 4" xfId="382" xr:uid="{00000000-0005-0000-0000-000027010000}"/>
    <cellStyle name="Celkem 2 2 5" xfId="383" xr:uid="{00000000-0005-0000-0000-000028010000}"/>
    <cellStyle name="Celkem 2 2 6" xfId="384" xr:uid="{00000000-0005-0000-0000-000029010000}"/>
    <cellStyle name="Celkem 2 2 7" xfId="385" xr:uid="{00000000-0005-0000-0000-00002A010000}"/>
    <cellStyle name="Celkem 2 2 8" xfId="386" xr:uid="{00000000-0005-0000-0000-00002B010000}"/>
    <cellStyle name="Celkem 2 2 9" xfId="387" xr:uid="{00000000-0005-0000-0000-00002C010000}"/>
    <cellStyle name="CELKEM 2 3" xfId="388" xr:uid="{00000000-0005-0000-0000-00002D010000}"/>
    <cellStyle name="Celkem 2 4" xfId="389" xr:uid="{00000000-0005-0000-0000-00002E010000}"/>
    <cellStyle name="Celkem 2 5" xfId="390" xr:uid="{00000000-0005-0000-0000-00002F010000}"/>
    <cellStyle name="Celkem 2 6" xfId="391" xr:uid="{00000000-0005-0000-0000-000030010000}"/>
    <cellStyle name="Celkem 2 7" xfId="392" xr:uid="{00000000-0005-0000-0000-000031010000}"/>
    <cellStyle name="Celkem 2 8" xfId="393" xr:uid="{00000000-0005-0000-0000-000032010000}"/>
    <cellStyle name="Celkem 2 9" xfId="394" xr:uid="{00000000-0005-0000-0000-000033010000}"/>
    <cellStyle name="CELKEM 3" xfId="395" xr:uid="{00000000-0005-0000-0000-000034010000}"/>
    <cellStyle name="ColLevel_1_BE (2)" xfId="396" xr:uid="{00000000-0005-0000-0000-000035010000}"/>
    <cellStyle name="Comma [0]_!!!GO" xfId="397" xr:uid="{00000000-0005-0000-0000-000036010000}"/>
    <cellStyle name="Comma_!!!GO" xfId="398" xr:uid="{00000000-0005-0000-0000-000037010000}"/>
    <cellStyle name="Copied" xfId="399" xr:uid="{00000000-0005-0000-0000-000038010000}"/>
    <cellStyle name="Copied 2" xfId="400" xr:uid="{00000000-0005-0000-0000-000039010000}"/>
    <cellStyle name="Copied 3" xfId="401" xr:uid="{00000000-0005-0000-0000-00003A010000}"/>
    <cellStyle name="Copied_110310_Výkazy CEPS 10_13062011" xfId="402" xr:uid="{00000000-0005-0000-0000-00003B010000}"/>
    <cellStyle name="COST1" xfId="403" xr:uid="{00000000-0005-0000-0000-00003C010000}"/>
    <cellStyle name="COST1 2" xfId="404" xr:uid="{00000000-0005-0000-0000-00003D010000}"/>
    <cellStyle name="COST1 3" xfId="405" xr:uid="{00000000-0005-0000-0000-00003E010000}"/>
    <cellStyle name="COST1_110310_Výkazy CEPS 10_13062011" xfId="406" xr:uid="{00000000-0005-0000-0000-00003F010000}"/>
    <cellStyle name="Currency [0]_!!!GO" xfId="407" xr:uid="{00000000-0005-0000-0000-000040010000}"/>
    <cellStyle name="Currency_!!!GO" xfId="408" xr:uid="{00000000-0005-0000-0000-000041010000}"/>
    <cellStyle name="ČÁRKA 2" xfId="409" xr:uid="{00000000-0005-0000-0000-000042010000}"/>
    <cellStyle name="ČÁRKA 2 2" xfId="410" xr:uid="{00000000-0005-0000-0000-000043010000}"/>
    <cellStyle name="ČÁRKA 2 3" xfId="411" xr:uid="{00000000-0005-0000-0000-000044010000}"/>
    <cellStyle name="ČEPS" xfId="412" xr:uid="{00000000-0005-0000-0000-000045010000}"/>
    <cellStyle name="ČEPS chybně" xfId="413" xr:uid="{00000000-0005-0000-0000-000046010000}"/>
    <cellStyle name="ČEPS neutrální" xfId="414" xr:uid="{00000000-0005-0000-0000-000047010000}"/>
    <cellStyle name="ČEPS správně" xfId="415" xr:uid="{00000000-0005-0000-0000-000048010000}"/>
    <cellStyle name="Date" xfId="416" xr:uid="{00000000-0005-0000-0000-000049010000}"/>
    <cellStyle name="Date 2" xfId="417" xr:uid="{00000000-0005-0000-0000-00004A010000}"/>
    <cellStyle name="Date 3" xfId="418" xr:uid="{00000000-0005-0000-0000-00004B010000}"/>
    <cellStyle name="Date_110310_Výkazy CEPS 10_13062011" xfId="419" xr:uid="{00000000-0005-0000-0000-00004C010000}"/>
    <cellStyle name="Datum" xfId="59" xr:uid="{00000000-0005-0000-0000-00004D010000}"/>
    <cellStyle name="DATUM 2" xfId="420" xr:uid="{00000000-0005-0000-0000-00004E010000}"/>
    <cellStyle name="DATUM 2 2" xfId="421" xr:uid="{00000000-0005-0000-0000-00004F010000}"/>
    <cellStyle name="DATUM 2 3" xfId="422" xr:uid="{00000000-0005-0000-0000-000050010000}"/>
    <cellStyle name="Emphasis 1" xfId="423" xr:uid="{00000000-0005-0000-0000-000051010000}"/>
    <cellStyle name="Emphasis 2" xfId="424" xr:uid="{00000000-0005-0000-0000-000052010000}"/>
    <cellStyle name="Emphasis 3" xfId="425" xr:uid="{00000000-0005-0000-0000-000053010000}"/>
    <cellStyle name="Entered" xfId="426" xr:uid="{00000000-0005-0000-0000-000054010000}"/>
    <cellStyle name="Entered 2" xfId="427" xr:uid="{00000000-0005-0000-0000-000055010000}"/>
    <cellStyle name="Entered 3" xfId="428" xr:uid="{00000000-0005-0000-0000-000056010000}"/>
    <cellStyle name="Entered_110310_Výkazy CEPS 10_13062011" xfId="429" xr:uid="{00000000-0005-0000-0000-000057010000}"/>
    <cellStyle name="F2" xfId="60" xr:uid="{00000000-0005-0000-0000-000058010000}"/>
    <cellStyle name="F3" xfId="61" xr:uid="{00000000-0005-0000-0000-000059010000}"/>
    <cellStyle name="F4" xfId="62" xr:uid="{00000000-0005-0000-0000-00005A010000}"/>
    <cellStyle name="F5" xfId="63" xr:uid="{00000000-0005-0000-0000-00005B010000}"/>
    <cellStyle name="F6" xfId="64" xr:uid="{00000000-0005-0000-0000-00005C010000}"/>
    <cellStyle name="F7" xfId="65" xr:uid="{00000000-0005-0000-0000-00005D010000}"/>
    <cellStyle name="F8" xfId="66" xr:uid="{00000000-0005-0000-0000-00005E010000}"/>
    <cellStyle name="Finanční0" xfId="67" xr:uid="{00000000-0005-0000-0000-00005F010000}"/>
    <cellStyle name="Fixed" xfId="13" xr:uid="{00000000-0005-0000-0000-000060010000}"/>
    <cellStyle name="Grey" xfId="430" xr:uid="{00000000-0005-0000-0000-000061010000}"/>
    <cellStyle name="Header1" xfId="431" xr:uid="{00000000-0005-0000-0000-000062010000}"/>
    <cellStyle name="Header2" xfId="432" xr:uid="{00000000-0005-0000-0000-000063010000}"/>
    <cellStyle name="Header2 2" xfId="433" xr:uid="{00000000-0005-0000-0000-000064010000}"/>
    <cellStyle name="Header2 2 2" xfId="434" xr:uid="{00000000-0005-0000-0000-000065010000}"/>
    <cellStyle name="Header2 2 3" xfId="435" xr:uid="{00000000-0005-0000-0000-000066010000}"/>
    <cellStyle name="Header2 2 4" xfId="436" xr:uid="{00000000-0005-0000-0000-000067010000}"/>
    <cellStyle name="Header2 2 5" xfId="437" xr:uid="{00000000-0005-0000-0000-000068010000}"/>
    <cellStyle name="Header2 2 6" xfId="438" xr:uid="{00000000-0005-0000-0000-000069010000}"/>
    <cellStyle name="Header2 2 7" xfId="439" xr:uid="{00000000-0005-0000-0000-00006A010000}"/>
    <cellStyle name="Header2 2 8" xfId="440" xr:uid="{00000000-0005-0000-0000-00006B010000}"/>
    <cellStyle name="Header2 3" xfId="441" xr:uid="{00000000-0005-0000-0000-00006C010000}"/>
    <cellStyle name="Header2 3 2" xfId="442" xr:uid="{00000000-0005-0000-0000-00006D010000}"/>
    <cellStyle name="Header2 3 3" xfId="443" xr:uid="{00000000-0005-0000-0000-00006E010000}"/>
    <cellStyle name="Header2 3 4" xfId="444" xr:uid="{00000000-0005-0000-0000-00006F010000}"/>
    <cellStyle name="Header2 3 5" xfId="445" xr:uid="{00000000-0005-0000-0000-000070010000}"/>
    <cellStyle name="Header2 3 6" xfId="446" xr:uid="{00000000-0005-0000-0000-000071010000}"/>
    <cellStyle name="Header2 3 7" xfId="447" xr:uid="{00000000-0005-0000-0000-000072010000}"/>
    <cellStyle name="Header2 3 8" xfId="448" xr:uid="{00000000-0005-0000-0000-000073010000}"/>
    <cellStyle name="HEADING1" xfId="68" xr:uid="{00000000-0005-0000-0000-000074010000}"/>
    <cellStyle name="HEADING2" xfId="69" xr:uid="{00000000-0005-0000-0000-000075010000}"/>
    <cellStyle name="Hypertextový odkaz 2" xfId="4" xr:uid="{00000000-0005-0000-0000-000076010000}"/>
    <cellStyle name="Chybně 2" xfId="449" xr:uid="{00000000-0005-0000-0000-000077010000}"/>
    <cellStyle name="Input [yellow]" xfId="450" xr:uid="{00000000-0005-0000-0000-000078010000}"/>
    <cellStyle name="Input [yellow] 2" xfId="451" xr:uid="{00000000-0005-0000-0000-000079010000}"/>
    <cellStyle name="Input [yellow] 2 10" xfId="452" xr:uid="{00000000-0005-0000-0000-00007A010000}"/>
    <cellStyle name="Input [yellow] 2 2" xfId="453" xr:uid="{00000000-0005-0000-0000-00007B010000}"/>
    <cellStyle name="Input [yellow] 2 3" xfId="454" xr:uid="{00000000-0005-0000-0000-00007C010000}"/>
    <cellStyle name="Input [yellow] 2 4" xfId="455" xr:uid="{00000000-0005-0000-0000-00007D010000}"/>
    <cellStyle name="Input [yellow] 2 5" xfId="456" xr:uid="{00000000-0005-0000-0000-00007E010000}"/>
    <cellStyle name="Input [yellow] 2 6" xfId="457" xr:uid="{00000000-0005-0000-0000-00007F010000}"/>
    <cellStyle name="Input [yellow] 2 7" xfId="458" xr:uid="{00000000-0005-0000-0000-000080010000}"/>
    <cellStyle name="Input [yellow] 2 8" xfId="459" xr:uid="{00000000-0005-0000-0000-000081010000}"/>
    <cellStyle name="Input [yellow] 2 9" xfId="460" xr:uid="{00000000-0005-0000-0000-000082010000}"/>
    <cellStyle name="Input [yellow] 3" xfId="461" xr:uid="{00000000-0005-0000-0000-000083010000}"/>
    <cellStyle name="Input [yellow] 3 10" xfId="462" xr:uid="{00000000-0005-0000-0000-000084010000}"/>
    <cellStyle name="Input [yellow] 3 2" xfId="463" xr:uid="{00000000-0005-0000-0000-000085010000}"/>
    <cellStyle name="Input [yellow] 3 3" xfId="464" xr:uid="{00000000-0005-0000-0000-000086010000}"/>
    <cellStyle name="Input [yellow] 3 4" xfId="465" xr:uid="{00000000-0005-0000-0000-000087010000}"/>
    <cellStyle name="Input [yellow] 3 5" xfId="466" xr:uid="{00000000-0005-0000-0000-000088010000}"/>
    <cellStyle name="Input [yellow] 3 6" xfId="467" xr:uid="{00000000-0005-0000-0000-000089010000}"/>
    <cellStyle name="Input [yellow] 3 7" xfId="468" xr:uid="{00000000-0005-0000-0000-00008A010000}"/>
    <cellStyle name="Input [yellow] 3 8" xfId="469" xr:uid="{00000000-0005-0000-0000-00008B010000}"/>
    <cellStyle name="Input [yellow] 3 9" xfId="470" xr:uid="{00000000-0005-0000-0000-00008C010000}"/>
    <cellStyle name="Input Cells" xfId="471" xr:uid="{00000000-0005-0000-0000-00008D010000}"/>
    <cellStyle name="Input Cells 2" xfId="472" xr:uid="{00000000-0005-0000-0000-00008E010000}"/>
    <cellStyle name="Input Cells 3" xfId="473" xr:uid="{00000000-0005-0000-0000-00008F010000}"/>
    <cellStyle name="Input Cells_110310_Výkazy CEPS 10_13062011" xfId="474" xr:uid="{00000000-0005-0000-0000-000090010000}"/>
    <cellStyle name="Kontrolní buňka 2" xfId="475" xr:uid="{00000000-0005-0000-0000-000091010000}"/>
    <cellStyle name="Linked Cells" xfId="476" xr:uid="{00000000-0005-0000-0000-000092010000}"/>
    <cellStyle name="Linked Cells 2" xfId="477" xr:uid="{00000000-0005-0000-0000-000093010000}"/>
    <cellStyle name="Linked Cells 3" xfId="478" xr:uid="{00000000-0005-0000-0000-000094010000}"/>
    <cellStyle name="Linked Cells_110310_Výkazy CEPS 10_13062011" xfId="479" xr:uid="{00000000-0005-0000-0000-000095010000}"/>
    <cellStyle name="MĚNA 2" xfId="480" xr:uid="{00000000-0005-0000-0000-000096010000}"/>
    <cellStyle name="MĚNA 2 2" xfId="481" xr:uid="{00000000-0005-0000-0000-000097010000}"/>
    <cellStyle name="MĚNA 2 3" xfId="482" xr:uid="{00000000-0005-0000-0000-000098010000}"/>
    <cellStyle name="Měna0" xfId="70" xr:uid="{00000000-0005-0000-0000-000099010000}"/>
    <cellStyle name="Milliers [0]_!!!GO" xfId="483" xr:uid="{00000000-0005-0000-0000-00009A010000}"/>
    <cellStyle name="Milliers_!!!GO" xfId="484" xr:uid="{00000000-0005-0000-0000-00009B010000}"/>
    <cellStyle name="Monétaire [0]_!!!GO" xfId="485" xr:uid="{00000000-0005-0000-0000-00009C010000}"/>
    <cellStyle name="Monétaire_!!!GO" xfId="486" xr:uid="{00000000-0005-0000-0000-00009D010000}"/>
    <cellStyle name="Nadpis 1 2" xfId="487" xr:uid="{00000000-0005-0000-0000-00009E010000}"/>
    <cellStyle name="Nadpis 2 2" xfId="488" xr:uid="{00000000-0005-0000-0000-00009F010000}"/>
    <cellStyle name="Nadpis 3 2" xfId="489" xr:uid="{00000000-0005-0000-0000-0000A0010000}"/>
    <cellStyle name="Nadpis 4 2" xfId="490" xr:uid="{00000000-0005-0000-0000-0000A1010000}"/>
    <cellStyle name="Nadpis malý" xfId="491" xr:uid="{00000000-0005-0000-0000-0000A2010000}"/>
    <cellStyle name="NADPIS1" xfId="492" xr:uid="{00000000-0005-0000-0000-0000A3010000}"/>
    <cellStyle name="NADPIS1 2" xfId="493" xr:uid="{00000000-0005-0000-0000-0000A4010000}"/>
    <cellStyle name="NADPIS1 2 2" xfId="494" xr:uid="{00000000-0005-0000-0000-0000A5010000}"/>
    <cellStyle name="NADPIS1 2 3" xfId="495" xr:uid="{00000000-0005-0000-0000-0000A6010000}"/>
    <cellStyle name="NADPIS2" xfId="496" xr:uid="{00000000-0005-0000-0000-0000A7010000}"/>
    <cellStyle name="NADPIS2 2" xfId="497" xr:uid="{00000000-0005-0000-0000-0000A8010000}"/>
    <cellStyle name="NADPIS2 2 2" xfId="498" xr:uid="{00000000-0005-0000-0000-0000A9010000}"/>
    <cellStyle name="NADPIS2 2 3" xfId="499" xr:uid="{00000000-0005-0000-0000-0000AA010000}"/>
    <cellStyle name="Název 2" xfId="500" xr:uid="{00000000-0005-0000-0000-0000AB010000}"/>
    <cellStyle name="Neutrální 2" xfId="501" xr:uid="{00000000-0005-0000-0000-0000AC010000}"/>
    <cellStyle name="Neutrální 3" xfId="502" xr:uid="{00000000-0005-0000-0000-0000AD010000}"/>
    <cellStyle name="New Times Roman" xfId="503" xr:uid="{00000000-0005-0000-0000-0000AE010000}"/>
    <cellStyle name="New Times Roman 2" xfId="504" xr:uid="{00000000-0005-0000-0000-0000AF010000}"/>
    <cellStyle name="New Times Roman 3" xfId="505" xr:uid="{00000000-0005-0000-0000-0000B0010000}"/>
    <cellStyle name="New Times Roman_110310_Výkazy CEPS 10_13062011" xfId="506" xr:uid="{00000000-0005-0000-0000-0000B1010000}"/>
    <cellStyle name="normal" xfId="71" xr:uid="{00000000-0005-0000-0000-0000B2010000}"/>
    <cellStyle name="Normal - Style1" xfId="507" xr:uid="{00000000-0005-0000-0000-0000B3010000}"/>
    <cellStyle name="Normal - Style1 2" xfId="508" xr:uid="{00000000-0005-0000-0000-0000B4010000}"/>
    <cellStyle name="Normal - Style1 3" xfId="509" xr:uid="{00000000-0005-0000-0000-0000B5010000}"/>
    <cellStyle name="Normal - Style1_110310_Výkazy CEPS 10_13062011" xfId="510" xr:uid="{00000000-0005-0000-0000-0000B6010000}"/>
    <cellStyle name="normal 2" xfId="511" xr:uid="{00000000-0005-0000-0000-0000B7010000}"/>
    <cellStyle name="Normal_!!!GO" xfId="512" xr:uid="{00000000-0005-0000-0000-0000B8010000}"/>
    <cellStyle name="Normální" xfId="0" builtinId="0"/>
    <cellStyle name="Normální 10" xfId="72" xr:uid="{00000000-0005-0000-0000-0000BA010000}"/>
    <cellStyle name="Normální 10 2" xfId="513" xr:uid="{00000000-0005-0000-0000-0000BB010000}"/>
    <cellStyle name="Normální 11" xfId="73" xr:uid="{00000000-0005-0000-0000-0000BC010000}"/>
    <cellStyle name="Normální 11 2" xfId="514" xr:uid="{00000000-0005-0000-0000-0000BD010000}"/>
    <cellStyle name="Normální 11 3" xfId="515" xr:uid="{00000000-0005-0000-0000-0000BE010000}"/>
    <cellStyle name="Normální 11 4" xfId="516" xr:uid="{00000000-0005-0000-0000-0000BF010000}"/>
    <cellStyle name="Normální 11 5" xfId="517" xr:uid="{00000000-0005-0000-0000-0000C0010000}"/>
    <cellStyle name="Normální 11 6" xfId="518" xr:uid="{00000000-0005-0000-0000-0000C1010000}"/>
    <cellStyle name="Normální 12" xfId="74" xr:uid="{00000000-0005-0000-0000-0000C2010000}"/>
    <cellStyle name="Normální 12 2" xfId="519" xr:uid="{00000000-0005-0000-0000-0000C3010000}"/>
    <cellStyle name="Normální 13" xfId="520" xr:uid="{00000000-0005-0000-0000-0000C4010000}"/>
    <cellStyle name="Normální 13 2" xfId="521" xr:uid="{00000000-0005-0000-0000-0000C5010000}"/>
    <cellStyle name="Normální 14" xfId="522" xr:uid="{00000000-0005-0000-0000-0000C6010000}"/>
    <cellStyle name="Normální 14 2" xfId="523" xr:uid="{00000000-0005-0000-0000-0000C7010000}"/>
    <cellStyle name="Normální 15" xfId="524" xr:uid="{00000000-0005-0000-0000-0000C8010000}"/>
    <cellStyle name="Normální 15 2" xfId="525" xr:uid="{00000000-0005-0000-0000-0000C9010000}"/>
    <cellStyle name="Normální 16" xfId="526" xr:uid="{00000000-0005-0000-0000-0000CA010000}"/>
    <cellStyle name="Normální 17" xfId="527" xr:uid="{00000000-0005-0000-0000-0000CB010000}"/>
    <cellStyle name="Normální 18" xfId="528" xr:uid="{00000000-0005-0000-0000-0000CC010000}"/>
    <cellStyle name="Normální 2" xfId="2" xr:uid="{00000000-0005-0000-0000-0000CD010000}"/>
    <cellStyle name="Normální 2 2" xfId="14" xr:uid="{00000000-0005-0000-0000-0000CE010000}"/>
    <cellStyle name="Normální 2 2 2" xfId="15" xr:uid="{00000000-0005-0000-0000-0000CF010000}"/>
    <cellStyle name="Normální 2 2 3" xfId="529" xr:uid="{00000000-0005-0000-0000-0000D0010000}"/>
    <cellStyle name="Normální 2 2 4" xfId="530" xr:uid="{00000000-0005-0000-0000-0000D1010000}"/>
    <cellStyle name="Normální 2 3" xfId="20" xr:uid="{00000000-0005-0000-0000-0000D2010000}"/>
    <cellStyle name="normální 2 4" xfId="531" xr:uid="{00000000-0005-0000-0000-0000D3010000}"/>
    <cellStyle name="Normální 2 5" xfId="532" xr:uid="{00000000-0005-0000-0000-0000D4010000}"/>
    <cellStyle name="Normální 2 6" xfId="533" xr:uid="{00000000-0005-0000-0000-0000D5010000}"/>
    <cellStyle name="normální 2_120301 Výkazy PDS 11" xfId="534" xr:uid="{00000000-0005-0000-0000-0000D6010000}"/>
    <cellStyle name="Normální 3" xfId="5" xr:uid="{00000000-0005-0000-0000-0000D7010000}"/>
    <cellStyle name="Normální 3 2" xfId="535" xr:uid="{00000000-0005-0000-0000-0000D8010000}"/>
    <cellStyle name="Normální 3 2 2" xfId="536" xr:uid="{00000000-0005-0000-0000-0000D9010000}"/>
    <cellStyle name="normální 3 3" xfId="537" xr:uid="{00000000-0005-0000-0000-0000DA010000}"/>
    <cellStyle name="Normální 3 4" xfId="538" xr:uid="{00000000-0005-0000-0000-0000DB010000}"/>
    <cellStyle name="Normální 3 5" xfId="539" xr:uid="{00000000-0005-0000-0000-0000DC010000}"/>
    <cellStyle name="Normální 4" xfId="6" xr:uid="{00000000-0005-0000-0000-0000DD010000}"/>
    <cellStyle name="Normální 4 2" xfId="75" xr:uid="{00000000-0005-0000-0000-0000DE010000}"/>
    <cellStyle name="Normální 4 2 2" xfId="540" xr:uid="{00000000-0005-0000-0000-0000DF010000}"/>
    <cellStyle name="Normální 4 2 3" xfId="541" xr:uid="{00000000-0005-0000-0000-0000E0010000}"/>
    <cellStyle name="Normální 5" xfId="16" xr:uid="{00000000-0005-0000-0000-0000E1010000}"/>
    <cellStyle name="Normální 5 2" xfId="17" xr:uid="{00000000-0005-0000-0000-0000E2010000}"/>
    <cellStyle name="Normální 5 2 2" xfId="76" xr:uid="{00000000-0005-0000-0000-0000E3010000}"/>
    <cellStyle name="Normální 5 3" xfId="19" xr:uid="{00000000-0005-0000-0000-0000E4010000}"/>
    <cellStyle name="Normální 5 4" xfId="77" xr:uid="{00000000-0005-0000-0000-0000E5010000}"/>
    <cellStyle name="Normální 6" xfId="18" xr:uid="{00000000-0005-0000-0000-0000E6010000}"/>
    <cellStyle name="Normální 6 2" xfId="78" xr:uid="{00000000-0005-0000-0000-0000E7010000}"/>
    <cellStyle name="Normální 6 3" xfId="542" xr:uid="{00000000-0005-0000-0000-0000E8010000}"/>
    <cellStyle name="Normální 7" xfId="21" xr:uid="{00000000-0005-0000-0000-0000E9010000}"/>
    <cellStyle name="Normální 7 2" xfId="57" xr:uid="{00000000-0005-0000-0000-0000EA010000}"/>
    <cellStyle name="Normální 7 3" xfId="79" xr:uid="{00000000-0005-0000-0000-0000EB010000}"/>
    <cellStyle name="Normální 8" xfId="22" xr:uid="{00000000-0005-0000-0000-0000EC010000}"/>
    <cellStyle name="Normální 8 2" xfId="80" xr:uid="{00000000-0005-0000-0000-0000ED010000}"/>
    <cellStyle name="Normální 9" xfId="23" xr:uid="{00000000-0005-0000-0000-0000EE010000}"/>
    <cellStyle name="Normální 9 2" xfId="81" xr:uid="{00000000-0005-0000-0000-0000EF010000}"/>
    <cellStyle name="Normální 9 3" xfId="543" xr:uid="{00000000-0005-0000-0000-0000F0010000}"/>
    <cellStyle name="Normální 91" xfId="544" xr:uid="{00000000-0005-0000-0000-0000F1010000}"/>
    <cellStyle name="O…‹aO‚e [0.00]_Region Orders (2)" xfId="545" xr:uid="{00000000-0005-0000-0000-0000F2010000}"/>
    <cellStyle name="O…‹aO‚e_Region Orders (2)" xfId="546" xr:uid="{00000000-0005-0000-0000-0000F3010000}"/>
    <cellStyle name="per.style" xfId="547" xr:uid="{00000000-0005-0000-0000-0000F4010000}"/>
    <cellStyle name="per.style 2" xfId="548" xr:uid="{00000000-0005-0000-0000-0000F5010000}"/>
    <cellStyle name="per.style 3" xfId="549" xr:uid="{00000000-0005-0000-0000-0000F6010000}"/>
    <cellStyle name="per.style_110310_Výkazy CEPS 10_13062011" xfId="550" xr:uid="{00000000-0005-0000-0000-0000F7010000}"/>
    <cellStyle name="Percent [2]" xfId="551" xr:uid="{00000000-0005-0000-0000-0000F8010000}"/>
    <cellStyle name="Percent [2] 2" xfId="552" xr:uid="{00000000-0005-0000-0000-0000F9010000}"/>
    <cellStyle name="Percent [2] 3" xfId="553" xr:uid="{00000000-0005-0000-0000-0000FA010000}"/>
    <cellStyle name="Pevný" xfId="82" xr:uid="{00000000-0005-0000-0000-0000FB010000}"/>
    <cellStyle name="PEVNÝ 2" xfId="554" xr:uid="{00000000-0005-0000-0000-0000FC010000}"/>
    <cellStyle name="PEVNÝ 2 2" xfId="555" xr:uid="{00000000-0005-0000-0000-0000FD010000}"/>
    <cellStyle name="PEVNÝ 2 3" xfId="556" xr:uid="{00000000-0005-0000-0000-0000FE010000}"/>
    <cellStyle name="Poznámka 2" xfId="557" xr:uid="{00000000-0005-0000-0000-0000FF010000}"/>
    <cellStyle name="Poznámka 2 10" xfId="558" xr:uid="{00000000-0005-0000-0000-000000020000}"/>
    <cellStyle name="Poznámka 2 11" xfId="559" xr:uid="{00000000-0005-0000-0000-000001020000}"/>
    <cellStyle name="Poznámka 2 12" xfId="560" xr:uid="{00000000-0005-0000-0000-000002020000}"/>
    <cellStyle name="Poznámka 2 2" xfId="561" xr:uid="{00000000-0005-0000-0000-000003020000}"/>
    <cellStyle name="Poznámka 2 2 10" xfId="562" xr:uid="{00000000-0005-0000-0000-000004020000}"/>
    <cellStyle name="Poznámka 2 2 2" xfId="563" xr:uid="{00000000-0005-0000-0000-000005020000}"/>
    <cellStyle name="Poznámka 2 2 3" xfId="564" xr:uid="{00000000-0005-0000-0000-000006020000}"/>
    <cellStyle name="Poznámka 2 2 4" xfId="565" xr:uid="{00000000-0005-0000-0000-000007020000}"/>
    <cellStyle name="Poznámka 2 2 5" xfId="566" xr:uid="{00000000-0005-0000-0000-000008020000}"/>
    <cellStyle name="Poznámka 2 2 6" xfId="567" xr:uid="{00000000-0005-0000-0000-000009020000}"/>
    <cellStyle name="Poznámka 2 2 7" xfId="568" xr:uid="{00000000-0005-0000-0000-00000A020000}"/>
    <cellStyle name="Poznámka 2 2 8" xfId="569" xr:uid="{00000000-0005-0000-0000-00000B020000}"/>
    <cellStyle name="Poznámka 2 2 9" xfId="570" xr:uid="{00000000-0005-0000-0000-00000C020000}"/>
    <cellStyle name="Poznámka 2 3" xfId="571" xr:uid="{00000000-0005-0000-0000-00000D020000}"/>
    <cellStyle name="Poznámka 2 3 10" xfId="572" xr:uid="{00000000-0005-0000-0000-00000E020000}"/>
    <cellStyle name="Poznámka 2 3 2" xfId="573" xr:uid="{00000000-0005-0000-0000-00000F020000}"/>
    <cellStyle name="Poznámka 2 3 3" xfId="574" xr:uid="{00000000-0005-0000-0000-000010020000}"/>
    <cellStyle name="Poznámka 2 3 4" xfId="575" xr:uid="{00000000-0005-0000-0000-000011020000}"/>
    <cellStyle name="Poznámka 2 3 5" xfId="576" xr:uid="{00000000-0005-0000-0000-000012020000}"/>
    <cellStyle name="Poznámka 2 3 6" xfId="577" xr:uid="{00000000-0005-0000-0000-000013020000}"/>
    <cellStyle name="Poznámka 2 3 7" xfId="578" xr:uid="{00000000-0005-0000-0000-000014020000}"/>
    <cellStyle name="Poznámka 2 3 8" xfId="579" xr:uid="{00000000-0005-0000-0000-000015020000}"/>
    <cellStyle name="Poznámka 2 3 9" xfId="580" xr:uid="{00000000-0005-0000-0000-000016020000}"/>
    <cellStyle name="Poznámka 2 4" xfId="581" xr:uid="{00000000-0005-0000-0000-000017020000}"/>
    <cellStyle name="Poznámka 2 5" xfId="582" xr:uid="{00000000-0005-0000-0000-000018020000}"/>
    <cellStyle name="Poznámka 2 6" xfId="583" xr:uid="{00000000-0005-0000-0000-000019020000}"/>
    <cellStyle name="Poznámka 2 7" xfId="584" xr:uid="{00000000-0005-0000-0000-00001A020000}"/>
    <cellStyle name="Poznámka 2 8" xfId="585" xr:uid="{00000000-0005-0000-0000-00001B020000}"/>
    <cellStyle name="Poznámka 2 9" xfId="586" xr:uid="{00000000-0005-0000-0000-00001C020000}"/>
    <cellStyle name="pricing" xfId="587" xr:uid="{00000000-0005-0000-0000-00001D020000}"/>
    <cellStyle name="pricing 2" xfId="588" xr:uid="{00000000-0005-0000-0000-00001E020000}"/>
    <cellStyle name="procent 2" xfId="589" xr:uid="{00000000-0005-0000-0000-00001F020000}"/>
    <cellStyle name="procent 2 2" xfId="590" xr:uid="{00000000-0005-0000-0000-000020020000}"/>
    <cellStyle name="Procenta" xfId="1" builtinId="5"/>
    <cellStyle name="Procenta 2" xfId="7" xr:uid="{00000000-0005-0000-0000-000022020000}"/>
    <cellStyle name="Procenta 2 2" xfId="3" xr:uid="{00000000-0005-0000-0000-000023020000}"/>
    <cellStyle name="Procenta 2 3" xfId="83" xr:uid="{00000000-0005-0000-0000-000024020000}"/>
    <cellStyle name="Procenta 2 4" xfId="591" xr:uid="{00000000-0005-0000-0000-000025020000}"/>
    <cellStyle name="Procenta 2 5" xfId="592" xr:uid="{00000000-0005-0000-0000-000026020000}"/>
    <cellStyle name="Procenta 3" xfId="84" xr:uid="{00000000-0005-0000-0000-000027020000}"/>
    <cellStyle name="Procenta 3 2" xfId="85" xr:uid="{00000000-0005-0000-0000-000028020000}"/>
    <cellStyle name="Procenta 4" xfId="593" xr:uid="{00000000-0005-0000-0000-000029020000}"/>
    <cellStyle name="Propojená buňka 2" xfId="594" xr:uid="{00000000-0005-0000-0000-00002A020000}"/>
    <cellStyle name="PSChar" xfId="595" xr:uid="{00000000-0005-0000-0000-00002B020000}"/>
    <cellStyle name="PSChar 2" xfId="596" xr:uid="{00000000-0005-0000-0000-00002C020000}"/>
    <cellStyle name="PSChar 3" xfId="597" xr:uid="{00000000-0005-0000-0000-00002D020000}"/>
    <cellStyle name="RevList" xfId="598" xr:uid="{00000000-0005-0000-0000-00002E020000}"/>
    <cellStyle name="RevList 2" xfId="599" xr:uid="{00000000-0005-0000-0000-00002F020000}"/>
    <cellStyle name="RevList 3" xfId="600" xr:uid="{00000000-0005-0000-0000-000030020000}"/>
    <cellStyle name="RevList_110310_Výkazy CEPS 10_13062011" xfId="601" xr:uid="{00000000-0005-0000-0000-000031020000}"/>
    <cellStyle name="RowLevel_1_BE (2)" xfId="602" xr:uid="{00000000-0005-0000-0000-000032020000}"/>
    <cellStyle name="SAPBEXaggData" xfId="8" xr:uid="{00000000-0005-0000-0000-000033020000}"/>
    <cellStyle name="SAPBEXaggData 10" xfId="603" xr:uid="{00000000-0005-0000-0000-000034020000}"/>
    <cellStyle name="SAPBEXaggData 11" xfId="604" xr:uid="{00000000-0005-0000-0000-000035020000}"/>
    <cellStyle name="SAPBEXaggData 2" xfId="605" xr:uid="{00000000-0005-0000-0000-000036020000}"/>
    <cellStyle name="SAPBEXaggData 2 10" xfId="606" xr:uid="{00000000-0005-0000-0000-000037020000}"/>
    <cellStyle name="SAPBEXaggData 2 11" xfId="607" xr:uid="{00000000-0005-0000-0000-000038020000}"/>
    <cellStyle name="SAPBEXaggData 2 2" xfId="608" xr:uid="{00000000-0005-0000-0000-000039020000}"/>
    <cellStyle name="SAPBEXaggData 2 3" xfId="609" xr:uid="{00000000-0005-0000-0000-00003A020000}"/>
    <cellStyle name="SAPBEXaggData 2 4" xfId="610" xr:uid="{00000000-0005-0000-0000-00003B020000}"/>
    <cellStyle name="SAPBEXaggData 2 5" xfId="611" xr:uid="{00000000-0005-0000-0000-00003C020000}"/>
    <cellStyle name="SAPBEXaggData 2 6" xfId="612" xr:uid="{00000000-0005-0000-0000-00003D020000}"/>
    <cellStyle name="SAPBEXaggData 2 7" xfId="613" xr:uid="{00000000-0005-0000-0000-00003E020000}"/>
    <cellStyle name="SAPBEXaggData 2 8" xfId="614" xr:uid="{00000000-0005-0000-0000-00003F020000}"/>
    <cellStyle name="SAPBEXaggData 2 9" xfId="615" xr:uid="{00000000-0005-0000-0000-000040020000}"/>
    <cellStyle name="SAPBEXaggData 3" xfId="616" xr:uid="{00000000-0005-0000-0000-000041020000}"/>
    <cellStyle name="SAPBEXaggData 4" xfId="617" xr:uid="{00000000-0005-0000-0000-000042020000}"/>
    <cellStyle name="SAPBEXaggData 5" xfId="618" xr:uid="{00000000-0005-0000-0000-000043020000}"/>
    <cellStyle name="SAPBEXaggData 6" xfId="619" xr:uid="{00000000-0005-0000-0000-000044020000}"/>
    <cellStyle name="SAPBEXaggData 7" xfId="620" xr:uid="{00000000-0005-0000-0000-000045020000}"/>
    <cellStyle name="SAPBEXaggData 8" xfId="621" xr:uid="{00000000-0005-0000-0000-000046020000}"/>
    <cellStyle name="SAPBEXaggData 9" xfId="622" xr:uid="{00000000-0005-0000-0000-000047020000}"/>
    <cellStyle name="SAPBEXaggDataEmph" xfId="24" xr:uid="{00000000-0005-0000-0000-000048020000}"/>
    <cellStyle name="SAPBEXaggDataEmph 10" xfId="623" xr:uid="{00000000-0005-0000-0000-000049020000}"/>
    <cellStyle name="SAPBEXaggDataEmph 11" xfId="624" xr:uid="{00000000-0005-0000-0000-00004A020000}"/>
    <cellStyle name="SAPBEXaggDataEmph 12" xfId="625" xr:uid="{00000000-0005-0000-0000-00004B020000}"/>
    <cellStyle name="SAPBEXaggDataEmph 2" xfId="626" xr:uid="{00000000-0005-0000-0000-00004C020000}"/>
    <cellStyle name="SAPBEXaggDataEmph 2 10" xfId="627" xr:uid="{00000000-0005-0000-0000-00004D020000}"/>
    <cellStyle name="SAPBEXaggDataEmph 2 2" xfId="628" xr:uid="{00000000-0005-0000-0000-00004E020000}"/>
    <cellStyle name="SAPBEXaggDataEmph 2 3" xfId="629" xr:uid="{00000000-0005-0000-0000-00004F020000}"/>
    <cellStyle name="SAPBEXaggDataEmph 2 4" xfId="630" xr:uid="{00000000-0005-0000-0000-000050020000}"/>
    <cellStyle name="SAPBEXaggDataEmph 2 5" xfId="631" xr:uid="{00000000-0005-0000-0000-000051020000}"/>
    <cellStyle name="SAPBEXaggDataEmph 2 6" xfId="632" xr:uid="{00000000-0005-0000-0000-000052020000}"/>
    <cellStyle name="SAPBEXaggDataEmph 2 7" xfId="633" xr:uid="{00000000-0005-0000-0000-000053020000}"/>
    <cellStyle name="SAPBEXaggDataEmph 2 8" xfId="634" xr:uid="{00000000-0005-0000-0000-000054020000}"/>
    <cellStyle name="SAPBEXaggDataEmph 2 9" xfId="635" xr:uid="{00000000-0005-0000-0000-000055020000}"/>
    <cellStyle name="SAPBEXaggDataEmph 3" xfId="636" xr:uid="{00000000-0005-0000-0000-000056020000}"/>
    <cellStyle name="SAPBEXaggDataEmph 4" xfId="637" xr:uid="{00000000-0005-0000-0000-000057020000}"/>
    <cellStyle name="SAPBEXaggDataEmph 5" xfId="638" xr:uid="{00000000-0005-0000-0000-000058020000}"/>
    <cellStyle name="SAPBEXaggDataEmph 6" xfId="639" xr:uid="{00000000-0005-0000-0000-000059020000}"/>
    <cellStyle name="SAPBEXaggDataEmph 7" xfId="640" xr:uid="{00000000-0005-0000-0000-00005A020000}"/>
    <cellStyle name="SAPBEXaggDataEmph 8" xfId="641" xr:uid="{00000000-0005-0000-0000-00005B020000}"/>
    <cellStyle name="SAPBEXaggDataEmph 9" xfId="642" xr:uid="{00000000-0005-0000-0000-00005C020000}"/>
    <cellStyle name="SAPBEXaggItem" xfId="9" xr:uid="{00000000-0005-0000-0000-00005D020000}"/>
    <cellStyle name="SAPBEXaggItem 10" xfId="643" xr:uid="{00000000-0005-0000-0000-00005E020000}"/>
    <cellStyle name="SAPBEXaggItem 11" xfId="644" xr:uid="{00000000-0005-0000-0000-00005F020000}"/>
    <cellStyle name="SAPBEXaggItem 2" xfId="645" xr:uid="{00000000-0005-0000-0000-000060020000}"/>
    <cellStyle name="SAPBEXaggItem 2 10" xfId="646" xr:uid="{00000000-0005-0000-0000-000061020000}"/>
    <cellStyle name="SAPBEXaggItem 2 11" xfId="647" xr:uid="{00000000-0005-0000-0000-000062020000}"/>
    <cellStyle name="SAPBEXaggItem 2 2" xfId="648" xr:uid="{00000000-0005-0000-0000-000063020000}"/>
    <cellStyle name="SAPBEXaggItem 2 3" xfId="649" xr:uid="{00000000-0005-0000-0000-000064020000}"/>
    <cellStyle name="SAPBEXaggItem 2 4" xfId="650" xr:uid="{00000000-0005-0000-0000-000065020000}"/>
    <cellStyle name="SAPBEXaggItem 2 5" xfId="651" xr:uid="{00000000-0005-0000-0000-000066020000}"/>
    <cellStyle name="SAPBEXaggItem 2 6" xfId="652" xr:uid="{00000000-0005-0000-0000-000067020000}"/>
    <cellStyle name="SAPBEXaggItem 2 7" xfId="653" xr:uid="{00000000-0005-0000-0000-000068020000}"/>
    <cellStyle name="SAPBEXaggItem 2 8" xfId="654" xr:uid="{00000000-0005-0000-0000-000069020000}"/>
    <cellStyle name="SAPBEXaggItem 2 9" xfId="655" xr:uid="{00000000-0005-0000-0000-00006A020000}"/>
    <cellStyle name="SAPBEXaggItem 3" xfId="656" xr:uid="{00000000-0005-0000-0000-00006B020000}"/>
    <cellStyle name="SAPBEXaggItem 4" xfId="657" xr:uid="{00000000-0005-0000-0000-00006C020000}"/>
    <cellStyle name="SAPBEXaggItem 5" xfId="658" xr:uid="{00000000-0005-0000-0000-00006D020000}"/>
    <cellStyle name="SAPBEXaggItem 6" xfId="659" xr:uid="{00000000-0005-0000-0000-00006E020000}"/>
    <cellStyle name="SAPBEXaggItem 7" xfId="660" xr:uid="{00000000-0005-0000-0000-00006F020000}"/>
    <cellStyle name="SAPBEXaggItem 8" xfId="661" xr:uid="{00000000-0005-0000-0000-000070020000}"/>
    <cellStyle name="SAPBEXaggItem 9" xfId="662" xr:uid="{00000000-0005-0000-0000-000071020000}"/>
    <cellStyle name="SAPBEXaggItemX" xfId="25" xr:uid="{00000000-0005-0000-0000-000072020000}"/>
    <cellStyle name="SAPBEXaggItemX 10" xfId="663" xr:uid="{00000000-0005-0000-0000-000073020000}"/>
    <cellStyle name="SAPBEXaggItemX 11" xfId="664" xr:uid="{00000000-0005-0000-0000-000074020000}"/>
    <cellStyle name="SAPBEXaggItemX 12" xfId="665" xr:uid="{00000000-0005-0000-0000-000075020000}"/>
    <cellStyle name="SAPBEXaggItemX 2" xfId="666" xr:uid="{00000000-0005-0000-0000-000076020000}"/>
    <cellStyle name="SAPBEXaggItemX 2 10" xfId="667" xr:uid="{00000000-0005-0000-0000-000077020000}"/>
    <cellStyle name="SAPBEXaggItemX 2 2" xfId="668" xr:uid="{00000000-0005-0000-0000-000078020000}"/>
    <cellStyle name="SAPBEXaggItemX 2 3" xfId="669" xr:uid="{00000000-0005-0000-0000-000079020000}"/>
    <cellStyle name="SAPBEXaggItemX 2 4" xfId="670" xr:uid="{00000000-0005-0000-0000-00007A020000}"/>
    <cellStyle name="SAPBEXaggItemX 2 5" xfId="671" xr:uid="{00000000-0005-0000-0000-00007B020000}"/>
    <cellStyle name="SAPBEXaggItemX 2 6" xfId="672" xr:uid="{00000000-0005-0000-0000-00007C020000}"/>
    <cellStyle name="SAPBEXaggItemX 2 7" xfId="673" xr:uid="{00000000-0005-0000-0000-00007D020000}"/>
    <cellStyle name="SAPBEXaggItemX 2 8" xfId="674" xr:uid="{00000000-0005-0000-0000-00007E020000}"/>
    <cellStyle name="SAPBEXaggItemX 2 9" xfId="675" xr:uid="{00000000-0005-0000-0000-00007F020000}"/>
    <cellStyle name="SAPBEXaggItemX 3" xfId="676" xr:uid="{00000000-0005-0000-0000-000080020000}"/>
    <cellStyle name="SAPBEXaggItemX 4" xfId="677" xr:uid="{00000000-0005-0000-0000-000081020000}"/>
    <cellStyle name="SAPBEXaggItemX 5" xfId="678" xr:uid="{00000000-0005-0000-0000-000082020000}"/>
    <cellStyle name="SAPBEXaggItemX 6" xfId="679" xr:uid="{00000000-0005-0000-0000-000083020000}"/>
    <cellStyle name="SAPBEXaggItemX 7" xfId="680" xr:uid="{00000000-0005-0000-0000-000084020000}"/>
    <cellStyle name="SAPBEXaggItemX 8" xfId="681" xr:uid="{00000000-0005-0000-0000-000085020000}"/>
    <cellStyle name="SAPBEXaggItemX 9" xfId="682" xr:uid="{00000000-0005-0000-0000-000086020000}"/>
    <cellStyle name="SAPBEXexcBad7" xfId="26" xr:uid="{00000000-0005-0000-0000-000087020000}"/>
    <cellStyle name="SAPBEXexcBad7 10" xfId="683" xr:uid="{00000000-0005-0000-0000-000088020000}"/>
    <cellStyle name="SAPBEXexcBad7 11" xfId="684" xr:uid="{00000000-0005-0000-0000-000089020000}"/>
    <cellStyle name="SAPBEXexcBad7 12" xfId="685" xr:uid="{00000000-0005-0000-0000-00008A020000}"/>
    <cellStyle name="SAPBEXexcBad7 2" xfId="686" xr:uid="{00000000-0005-0000-0000-00008B020000}"/>
    <cellStyle name="SAPBEXexcBad7 2 10" xfId="687" xr:uid="{00000000-0005-0000-0000-00008C020000}"/>
    <cellStyle name="SAPBEXexcBad7 2 2" xfId="688" xr:uid="{00000000-0005-0000-0000-00008D020000}"/>
    <cellStyle name="SAPBEXexcBad7 2 3" xfId="689" xr:uid="{00000000-0005-0000-0000-00008E020000}"/>
    <cellStyle name="SAPBEXexcBad7 2 4" xfId="690" xr:uid="{00000000-0005-0000-0000-00008F020000}"/>
    <cellStyle name="SAPBEXexcBad7 2 5" xfId="691" xr:uid="{00000000-0005-0000-0000-000090020000}"/>
    <cellStyle name="SAPBEXexcBad7 2 6" xfId="692" xr:uid="{00000000-0005-0000-0000-000091020000}"/>
    <cellStyle name="SAPBEXexcBad7 2 7" xfId="693" xr:uid="{00000000-0005-0000-0000-000092020000}"/>
    <cellStyle name="SAPBEXexcBad7 2 8" xfId="694" xr:uid="{00000000-0005-0000-0000-000093020000}"/>
    <cellStyle name="SAPBEXexcBad7 2 9" xfId="695" xr:uid="{00000000-0005-0000-0000-000094020000}"/>
    <cellStyle name="SAPBEXexcBad7 3" xfId="696" xr:uid="{00000000-0005-0000-0000-000095020000}"/>
    <cellStyle name="SAPBEXexcBad7 4" xfId="697" xr:uid="{00000000-0005-0000-0000-000096020000}"/>
    <cellStyle name="SAPBEXexcBad7 5" xfId="698" xr:uid="{00000000-0005-0000-0000-000097020000}"/>
    <cellStyle name="SAPBEXexcBad7 6" xfId="699" xr:uid="{00000000-0005-0000-0000-000098020000}"/>
    <cellStyle name="SAPBEXexcBad7 7" xfId="700" xr:uid="{00000000-0005-0000-0000-000099020000}"/>
    <cellStyle name="SAPBEXexcBad7 8" xfId="701" xr:uid="{00000000-0005-0000-0000-00009A020000}"/>
    <cellStyle name="SAPBEXexcBad7 9" xfId="702" xr:uid="{00000000-0005-0000-0000-00009B020000}"/>
    <cellStyle name="SAPBEXexcBad8" xfId="27" xr:uid="{00000000-0005-0000-0000-00009C020000}"/>
    <cellStyle name="SAPBEXexcBad8 10" xfId="703" xr:uid="{00000000-0005-0000-0000-00009D020000}"/>
    <cellStyle name="SAPBEXexcBad8 11" xfId="704" xr:uid="{00000000-0005-0000-0000-00009E020000}"/>
    <cellStyle name="SAPBEXexcBad8 12" xfId="705" xr:uid="{00000000-0005-0000-0000-00009F020000}"/>
    <cellStyle name="SAPBEXexcBad8 2" xfId="706" xr:uid="{00000000-0005-0000-0000-0000A0020000}"/>
    <cellStyle name="SAPBEXexcBad8 2 10" xfId="707" xr:uid="{00000000-0005-0000-0000-0000A1020000}"/>
    <cellStyle name="SAPBEXexcBad8 2 2" xfId="708" xr:uid="{00000000-0005-0000-0000-0000A2020000}"/>
    <cellStyle name="SAPBEXexcBad8 2 3" xfId="709" xr:uid="{00000000-0005-0000-0000-0000A3020000}"/>
    <cellStyle name="SAPBEXexcBad8 2 4" xfId="710" xr:uid="{00000000-0005-0000-0000-0000A4020000}"/>
    <cellStyle name="SAPBEXexcBad8 2 5" xfId="711" xr:uid="{00000000-0005-0000-0000-0000A5020000}"/>
    <cellStyle name="SAPBEXexcBad8 2 6" xfId="712" xr:uid="{00000000-0005-0000-0000-0000A6020000}"/>
    <cellStyle name="SAPBEXexcBad8 2 7" xfId="713" xr:uid="{00000000-0005-0000-0000-0000A7020000}"/>
    <cellStyle name="SAPBEXexcBad8 2 8" xfId="714" xr:uid="{00000000-0005-0000-0000-0000A8020000}"/>
    <cellStyle name="SAPBEXexcBad8 2 9" xfId="715" xr:uid="{00000000-0005-0000-0000-0000A9020000}"/>
    <cellStyle name="SAPBEXexcBad8 3" xfId="716" xr:uid="{00000000-0005-0000-0000-0000AA020000}"/>
    <cellStyle name="SAPBEXexcBad8 4" xfId="717" xr:uid="{00000000-0005-0000-0000-0000AB020000}"/>
    <cellStyle name="SAPBEXexcBad8 5" xfId="718" xr:uid="{00000000-0005-0000-0000-0000AC020000}"/>
    <cellStyle name="SAPBEXexcBad8 6" xfId="719" xr:uid="{00000000-0005-0000-0000-0000AD020000}"/>
    <cellStyle name="SAPBEXexcBad8 7" xfId="720" xr:uid="{00000000-0005-0000-0000-0000AE020000}"/>
    <cellStyle name="SAPBEXexcBad8 8" xfId="721" xr:uid="{00000000-0005-0000-0000-0000AF020000}"/>
    <cellStyle name="SAPBEXexcBad8 9" xfId="722" xr:uid="{00000000-0005-0000-0000-0000B0020000}"/>
    <cellStyle name="SAPBEXexcBad9" xfId="28" xr:uid="{00000000-0005-0000-0000-0000B1020000}"/>
    <cellStyle name="SAPBEXexcBad9 10" xfId="723" xr:uid="{00000000-0005-0000-0000-0000B2020000}"/>
    <cellStyle name="SAPBEXexcBad9 11" xfId="724" xr:uid="{00000000-0005-0000-0000-0000B3020000}"/>
    <cellStyle name="SAPBEXexcBad9 12" xfId="725" xr:uid="{00000000-0005-0000-0000-0000B4020000}"/>
    <cellStyle name="SAPBEXexcBad9 2" xfId="726" xr:uid="{00000000-0005-0000-0000-0000B5020000}"/>
    <cellStyle name="SAPBEXexcBad9 2 10" xfId="727" xr:uid="{00000000-0005-0000-0000-0000B6020000}"/>
    <cellStyle name="SAPBEXexcBad9 2 2" xfId="728" xr:uid="{00000000-0005-0000-0000-0000B7020000}"/>
    <cellStyle name="SAPBEXexcBad9 2 3" xfId="729" xr:uid="{00000000-0005-0000-0000-0000B8020000}"/>
    <cellStyle name="SAPBEXexcBad9 2 4" xfId="730" xr:uid="{00000000-0005-0000-0000-0000B9020000}"/>
    <cellStyle name="SAPBEXexcBad9 2 5" xfId="731" xr:uid="{00000000-0005-0000-0000-0000BA020000}"/>
    <cellStyle name="SAPBEXexcBad9 2 6" xfId="732" xr:uid="{00000000-0005-0000-0000-0000BB020000}"/>
    <cellStyle name="SAPBEXexcBad9 2 7" xfId="733" xr:uid="{00000000-0005-0000-0000-0000BC020000}"/>
    <cellStyle name="SAPBEXexcBad9 2 8" xfId="734" xr:uid="{00000000-0005-0000-0000-0000BD020000}"/>
    <cellStyle name="SAPBEXexcBad9 2 9" xfId="735" xr:uid="{00000000-0005-0000-0000-0000BE020000}"/>
    <cellStyle name="SAPBEXexcBad9 3" xfId="736" xr:uid="{00000000-0005-0000-0000-0000BF020000}"/>
    <cellStyle name="SAPBEXexcBad9 4" xfId="737" xr:uid="{00000000-0005-0000-0000-0000C0020000}"/>
    <cellStyle name="SAPBEXexcBad9 5" xfId="738" xr:uid="{00000000-0005-0000-0000-0000C1020000}"/>
    <cellStyle name="SAPBEXexcBad9 6" xfId="739" xr:uid="{00000000-0005-0000-0000-0000C2020000}"/>
    <cellStyle name="SAPBEXexcBad9 7" xfId="740" xr:uid="{00000000-0005-0000-0000-0000C3020000}"/>
    <cellStyle name="SAPBEXexcBad9 8" xfId="741" xr:uid="{00000000-0005-0000-0000-0000C4020000}"/>
    <cellStyle name="SAPBEXexcBad9 9" xfId="742" xr:uid="{00000000-0005-0000-0000-0000C5020000}"/>
    <cellStyle name="SAPBEXexcCritical4" xfId="29" xr:uid="{00000000-0005-0000-0000-0000C6020000}"/>
    <cellStyle name="SAPBEXexcCritical4 10" xfId="743" xr:uid="{00000000-0005-0000-0000-0000C7020000}"/>
    <cellStyle name="SAPBEXexcCritical4 11" xfId="744" xr:uid="{00000000-0005-0000-0000-0000C8020000}"/>
    <cellStyle name="SAPBEXexcCritical4 12" xfId="745" xr:uid="{00000000-0005-0000-0000-0000C9020000}"/>
    <cellStyle name="SAPBEXexcCritical4 2" xfId="746" xr:uid="{00000000-0005-0000-0000-0000CA020000}"/>
    <cellStyle name="SAPBEXexcCritical4 2 10" xfId="747" xr:uid="{00000000-0005-0000-0000-0000CB020000}"/>
    <cellStyle name="SAPBEXexcCritical4 2 2" xfId="748" xr:uid="{00000000-0005-0000-0000-0000CC020000}"/>
    <cellStyle name="SAPBEXexcCritical4 2 3" xfId="749" xr:uid="{00000000-0005-0000-0000-0000CD020000}"/>
    <cellStyle name="SAPBEXexcCritical4 2 4" xfId="750" xr:uid="{00000000-0005-0000-0000-0000CE020000}"/>
    <cellStyle name="SAPBEXexcCritical4 2 5" xfId="751" xr:uid="{00000000-0005-0000-0000-0000CF020000}"/>
    <cellStyle name="SAPBEXexcCritical4 2 6" xfId="752" xr:uid="{00000000-0005-0000-0000-0000D0020000}"/>
    <cellStyle name="SAPBEXexcCritical4 2 7" xfId="753" xr:uid="{00000000-0005-0000-0000-0000D1020000}"/>
    <cellStyle name="SAPBEXexcCritical4 2 8" xfId="754" xr:uid="{00000000-0005-0000-0000-0000D2020000}"/>
    <cellStyle name="SAPBEXexcCritical4 2 9" xfId="755" xr:uid="{00000000-0005-0000-0000-0000D3020000}"/>
    <cellStyle name="SAPBEXexcCritical4 3" xfId="756" xr:uid="{00000000-0005-0000-0000-0000D4020000}"/>
    <cellStyle name="SAPBEXexcCritical4 4" xfId="757" xr:uid="{00000000-0005-0000-0000-0000D5020000}"/>
    <cellStyle name="SAPBEXexcCritical4 5" xfId="758" xr:uid="{00000000-0005-0000-0000-0000D6020000}"/>
    <cellStyle name="SAPBEXexcCritical4 6" xfId="759" xr:uid="{00000000-0005-0000-0000-0000D7020000}"/>
    <cellStyle name="SAPBEXexcCritical4 7" xfId="760" xr:uid="{00000000-0005-0000-0000-0000D8020000}"/>
    <cellStyle name="SAPBEXexcCritical4 8" xfId="761" xr:uid="{00000000-0005-0000-0000-0000D9020000}"/>
    <cellStyle name="SAPBEXexcCritical4 9" xfId="762" xr:uid="{00000000-0005-0000-0000-0000DA020000}"/>
    <cellStyle name="SAPBEXexcCritical5" xfId="30" xr:uid="{00000000-0005-0000-0000-0000DB020000}"/>
    <cellStyle name="SAPBEXexcCritical5 10" xfId="763" xr:uid="{00000000-0005-0000-0000-0000DC020000}"/>
    <cellStyle name="SAPBEXexcCritical5 11" xfId="764" xr:uid="{00000000-0005-0000-0000-0000DD020000}"/>
    <cellStyle name="SAPBEXexcCritical5 12" xfId="765" xr:uid="{00000000-0005-0000-0000-0000DE020000}"/>
    <cellStyle name="SAPBEXexcCritical5 2" xfId="766" xr:uid="{00000000-0005-0000-0000-0000DF020000}"/>
    <cellStyle name="SAPBEXexcCritical5 2 10" xfId="767" xr:uid="{00000000-0005-0000-0000-0000E0020000}"/>
    <cellStyle name="SAPBEXexcCritical5 2 2" xfId="768" xr:uid="{00000000-0005-0000-0000-0000E1020000}"/>
    <cellStyle name="SAPBEXexcCritical5 2 3" xfId="769" xr:uid="{00000000-0005-0000-0000-0000E2020000}"/>
    <cellStyle name="SAPBEXexcCritical5 2 4" xfId="770" xr:uid="{00000000-0005-0000-0000-0000E3020000}"/>
    <cellStyle name="SAPBEXexcCritical5 2 5" xfId="771" xr:uid="{00000000-0005-0000-0000-0000E4020000}"/>
    <cellStyle name="SAPBEXexcCritical5 2 6" xfId="772" xr:uid="{00000000-0005-0000-0000-0000E5020000}"/>
    <cellStyle name="SAPBEXexcCritical5 2 7" xfId="773" xr:uid="{00000000-0005-0000-0000-0000E6020000}"/>
    <cellStyle name="SAPBEXexcCritical5 2 8" xfId="774" xr:uid="{00000000-0005-0000-0000-0000E7020000}"/>
    <cellStyle name="SAPBEXexcCritical5 2 9" xfId="775" xr:uid="{00000000-0005-0000-0000-0000E8020000}"/>
    <cellStyle name="SAPBEXexcCritical5 3" xfId="776" xr:uid="{00000000-0005-0000-0000-0000E9020000}"/>
    <cellStyle name="SAPBEXexcCritical5 4" xfId="777" xr:uid="{00000000-0005-0000-0000-0000EA020000}"/>
    <cellStyle name="SAPBEXexcCritical5 5" xfId="778" xr:uid="{00000000-0005-0000-0000-0000EB020000}"/>
    <cellStyle name="SAPBEXexcCritical5 6" xfId="779" xr:uid="{00000000-0005-0000-0000-0000EC020000}"/>
    <cellStyle name="SAPBEXexcCritical5 7" xfId="780" xr:uid="{00000000-0005-0000-0000-0000ED020000}"/>
    <cellStyle name="SAPBEXexcCritical5 8" xfId="781" xr:uid="{00000000-0005-0000-0000-0000EE020000}"/>
    <cellStyle name="SAPBEXexcCritical5 9" xfId="782" xr:uid="{00000000-0005-0000-0000-0000EF020000}"/>
    <cellStyle name="SAPBEXexcCritical6" xfId="31" xr:uid="{00000000-0005-0000-0000-0000F0020000}"/>
    <cellStyle name="SAPBEXexcCritical6 10" xfId="783" xr:uid="{00000000-0005-0000-0000-0000F1020000}"/>
    <cellStyle name="SAPBEXexcCritical6 11" xfId="784" xr:uid="{00000000-0005-0000-0000-0000F2020000}"/>
    <cellStyle name="SAPBEXexcCritical6 12" xfId="785" xr:uid="{00000000-0005-0000-0000-0000F3020000}"/>
    <cellStyle name="SAPBEXexcCritical6 2" xfId="786" xr:uid="{00000000-0005-0000-0000-0000F4020000}"/>
    <cellStyle name="SAPBEXexcCritical6 2 10" xfId="787" xr:uid="{00000000-0005-0000-0000-0000F5020000}"/>
    <cellStyle name="SAPBEXexcCritical6 2 2" xfId="788" xr:uid="{00000000-0005-0000-0000-0000F6020000}"/>
    <cellStyle name="SAPBEXexcCritical6 2 3" xfId="789" xr:uid="{00000000-0005-0000-0000-0000F7020000}"/>
    <cellStyle name="SAPBEXexcCritical6 2 4" xfId="790" xr:uid="{00000000-0005-0000-0000-0000F8020000}"/>
    <cellStyle name="SAPBEXexcCritical6 2 5" xfId="791" xr:uid="{00000000-0005-0000-0000-0000F9020000}"/>
    <cellStyle name="SAPBEXexcCritical6 2 6" xfId="792" xr:uid="{00000000-0005-0000-0000-0000FA020000}"/>
    <cellStyle name="SAPBEXexcCritical6 2 7" xfId="793" xr:uid="{00000000-0005-0000-0000-0000FB020000}"/>
    <cellStyle name="SAPBEXexcCritical6 2 8" xfId="794" xr:uid="{00000000-0005-0000-0000-0000FC020000}"/>
    <cellStyle name="SAPBEXexcCritical6 2 9" xfId="795" xr:uid="{00000000-0005-0000-0000-0000FD020000}"/>
    <cellStyle name="SAPBEXexcCritical6 3" xfId="796" xr:uid="{00000000-0005-0000-0000-0000FE020000}"/>
    <cellStyle name="SAPBEXexcCritical6 4" xfId="797" xr:uid="{00000000-0005-0000-0000-0000FF020000}"/>
    <cellStyle name="SAPBEXexcCritical6 5" xfId="798" xr:uid="{00000000-0005-0000-0000-000000030000}"/>
    <cellStyle name="SAPBEXexcCritical6 6" xfId="799" xr:uid="{00000000-0005-0000-0000-000001030000}"/>
    <cellStyle name="SAPBEXexcCritical6 7" xfId="800" xr:uid="{00000000-0005-0000-0000-000002030000}"/>
    <cellStyle name="SAPBEXexcCritical6 8" xfId="801" xr:uid="{00000000-0005-0000-0000-000003030000}"/>
    <cellStyle name="SAPBEXexcCritical6 9" xfId="802" xr:uid="{00000000-0005-0000-0000-000004030000}"/>
    <cellStyle name="SAPBEXexcGood1" xfId="32" xr:uid="{00000000-0005-0000-0000-000005030000}"/>
    <cellStyle name="SAPBEXexcGood1 10" xfId="803" xr:uid="{00000000-0005-0000-0000-000006030000}"/>
    <cellStyle name="SAPBEXexcGood1 11" xfId="804" xr:uid="{00000000-0005-0000-0000-000007030000}"/>
    <cellStyle name="SAPBEXexcGood1 12" xfId="805" xr:uid="{00000000-0005-0000-0000-000008030000}"/>
    <cellStyle name="SAPBEXexcGood1 2" xfId="806" xr:uid="{00000000-0005-0000-0000-000009030000}"/>
    <cellStyle name="SAPBEXexcGood1 2 10" xfId="807" xr:uid="{00000000-0005-0000-0000-00000A030000}"/>
    <cellStyle name="SAPBEXexcGood1 2 2" xfId="808" xr:uid="{00000000-0005-0000-0000-00000B030000}"/>
    <cellStyle name="SAPBEXexcGood1 2 3" xfId="809" xr:uid="{00000000-0005-0000-0000-00000C030000}"/>
    <cellStyle name="SAPBEXexcGood1 2 4" xfId="810" xr:uid="{00000000-0005-0000-0000-00000D030000}"/>
    <cellStyle name="SAPBEXexcGood1 2 5" xfId="811" xr:uid="{00000000-0005-0000-0000-00000E030000}"/>
    <cellStyle name="SAPBEXexcGood1 2 6" xfId="812" xr:uid="{00000000-0005-0000-0000-00000F030000}"/>
    <cellStyle name="SAPBEXexcGood1 2 7" xfId="813" xr:uid="{00000000-0005-0000-0000-000010030000}"/>
    <cellStyle name="SAPBEXexcGood1 2 8" xfId="814" xr:uid="{00000000-0005-0000-0000-000011030000}"/>
    <cellStyle name="SAPBEXexcGood1 2 9" xfId="815" xr:uid="{00000000-0005-0000-0000-000012030000}"/>
    <cellStyle name="SAPBEXexcGood1 3" xfId="816" xr:uid="{00000000-0005-0000-0000-000013030000}"/>
    <cellStyle name="SAPBEXexcGood1 4" xfId="817" xr:uid="{00000000-0005-0000-0000-000014030000}"/>
    <cellStyle name="SAPBEXexcGood1 5" xfId="818" xr:uid="{00000000-0005-0000-0000-000015030000}"/>
    <cellStyle name="SAPBEXexcGood1 6" xfId="819" xr:uid="{00000000-0005-0000-0000-000016030000}"/>
    <cellStyle name="SAPBEXexcGood1 7" xfId="820" xr:uid="{00000000-0005-0000-0000-000017030000}"/>
    <cellStyle name="SAPBEXexcGood1 8" xfId="821" xr:uid="{00000000-0005-0000-0000-000018030000}"/>
    <cellStyle name="SAPBEXexcGood1 9" xfId="822" xr:uid="{00000000-0005-0000-0000-000019030000}"/>
    <cellStyle name="SAPBEXexcGood2" xfId="33" xr:uid="{00000000-0005-0000-0000-00001A030000}"/>
    <cellStyle name="SAPBEXexcGood2 10" xfId="823" xr:uid="{00000000-0005-0000-0000-00001B030000}"/>
    <cellStyle name="SAPBEXexcGood2 11" xfId="824" xr:uid="{00000000-0005-0000-0000-00001C030000}"/>
    <cellStyle name="SAPBEXexcGood2 12" xfId="825" xr:uid="{00000000-0005-0000-0000-00001D030000}"/>
    <cellStyle name="SAPBEXexcGood2 2" xfId="826" xr:uid="{00000000-0005-0000-0000-00001E030000}"/>
    <cellStyle name="SAPBEXexcGood2 2 10" xfId="827" xr:uid="{00000000-0005-0000-0000-00001F030000}"/>
    <cellStyle name="SAPBEXexcGood2 2 2" xfId="828" xr:uid="{00000000-0005-0000-0000-000020030000}"/>
    <cellStyle name="SAPBEXexcGood2 2 3" xfId="829" xr:uid="{00000000-0005-0000-0000-000021030000}"/>
    <cellStyle name="SAPBEXexcGood2 2 4" xfId="830" xr:uid="{00000000-0005-0000-0000-000022030000}"/>
    <cellStyle name="SAPBEXexcGood2 2 5" xfId="831" xr:uid="{00000000-0005-0000-0000-000023030000}"/>
    <cellStyle name="SAPBEXexcGood2 2 6" xfId="832" xr:uid="{00000000-0005-0000-0000-000024030000}"/>
    <cellStyle name="SAPBEXexcGood2 2 7" xfId="833" xr:uid="{00000000-0005-0000-0000-000025030000}"/>
    <cellStyle name="SAPBEXexcGood2 2 8" xfId="834" xr:uid="{00000000-0005-0000-0000-000026030000}"/>
    <cellStyle name="SAPBEXexcGood2 2 9" xfId="835" xr:uid="{00000000-0005-0000-0000-000027030000}"/>
    <cellStyle name="SAPBEXexcGood2 3" xfId="836" xr:uid="{00000000-0005-0000-0000-000028030000}"/>
    <cellStyle name="SAPBEXexcGood2 4" xfId="837" xr:uid="{00000000-0005-0000-0000-000029030000}"/>
    <cellStyle name="SAPBEXexcGood2 5" xfId="838" xr:uid="{00000000-0005-0000-0000-00002A030000}"/>
    <cellStyle name="SAPBEXexcGood2 6" xfId="839" xr:uid="{00000000-0005-0000-0000-00002B030000}"/>
    <cellStyle name="SAPBEXexcGood2 7" xfId="840" xr:uid="{00000000-0005-0000-0000-00002C030000}"/>
    <cellStyle name="SAPBEXexcGood2 8" xfId="841" xr:uid="{00000000-0005-0000-0000-00002D030000}"/>
    <cellStyle name="SAPBEXexcGood2 9" xfId="842" xr:uid="{00000000-0005-0000-0000-00002E030000}"/>
    <cellStyle name="SAPBEXexcGood3" xfId="34" xr:uid="{00000000-0005-0000-0000-00002F030000}"/>
    <cellStyle name="SAPBEXexcGood3 10" xfId="843" xr:uid="{00000000-0005-0000-0000-000030030000}"/>
    <cellStyle name="SAPBEXexcGood3 11" xfId="844" xr:uid="{00000000-0005-0000-0000-000031030000}"/>
    <cellStyle name="SAPBEXexcGood3 12" xfId="845" xr:uid="{00000000-0005-0000-0000-000032030000}"/>
    <cellStyle name="SAPBEXexcGood3 2" xfId="846" xr:uid="{00000000-0005-0000-0000-000033030000}"/>
    <cellStyle name="SAPBEXexcGood3 2 10" xfId="847" xr:uid="{00000000-0005-0000-0000-000034030000}"/>
    <cellStyle name="SAPBEXexcGood3 2 2" xfId="848" xr:uid="{00000000-0005-0000-0000-000035030000}"/>
    <cellStyle name="SAPBEXexcGood3 2 3" xfId="849" xr:uid="{00000000-0005-0000-0000-000036030000}"/>
    <cellStyle name="SAPBEXexcGood3 2 4" xfId="850" xr:uid="{00000000-0005-0000-0000-000037030000}"/>
    <cellStyle name="SAPBEXexcGood3 2 5" xfId="851" xr:uid="{00000000-0005-0000-0000-000038030000}"/>
    <cellStyle name="SAPBEXexcGood3 2 6" xfId="852" xr:uid="{00000000-0005-0000-0000-000039030000}"/>
    <cellStyle name="SAPBEXexcGood3 2 7" xfId="853" xr:uid="{00000000-0005-0000-0000-00003A030000}"/>
    <cellStyle name="SAPBEXexcGood3 2 8" xfId="854" xr:uid="{00000000-0005-0000-0000-00003B030000}"/>
    <cellStyle name="SAPBEXexcGood3 2 9" xfId="855" xr:uid="{00000000-0005-0000-0000-00003C030000}"/>
    <cellStyle name="SAPBEXexcGood3 3" xfId="856" xr:uid="{00000000-0005-0000-0000-00003D030000}"/>
    <cellStyle name="SAPBEXexcGood3 4" xfId="857" xr:uid="{00000000-0005-0000-0000-00003E030000}"/>
    <cellStyle name="SAPBEXexcGood3 5" xfId="858" xr:uid="{00000000-0005-0000-0000-00003F030000}"/>
    <cellStyle name="SAPBEXexcGood3 6" xfId="859" xr:uid="{00000000-0005-0000-0000-000040030000}"/>
    <cellStyle name="SAPBEXexcGood3 7" xfId="860" xr:uid="{00000000-0005-0000-0000-000041030000}"/>
    <cellStyle name="SAPBEXexcGood3 8" xfId="861" xr:uid="{00000000-0005-0000-0000-000042030000}"/>
    <cellStyle name="SAPBEXexcGood3 9" xfId="862" xr:uid="{00000000-0005-0000-0000-000043030000}"/>
    <cellStyle name="SAPBEXfilterDrill" xfId="35" xr:uid="{00000000-0005-0000-0000-000044030000}"/>
    <cellStyle name="SAPBEXfilterDrill 10" xfId="863" xr:uid="{00000000-0005-0000-0000-000045030000}"/>
    <cellStyle name="SAPBEXfilterDrill 11" xfId="864" xr:uid="{00000000-0005-0000-0000-000046030000}"/>
    <cellStyle name="SAPBEXfilterDrill 12" xfId="865" xr:uid="{00000000-0005-0000-0000-000047030000}"/>
    <cellStyle name="SAPBEXfilterDrill 2" xfId="866" xr:uid="{00000000-0005-0000-0000-000048030000}"/>
    <cellStyle name="SAPBEXfilterDrill 2 10" xfId="867" xr:uid="{00000000-0005-0000-0000-000049030000}"/>
    <cellStyle name="SAPBEXfilterDrill 2 2" xfId="868" xr:uid="{00000000-0005-0000-0000-00004A030000}"/>
    <cellStyle name="SAPBEXfilterDrill 2 3" xfId="869" xr:uid="{00000000-0005-0000-0000-00004B030000}"/>
    <cellStyle name="SAPBEXfilterDrill 2 4" xfId="870" xr:uid="{00000000-0005-0000-0000-00004C030000}"/>
    <cellStyle name="SAPBEXfilterDrill 2 5" xfId="871" xr:uid="{00000000-0005-0000-0000-00004D030000}"/>
    <cellStyle name="SAPBEXfilterDrill 2 6" xfId="872" xr:uid="{00000000-0005-0000-0000-00004E030000}"/>
    <cellStyle name="SAPBEXfilterDrill 2 7" xfId="873" xr:uid="{00000000-0005-0000-0000-00004F030000}"/>
    <cellStyle name="SAPBEXfilterDrill 2 8" xfId="874" xr:uid="{00000000-0005-0000-0000-000050030000}"/>
    <cellStyle name="SAPBEXfilterDrill 2 9" xfId="875" xr:uid="{00000000-0005-0000-0000-000051030000}"/>
    <cellStyle name="SAPBEXfilterDrill 3" xfId="876" xr:uid="{00000000-0005-0000-0000-000052030000}"/>
    <cellStyle name="SAPBEXfilterDrill 4" xfId="877" xr:uid="{00000000-0005-0000-0000-000053030000}"/>
    <cellStyle name="SAPBEXfilterDrill 5" xfId="878" xr:uid="{00000000-0005-0000-0000-000054030000}"/>
    <cellStyle name="SAPBEXfilterDrill 6" xfId="879" xr:uid="{00000000-0005-0000-0000-000055030000}"/>
    <cellStyle name="SAPBEXfilterDrill 7" xfId="880" xr:uid="{00000000-0005-0000-0000-000056030000}"/>
    <cellStyle name="SAPBEXfilterDrill 8" xfId="881" xr:uid="{00000000-0005-0000-0000-000057030000}"/>
    <cellStyle name="SAPBEXfilterDrill 9" xfId="882" xr:uid="{00000000-0005-0000-0000-000058030000}"/>
    <cellStyle name="SAPBEXfilterItem" xfId="36" xr:uid="{00000000-0005-0000-0000-000059030000}"/>
    <cellStyle name="SAPBEXfilterItem 10" xfId="883" xr:uid="{00000000-0005-0000-0000-00005A030000}"/>
    <cellStyle name="SAPBEXfilterItem 11" xfId="884" xr:uid="{00000000-0005-0000-0000-00005B030000}"/>
    <cellStyle name="SAPBEXfilterItem 12" xfId="885" xr:uid="{00000000-0005-0000-0000-00005C030000}"/>
    <cellStyle name="SAPBEXfilterItem 2" xfId="886" xr:uid="{00000000-0005-0000-0000-00005D030000}"/>
    <cellStyle name="SAPBEXfilterItem 2 10" xfId="887" xr:uid="{00000000-0005-0000-0000-00005E030000}"/>
    <cellStyle name="SAPBEXfilterItem 2 2" xfId="888" xr:uid="{00000000-0005-0000-0000-00005F030000}"/>
    <cellStyle name="SAPBEXfilterItem 2 3" xfId="889" xr:uid="{00000000-0005-0000-0000-000060030000}"/>
    <cellStyle name="SAPBEXfilterItem 2 4" xfId="890" xr:uid="{00000000-0005-0000-0000-000061030000}"/>
    <cellStyle name="SAPBEXfilterItem 2 5" xfId="891" xr:uid="{00000000-0005-0000-0000-000062030000}"/>
    <cellStyle name="SAPBEXfilterItem 2 6" xfId="892" xr:uid="{00000000-0005-0000-0000-000063030000}"/>
    <cellStyle name="SAPBEXfilterItem 2 7" xfId="893" xr:uid="{00000000-0005-0000-0000-000064030000}"/>
    <cellStyle name="SAPBEXfilterItem 2 8" xfId="894" xr:uid="{00000000-0005-0000-0000-000065030000}"/>
    <cellStyle name="SAPBEXfilterItem 2 9" xfId="895" xr:uid="{00000000-0005-0000-0000-000066030000}"/>
    <cellStyle name="SAPBEXfilterItem 3" xfId="896" xr:uid="{00000000-0005-0000-0000-000067030000}"/>
    <cellStyle name="SAPBEXfilterItem 4" xfId="897" xr:uid="{00000000-0005-0000-0000-000068030000}"/>
    <cellStyle name="SAPBEXfilterItem 5" xfId="898" xr:uid="{00000000-0005-0000-0000-000069030000}"/>
    <cellStyle name="SAPBEXfilterItem 6" xfId="899" xr:uid="{00000000-0005-0000-0000-00006A030000}"/>
    <cellStyle name="SAPBEXfilterItem 7" xfId="900" xr:uid="{00000000-0005-0000-0000-00006B030000}"/>
    <cellStyle name="SAPBEXfilterItem 8" xfId="901" xr:uid="{00000000-0005-0000-0000-00006C030000}"/>
    <cellStyle name="SAPBEXfilterItem 9" xfId="902" xr:uid="{00000000-0005-0000-0000-00006D030000}"/>
    <cellStyle name="SAPBEXfilterText" xfId="37" xr:uid="{00000000-0005-0000-0000-00006E030000}"/>
    <cellStyle name="SAPBEXfilterText 10" xfId="903" xr:uid="{00000000-0005-0000-0000-00006F030000}"/>
    <cellStyle name="SAPBEXfilterText 11" xfId="904" xr:uid="{00000000-0005-0000-0000-000070030000}"/>
    <cellStyle name="SAPBEXfilterText 12" xfId="905" xr:uid="{00000000-0005-0000-0000-000071030000}"/>
    <cellStyle name="SAPBEXfilterText 2" xfId="906" xr:uid="{00000000-0005-0000-0000-000072030000}"/>
    <cellStyle name="SAPBEXfilterText 2 10" xfId="907" xr:uid="{00000000-0005-0000-0000-000073030000}"/>
    <cellStyle name="SAPBEXfilterText 2 2" xfId="908" xr:uid="{00000000-0005-0000-0000-000074030000}"/>
    <cellStyle name="SAPBEXfilterText 2 3" xfId="909" xr:uid="{00000000-0005-0000-0000-000075030000}"/>
    <cellStyle name="SAPBEXfilterText 2 4" xfId="910" xr:uid="{00000000-0005-0000-0000-000076030000}"/>
    <cellStyle name="SAPBEXfilterText 2 5" xfId="911" xr:uid="{00000000-0005-0000-0000-000077030000}"/>
    <cellStyle name="SAPBEXfilterText 2 6" xfId="912" xr:uid="{00000000-0005-0000-0000-000078030000}"/>
    <cellStyle name="SAPBEXfilterText 2 7" xfId="913" xr:uid="{00000000-0005-0000-0000-000079030000}"/>
    <cellStyle name="SAPBEXfilterText 2 8" xfId="914" xr:uid="{00000000-0005-0000-0000-00007A030000}"/>
    <cellStyle name="SAPBEXfilterText 2 9" xfId="915" xr:uid="{00000000-0005-0000-0000-00007B030000}"/>
    <cellStyle name="SAPBEXfilterText 3" xfId="916" xr:uid="{00000000-0005-0000-0000-00007C030000}"/>
    <cellStyle name="SAPBEXfilterText 4" xfId="917" xr:uid="{00000000-0005-0000-0000-00007D030000}"/>
    <cellStyle name="SAPBEXfilterText 5" xfId="918" xr:uid="{00000000-0005-0000-0000-00007E030000}"/>
    <cellStyle name="SAPBEXfilterText 6" xfId="919" xr:uid="{00000000-0005-0000-0000-00007F030000}"/>
    <cellStyle name="SAPBEXfilterText 7" xfId="920" xr:uid="{00000000-0005-0000-0000-000080030000}"/>
    <cellStyle name="SAPBEXfilterText 8" xfId="921" xr:uid="{00000000-0005-0000-0000-000081030000}"/>
    <cellStyle name="SAPBEXfilterText 9" xfId="922" xr:uid="{00000000-0005-0000-0000-000082030000}"/>
    <cellStyle name="SAPBEXformats" xfId="38" xr:uid="{00000000-0005-0000-0000-000083030000}"/>
    <cellStyle name="SAPBEXformats 10" xfId="923" xr:uid="{00000000-0005-0000-0000-000084030000}"/>
    <cellStyle name="SAPBEXformats 11" xfId="924" xr:uid="{00000000-0005-0000-0000-000085030000}"/>
    <cellStyle name="SAPBEXformats 12" xfId="925" xr:uid="{00000000-0005-0000-0000-000086030000}"/>
    <cellStyle name="SAPBEXformats 2" xfId="926" xr:uid="{00000000-0005-0000-0000-000087030000}"/>
    <cellStyle name="SAPBEXformats 2 10" xfId="927" xr:uid="{00000000-0005-0000-0000-000088030000}"/>
    <cellStyle name="SAPBEXformats 2 2" xfId="928" xr:uid="{00000000-0005-0000-0000-000089030000}"/>
    <cellStyle name="SAPBEXformats 2 3" xfId="929" xr:uid="{00000000-0005-0000-0000-00008A030000}"/>
    <cellStyle name="SAPBEXformats 2 4" xfId="930" xr:uid="{00000000-0005-0000-0000-00008B030000}"/>
    <cellStyle name="SAPBEXformats 2 5" xfId="931" xr:uid="{00000000-0005-0000-0000-00008C030000}"/>
    <cellStyle name="SAPBEXformats 2 6" xfId="932" xr:uid="{00000000-0005-0000-0000-00008D030000}"/>
    <cellStyle name="SAPBEXformats 2 7" xfId="933" xr:uid="{00000000-0005-0000-0000-00008E030000}"/>
    <cellStyle name="SAPBEXformats 2 8" xfId="934" xr:uid="{00000000-0005-0000-0000-00008F030000}"/>
    <cellStyle name="SAPBEXformats 2 9" xfId="935" xr:uid="{00000000-0005-0000-0000-000090030000}"/>
    <cellStyle name="SAPBEXformats 3" xfId="936" xr:uid="{00000000-0005-0000-0000-000091030000}"/>
    <cellStyle name="SAPBEXformats 4" xfId="937" xr:uid="{00000000-0005-0000-0000-000092030000}"/>
    <cellStyle name="SAPBEXformats 5" xfId="938" xr:uid="{00000000-0005-0000-0000-000093030000}"/>
    <cellStyle name="SAPBEXformats 6" xfId="939" xr:uid="{00000000-0005-0000-0000-000094030000}"/>
    <cellStyle name="SAPBEXformats 7" xfId="940" xr:uid="{00000000-0005-0000-0000-000095030000}"/>
    <cellStyle name="SAPBEXformats 8" xfId="941" xr:uid="{00000000-0005-0000-0000-000096030000}"/>
    <cellStyle name="SAPBEXformats 9" xfId="942" xr:uid="{00000000-0005-0000-0000-000097030000}"/>
    <cellStyle name="SAPBEXheaderItem" xfId="39" xr:uid="{00000000-0005-0000-0000-000098030000}"/>
    <cellStyle name="SAPBEXheaderItem 10" xfId="943" xr:uid="{00000000-0005-0000-0000-000099030000}"/>
    <cellStyle name="SAPBEXheaderItem 11" xfId="944" xr:uid="{00000000-0005-0000-0000-00009A030000}"/>
    <cellStyle name="SAPBEXheaderItem 12" xfId="945" xr:uid="{00000000-0005-0000-0000-00009B030000}"/>
    <cellStyle name="SAPBEXheaderItem 2" xfId="946" xr:uid="{00000000-0005-0000-0000-00009C030000}"/>
    <cellStyle name="SAPBEXheaderItem 2 10" xfId="947" xr:uid="{00000000-0005-0000-0000-00009D030000}"/>
    <cellStyle name="SAPBEXheaderItem 2 2" xfId="948" xr:uid="{00000000-0005-0000-0000-00009E030000}"/>
    <cellStyle name="SAPBEXheaderItem 2 3" xfId="949" xr:uid="{00000000-0005-0000-0000-00009F030000}"/>
    <cellStyle name="SAPBEXheaderItem 2 4" xfId="950" xr:uid="{00000000-0005-0000-0000-0000A0030000}"/>
    <cellStyle name="SAPBEXheaderItem 2 5" xfId="951" xr:uid="{00000000-0005-0000-0000-0000A1030000}"/>
    <cellStyle name="SAPBEXheaderItem 2 6" xfId="952" xr:uid="{00000000-0005-0000-0000-0000A2030000}"/>
    <cellStyle name="SAPBEXheaderItem 2 7" xfId="953" xr:uid="{00000000-0005-0000-0000-0000A3030000}"/>
    <cellStyle name="SAPBEXheaderItem 2 8" xfId="954" xr:uid="{00000000-0005-0000-0000-0000A4030000}"/>
    <cellStyle name="SAPBEXheaderItem 2 9" xfId="955" xr:uid="{00000000-0005-0000-0000-0000A5030000}"/>
    <cellStyle name="SAPBEXheaderItem 3" xfId="956" xr:uid="{00000000-0005-0000-0000-0000A6030000}"/>
    <cellStyle name="SAPBEXheaderItem 4" xfId="957" xr:uid="{00000000-0005-0000-0000-0000A7030000}"/>
    <cellStyle name="SAPBEXheaderItem 5" xfId="958" xr:uid="{00000000-0005-0000-0000-0000A8030000}"/>
    <cellStyle name="SAPBEXheaderItem 6" xfId="959" xr:uid="{00000000-0005-0000-0000-0000A9030000}"/>
    <cellStyle name="SAPBEXheaderItem 7" xfId="960" xr:uid="{00000000-0005-0000-0000-0000AA030000}"/>
    <cellStyle name="SAPBEXheaderItem 8" xfId="961" xr:uid="{00000000-0005-0000-0000-0000AB030000}"/>
    <cellStyle name="SAPBEXheaderItem 9" xfId="962" xr:uid="{00000000-0005-0000-0000-0000AC030000}"/>
    <cellStyle name="SAPBEXheaderText" xfId="40" xr:uid="{00000000-0005-0000-0000-0000AD030000}"/>
    <cellStyle name="SAPBEXheaderText 10" xfId="963" xr:uid="{00000000-0005-0000-0000-0000AE030000}"/>
    <cellStyle name="SAPBEXheaderText 11" xfId="964" xr:uid="{00000000-0005-0000-0000-0000AF030000}"/>
    <cellStyle name="SAPBEXheaderText 12" xfId="965" xr:uid="{00000000-0005-0000-0000-0000B0030000}"/>
    <cellStyle name="SAPBEXheaderText 2" xfId="966" xr:uid="{00000000-0005-0000-0000-0000B1030000}"/>
    <cellStyle name="SAPBEXheaderText 2 10" xfId="967" xr:uid="{00000000-0005-0000-0000-0000B2030000}"/>
    <cellStyle name="SAPBEXheaderText 2 2" xfId="968" xr:uid="{00000000-0005-0000-0000-0000B3030000}"/>
    <cellStyle name="SAPBEXheaderText 2 3" xfId="969" xr:uid="{00000000-0005-0000-0000-0000B4030000}"/>
    <cellStyle name="SAPBEXheaderText 2 4" xfId="970" xr:uid="{00000000-0005-0000-0000-0000B5030000}"/>
    <cellStyle name="SAPBEXheaderText 2 5" xfId="971" xr:uid="{00000000-0005-0000-0000-0000B6030000}"/>
    <cellStyle name="SAPBEXheaderText 2 6" xfId="972" xr:uid="{00000000-0005-0000-0000-0000B7030000}"/>
    <cellStyle name="SAPBEXheaderText 2 7" xfId="973" xr:uid="{00000000-0005-0000-0000-0000B8030000}"/>
    <cellStyle name="SAPBEXheaderText 2 8" xfId="974" xr:uid="{00000000-0005-0000-0000-0000B9030000}"/>
    <cellStyle name="SAPBEXheaderText 2 9" xfId="975" xr:uid="{00000000-0005-0000-0000-0000BA030000}"/>
    <cellStyle name="SAPBEXheaderText 3" xfId="976" xr:uid="{00000000-0005-0000-0000-0000BB030000}"/>
    <cellStyle name="SAPBEXheaderText 4" xfId="977" xr:uid="{00000000-0005-0000-0000-0000BC030000}"/>
    <cellStyle name="SAPBEXheaderText 5" xfId="978" xr:uid="{00000000-0005-0000-0000-0000BD030000}"/>
    <cellStyle name="SAPBEXheaderText 6" xfId="979" xr:uid="{00000000-0005-0000-0000-0000BE030000}"/>
    <cellStyle name="SAPBEXheaderText 7" xfId="980" xr:uid="{00000000-0005-0000-0000-0000BF030000}"/>
    <cellStyle name="SAPBEXheaderText 8" xfId="981" xr:uid="{00000000-0005-0000-0000-0000C0030000}"/>
    <cellStyle name="SAPBEXheaderText 9" xfId="982" xr:uid="{00000000-0005-0000-0000-0000C1030000}"/>
    <cellStyle name="SAPBEXHLevel0" xfId="41" xr:uid="{00000000-0005-0000-0000-0000C2030000}"/>
    <cellStyle name="SAPBEXHLevel0 10" xfId="983" xr:uid="{00000000-0005-0000-0000-0000C3030000}"/>
    <cellStyle name="SAPBEXHLevel0 11" xfId="984" xr:uid="{00000000-0005-0000-0000-0000C4030000}"/>
    <cellStyle name="SAPBEXHLevel0 12" xfId="985" xr:uid="{00000000-0005-0000-0000-0000C5030000}"/>
    <cellStyle name="SAPBEXHLevel0 2" xfId="986" xr:uid="{00000000-0005-0000-0000-0000C6030000}"/>
    <cellStyle name="SAPBEXHLevel0 2 10" xfId="987" xr:uid="{00000000-0005-0000-0000-0000C7030000}"/>
    <cellStyle name="SAPBEXHLevel0 2 11" xfId="988" xr:uid="{00000000-0005-0000-0000-0000C8030000}"/>
    <cellStyle name="SAPBEXHLevel0 2 2" xfId="989" xr:uid="{00000000-0005-0000-0000-0000C9030000}"/>
    <cellStyle name="SAPBEXHLevel0 2 3" xfId="990" xr:uid="{00000000-0005-0000-0000-0000CA030000}"/>
    <cellStyle name="SAPBEXHLevel0 2 4" xfId="991" xr:uid="{00000000-0005-0000-0000-0000CB030000}"/>
    <cellStyle name="SAPBEXHLevel0 2 5" xfId="992" xr:uid="{00000000-0005-0000-0000-0000CC030000}"/>
    <cellStyle name="SAPBEXHLevel0 2 6" xfId="993" xr:uid="{00000000-0005-0000-0000-0000CD030000}"/>
    <cellStyle name="SAPBEXHLevel0 2 7" xfId="994" xr:uid="{00000000-0005-0000-0000-0000CE030000}"/>
    <cellStyle name="SAPBEXHLevel0 2 8" xfId="995" xr:uid="{00000000-0005-0000-0000-0000CF030000}"/>
    <cellStyle name="SAPBEXHLevel0 2 9" xfId="996" xr:uid="{00000000-0005-0000-0000-0000D0030000}"/>
    <cellStyle name="SAPBEXHLevel0 3" xfId="997" xr:uid="{00000000-0005-0000-0000-0000D1030000}"/>
    <cellStyle name="SAPBEXHLevel0 4" xfId="998" xr:uid="{00000000-0005-0000-0000-0000D2030000}"/>
    <cellStyle name="SAPBEXHLevel0 5" xfId="999" xr:uid="{00000000-0005-0000-0000-0000D3030000}"/>
    <cellStyle name="SAPBEXHLevel0 6" xfId="1000" xr:uid="{00000000-0005-0000-0000-0000D4030000}"/>
    <cellStyle name="SAPBEXHLevel0 7" xfId="1001" xr:uid="{00000000-0005-0000-0000-0000D5030000}"/>
    <cellStyle name="SAPBEXHLevel0 8" xfId="1002" xr:uid="{00000000-0005-0000-0000-0000D6030000}"/>
    <cellStyle name="SAPBEXHLevel0 9" xfId="1003" xr:uid="{00000000-0005-0000-0000-0000D7030000}"/>
    <cellStyle name="SAPBEXHLevel0X" xfId="42" xr:uid="{00000000-0005-0000-0000-0000D8030000}"/>
    <cellStyle name="SAPBEXHLevel0X 10" xfId="1004" xr:uid="{00000000-0005-0000-0000-0000D9030000}"/>
    <cellStyle name="SAPBEXHLevel0X 11" xfId="1005" xr:uid="{00000000-0005-0000-0000-0000DA030000}"/>
    <cellStyle name="SAPBEXHLevel0X 12" xfId="1006" xr:uid="{00000000-0005-0000-0000-0000DB030000}"/>
    <cellStyle name="SAPBEXHLevel0X 2" xfId="1007" xr:uid="{00000000-0005-0000-0000-0000DC030000}"/>
    <cellStyle name="SAPBEXHLevel0X 2 10" xfId="1008" xr:uid="{00000000-0005-0000-0000-0000DD030000}"/>
    <cellStyle name="SAPBEXHLevel0X 2 2" xfId="1009" xr:uid="{00000000-0005-0000-0000-0000DE030000}"/>
    <cellStyle name="SAPBEXHLevel0X 2 3" xfId="1010" xr:uid="{00000000-0005-0000-0000-0000DF030000}"/>
    <cellStyle name="SAPBEXHLevel0X 2 4" xfId="1011" xr:uid="{00000000-0005-0000-0000-0000E0030000}"/>
    <cellStyle name="SAPBEXHLevel0X 2 5" xfId="1012" xr:uid="{00000000-0005-0000-0000-0000E1030000}"/>
    <cellStyle name="SAPBEXHLevel0X 2 6" xfId="1013" xr:uid="{00000000-0005-0000-0000-0000E2030000}"/>
    <cellStyle name="SAPBEXHLevel0X 2 7" xfId="1014" xr:uid="{00000000-0005-0000-0000-0000E3030000}"/>
    <cellStyle name="SAPBEXHLevel0X 2 8" xfId="1015" xr:uid="{00000000-0005-0000-0000-0000E4030000}"/>
    <cellStyle name="SAPBEXHLevel0X 2 9" xfId="1016" xr:uid="{00000000-0005-0000-0000-0000E5030000}"/>
    <cellStyle name="SAPBEXHLevel0X 3" xfId="1017" xr:uid="{00000000-0005-0000-0000-0000E6030000}"/>
    <cellStyle name="SAPBEXHLevel0X 4" xfId="1018" xr:uid="{00000000-0005-0000-0000-0000E7030000}"/>
    <cellStyle name="SAPBEXHLevel0X 5" xfId="1019" xr:uid="{00000000-0005-0000-0000-0000E8030000}"/>
    <cellStyle name="SAPBEXHLevel0X 6" xfId="1020" xr:uid="{00000000-0005-0000-0000-0000E9030000}"/>
    <cellStyle name="SAPBEXHLevel0X 7" xfId="1021" xr:uid="{00000000-0005-0000-0000-0000EA030000}"/>
    <cellStyle name="SAPBEXHLevel0X 8" xfId="1022" xr:uid="{00000000-0005-0000-0000-0000EB030000}"/>
    <cellStyle name="SAPBEXHLevel0X 9" xfId="1023" xr:uid="{00000000-0005-0000-0000-0000EC030000}"/>
    <cellStyle name="SAPBEXHLevel1" xfId="43" xr:uid="{00000000-0005-0000-0000-0000ED030000}"/>
    <cellStyle name="SAPBEXHLevel1 10" xfId="1024" xr:uid="{00000000-0005-0000-0000-0000EE030000}"/>
    <cellStyle name="SAPBEXHLevel1 11" xfId="1025" xr:uid="{00000000-0005-0000-0000-0000EF030000}"/>
    <cellStyle name="SAPBEXHLevel1 12" xfId="1026" xr:uid="{00000000-0005-0000-0000-0000F0030000}"/>
    <cellStyle name="SAPBEXHLevel1 2" xfId="1027" xr:uid="{00000000-0005-0000-0000-0000F1030000}"/>
    <cellStyle name="SAPBEXHLevel1 2 10" xfId="1028" xr:uid="{00000000-0005-0000-0000-0000F2030000}"/>
    <cellStyle name="SAPBEXHLevel1 2 11" xfId="1029" xr:uid="{00000000-0005-0000-0000-0000F3030000}"/>
    <cellStyle name="SAPBEXHLevel1 2 2" xfId="1030" xr:uid="{00000000-0005-0000-0000-0000F4030000}"/>
    <cellStyle name="SAPBEXHLevel1 2 3" xfId="1031" xr:uid="{00000000-0005-0000-0000-0000F5030000}"/>
    <cellStyle name="SAPBEXHLevel1 2 4" xfId="1032" xr:uid="{00000000-0005-0000-0000-0000F6030000}"/>
    <cellStyle name="SAPBEXHLevel1 2 5" xfId="1033" xr:uid="{00000000-0005-0000-0000-0000F7030000}"/>
    <cellStyle name="SAPBEXHLevel1 2 6" xfId="1034" xr:uid="{00000000-0005-0000-0000-0000F8030000}"/>
    <cellStyle name="SAPBEXHLevel1 2 7" xfId="1035" xr:uid="{00000000-0005-0000-0000-0000F9030000}"/>
    <cellStyle name="SAPBEXHLevel1 2 8" xfId="1036" xr:uid="{00000000-0005-0000-0000-0000FA030000}"/>
    <cellStyle name="SAPBEXHLevel1 2 9" xfId="1037" xr:uid="{00000000-0005-0000-0000-0000FB030000}"/>
    <cellStyle name="SAPBEXHLevel1 3" xfId="1038" xr:uid="{00000000-0005-0000-0000-0000FC030000}"/>
    <cellStyle name="SAPBEXHLevel1 4" xfId="1039" xr:uid="{00000000-0005-0000-0000-0000FD030000}"/>
    <cellStyle name="SAPBEXHLevel1 5" xfId="1040" xr:uid="{00000000-0005-0000-0000-0000FE030000}"/>
    <cellStyle name="SAPBEXHLevel1 6" xfId="1041" xr:uid="{00000000-0005-0000-0000-0000FF030000}"/>
    <cellStyle name="SAPBEXHLevel1 7" xfId="1042" xr:uid="{00000000-0005-0000-0000-000000040000}"/>
    <cellStyle name="SAPBEXHLevel1 8" xfId="1043" xr:uid="{00000000-0005-0000-0000-000001040000}"/>
    <cellStyle name="SAPBEXHLevel1 9" xfId="1044" xr:uid="{00000000-0005-0000-0000-000002040000}"/>
    <cellStyle name="SAPBEXHLevel1X" xfId="44" xr:uid="{00000000-0005-0000-0000-000003040000}"/>
    <cellStyle name="SAPBEXHLevel1X 10" xfId="1045" xr:uid="{00000000-0005-0000-0000-000004040000}"/>
    <cellStyle name="SAPBEXHLevel1X 11" xfId="1046" xr:uid="{00000000-0005-0000-0000-000005040000}"/>
    <cellStyle name="SAPBEXHLevel1X 12" xfId="1047" xr:uid="{00000000-0005-0000-0000-000006040000}"/>
    <cellStyle name="SAPBEXHLevel1X 2" xfId="1048" xr:uid="{00000000-0005-0000-0000-000007040000}"/>
    <cellStyle name="SAPBEXHLevel1X 2 10" xfId="1049" xr:uid="{00000000-0005-0000-0000-000008040000}"/>
    <cellStyle name="SAPBEXHLevel1X 2 2" xfId="1050" xr:uid="{00000000-0005-0000-0000-000009040000}"/>
    <cellStyle name="SAPBEXHLevel1X 2 3" xfId="1051" xr:uid="{00000000-0005-0000-0000-00000A040000}"/>
    <cellStyle name="SAPBEXHLevel1X 2 4" xfId="1052" xr:uid="{00000000-0005-0000-0000-00000B040000}"/>
    <cellStyle name="SAPBEXHLevel1X 2 5" xfId="1053" xr:uid="{00000000-0005-0000-0000-00000C040000}"/>
    <cellStyle name="SAPBEXHLevel1X 2 6" xfId="1054" xr:uid="{00000000-0005-0000-0000-00000D040000}"/>
    <cellStyle name="SAPBEXHLevel1X 2 7" xfId="1055" xr:uid="{00000000-0005-0000-0000-00000E040000}"/>
    <cellStyle name="SAPBEXHLevel1X 2 8" xfId="1056" xr:uid="{00000000-0005-0000-0000-00000F040000}"/>
    <cellStyle name="SAPBEXHLevel1X 2 9" xfId="1057" xr:uid="{00000000-0005-0000-0000-000010040000}"/>
    <cellStyle name="SAPBEXHLevel1X 3" xfId="1058" xr:uid="{00000000-0005-0000-0000-000011040000}"/>
    <cellStyle name="SAPBEXHLevel1X 4" xfId="1059" xr:uid="{00000000-0005-0000-0000-000012040000}"/>
    <cellStyle name="SAPBEXHLevel1X 5" xfId="1060" xr:uid="{00000000-0005-0000-0000-000013040000}"/>
    <cellStyle name="SAPBEXHLevel1X 6" xfId="1061" xr:uid="{00000000-0005-0000-0000-000014040000}"/>
    <cellStyle name="SAPBEXHLevel1X 7" xfId="1062" xr:uid="{00000000-0005-0000-0000-000015040000}"/>
    <cellStyle name="SAPBEXHLevel1X 8" xfId="1063" xr:uid="{00000000-0005-0000-0000-000016040000}"/>
    <cellStyle name="SAPBEXHLevel1X 9" xfId="1064" xr:uid="{00000000-0005-0000-0000-000017040000}"/>
    <cellStyle name="SAPBEXHLevel2" xfId="45" xr:uid="{00000000-0005-0000-0000-000018040000}"/>
    <cellStyle name="SAPBEXHLevel2 10" xfId="1065" xr:uid="{00000000-0005-0000-0000-000019040000}"/>
    <cellStyle name="SAPBEXHLevel2 11" xfId="1066" xr:uid="{00000000-0005-0000-0000-00001A040000}"/>
    <cellStyle name="SAPBEXHLevel2 12" xfId="1067" xr:uid="{00000000-0005-0000-0000-00001B040000}"/>
    <cellStyle name="SAPBEXHLevel2 2" xfId="1068" xr:uid="{00000000-0005-0000-0000-00001C040000}"/>
    <cellStyle name="SAPBEXHLevel2 2 10" xfId="1069" xr:uid="{00000000-0005-0000-0000-00001D040000}"/>
    <cellStyle name="SAPBEXHLevel2 2 2" xfId="1070" xr:uid="{00000000-0005-0000-0000-00001E040000}"/>
    <cellStyle name="SAPBEXHLevel2 2 3" xfId="1071" xr:uid="{00000000-0005-0000-0000-00001F040000}"/>
    <cellStyle name="SAPBEXHLevel2 2 4" xfId="1072" xr:uid="{00000000-0005-0000-0000-000020040000}"/>
    <cellStyle name="SAPBEXHLevel2 2 5" xfId="1073" xr:uid="{00000000-0005-0000-0000-000021040000}"/>
    <cellStyle name="SAPBEXHLevel2 2 6" xfId="1074" xr:uid="{00000000-0005-0000-0000-000022040000}"/>
    <cellStyle name="SAPBEXHLevel2 2 7" xfId="1075" xr:uid="{00000000-0005-0000-0000-000023040000}"/>
    <cellStyle name="SAPBEXHLevel2 2 8" xfId="1076" xr:uid="{00000000-0005-0000-0000-000024040000}"/>
    <cellStyle name="SAPBEXHLevel2 2 9" xfId="1077" xr:uid="{00000000-0005-0000-0000-000025040000}"/>
    <cellStyle name="SAPBEXHLevel2 3" xfId="1078" xr:uid="{00000000-0005-0000-0000-000026040000}"/>
    <cellStyle name="SAPBEXHLevel2 4" xfId="1079" xr:uid="{00000000-0005-0000-0000-000027040000}"/>
    <cellStyle name="SAPBEXHLevel2 5" xfId="1080" xr:uid="{00000000-0005-0000-0000-000028040000}"/>
    <cellStyle name="SAPBEXHLevel2 6" xfId="1081" xr:uid="{00000000-0005-0000-0000-000029040000}"/>
    <cellStyle name="SAPBEXHLevel2 7" xfId="1082" xr:uid="{00000000-0005-0000-0000-00002A040000}"/>
    <cellStyle name="SAPBEXHLevel2 8" xfId="1083" xr:uid="{00000000-0005-0000-0000-00002B040000}"/>
    <cellStyle name="SAPBEXHLevel2 9" xfId="1084" xr:uid="{00000000-0005-0000-0000-00002C040000}"/>
    <cellStyle name="SAPBEXHLevel2X" xfId="46" xr:uid="{00000000-0005-0000-0000-00002D040000}"/>
    <cellStyle name="SAPBEXHLevel2X 10" xfId="1085" xr:uid="{00000000-0005-0000-0000-00002E040000}"/>
    <cellStyle name="SAPBEXHLevel2X 11" xfId="1086" xr:uid="{00000000-0005-0000-0000-00002F040000}"/>
    <cellStyle name="SAPBEXHLevel2X 12" xfId="1087" xr:uid="{00000000-0005-0000-0000-000030040000}"/>
    <cellStyle name="SAPBEXHLevel2X 2" xfId="1088" xr:uid="{00000000-0005-0000-0000-000031040000}"/>
    <cellStyle name="SAPBEXHLevel2X 2 10" xfId="1089" xr:uid="{00000000-0005-0000-0000-000032040000}"/>
    <cellStyle name="SAPBEXHLevel2X 2 2" xfId="1090" xr:uid="{00000000-0005-0000-0000-000033040000}"/>
    <cellStyle name="SAPBEXHLevel2X 2 3" xfId="1091" xr:uid="{00000000-0005-0000-0000-000034040000}"/>
    <cellStyle name="SAPBEXHLevel2X 2 4" xfId="1092" xr:uid="{00000000-0005-0000-0000-000035040000}"/>
    <cellStyle name="SAPBEXHLevel2X 2 5" xfId="1093" xr:uid="{00000000-0005-0000-0000-000036040000}"/>
    <cellStyle name="SAPBEXHLevel2X 2 6" xfId="1094" xr:uid="{00000000-0005-0000-0000-000037040000}"/>
    <cellStyle name="SAPBEXHLevel2X 2 7" xfId="1095" xr:uid="{00000000-0005-0000-0000-000038040000}"/>
    <cellStyle name="SAPBEXHLevel2X 2 8" xfId="1096" xr:uid="{00000000-0005-0000-0000-000039040000}"/>
    <cellStyle name="SAPBEXHLevel2X 2 9" xfId="1097" xr:uid="{00000000-0005-0000-0000-00003A040000}"/>
    <cellStyle name="SAPBEXHLevel2X 3" xfId="1098" xr:uid="{00000000-0005-0000-0000-00003B040000}"/>
    <cellStyle name="SAPBEXHLevel2X 4" xfId="1099" xr:uid="{00000000-0005-0000-0000-00003C040000}"/>
    <cellStyle name="SAPBEXHLevel2X 5" xfId="1100" xr:uid="{00000000-0005-0000-0000-00003D040000}"/>
    <cellStyle name="SAPBEXHLevel2X 6" xfId="1101" xr:uid="{00000000-0005-0000-0000-00003E040000}"/>
    <cellStyle name="SAPBEXHLevel2X 7" xfId="1102" xr:uid="{00000000-0005-0000-0000-00003F040000}"/>
    <cellStyle name="SAPBEXHLevel2X 8" xfId="1103" xr:uid="{00000000-0005-0000-0000-000040040000}"/>
    <cellStyle name="SAPBEXHLevel2X 9" xfId="1104" xr:uid="{00000000-0005-0000-0000-000041040000}"/>
    <cellStyle name="SAPBEXHLevel3" xfId="47" xr:uid="{00000000-0005-0000-0000-000042040000}"/>
    <cellStyle name="SAPBEXHLevel3 10" xfId="1105" xr:uid="{00000000-0005-0000-0000-000043040000}"/>
    <cellStyle name="SAPBEXHLevel3 11" xfId="1106" xr:uid="{00000000-0005-0000-0000-000044040000}"/>
    <cellStyle name="SAPBEXHLevel3 12" xfId="1107" xr:uid="{00000000-0005-0000-0000-000045040000}"/>
    <cellStyle name="SAPBEXHLevel3 2" xfId="1108" xr:uid="{00000000-0005-0000-0000-000046040000}"/>
    <cellStyle name="SAPBEXHLevel3 2 10" xfId="1109" xr:uid="{00000000-0005-0000-0000-000047040000}"/>
    <cellStyle name="SAPBEXHLevel3 2 2" xfId="1110" xr:uid="{00000000-0005-0000-0000-000048040000}"/>
    <cellStyle name="SAPBEXHLevel3 2 3" xfId="1111" xr:uid="{00000000-0005-0000-0000-000049040000}"/>
    <cellStyle name="SAPBEXHLevel3 2 4" xfId="1112" xr:uid="{00000000-0005-0000-0000-00004A040000}"/>
    <cellStyle name="SAPBEXHLevel3 2 5" xfId="1113" xr:uid="{00000000-0005-0000-0000-00004B040000}"/>
    <cellStyle name="SAPBEXHLevel3 2 6" xfId="1114" xr:uid="{00000000-0005-0000-0000-00004C040000}"/>
    <cellStyle name="SAPBEXHLevel3 2 7" xfId="1115" xr:uid="{00000000-0005-0000-0000-00004D040000}"/>
    <cellStyle name="SAPBEXHLevel3 2 8" xfId="1116" xr:uid="{00000000-0005-0000-0000-00004E040000}"/>
    <cellStyle name="SAPBEXHLevel3 2 9" xfId="1117" xr:uid="{00000000-0005-0000-0000-00004F040000}"/>
    <cellStyle name="SAPBEXHLevel3 3" xfId="1118" xr:uid="{00000000-0005-0000-0000-000050040000}"/>
    <cellStyle name="SAPBEXHLevel3 4" xfId="1119" xr:uid="{00000000-0005-0000-0000-000051040000}"/>
    <cellStyle name="SAPBEXHLevel3 5" xfId="1120" xr:uid="{00000000-0005-0000-0000-000052040000}"/>
    <cellStyle name="SAPBEXHLevel3 6" xfId="1121" xr:uid="{00000000-0005-0000-0000-000053040000}"/>
    <cellStyle name="SAPBEXHLevel3 7" xfId="1122" xr:uid="{00000000-0005-0000-0000-000054040000}"/>
    <cellStyle name="SAPBEXHLevel3 8" xfId="1123" xr:uid="{00000000-0005-0000-0000-000055040000}"/>
    <cellStyle name="SAPBEXHLevel3 9" xfId="1124" xr:uid="{00000000-0005-0000-0000-000056040000}"/>
    <cellStyle name="SAPBEXHLevel3X" xfId="48" xr:uid="{00000000-0005-0000-0000-000057040000}"/>
    <cellStyle name="SAPBEXHLevel3X 10" xfId="1125" xr:uid="{00000000-0005-0000-0000-000058040000}"/>
    <cellStyle name="SAPBEXHLevel3X 11" xfId="1126" xr:uid="{00000000-0005-0000-0000-000059040000}"/>
    <cellStyle name="SAPBEXHLevel3X 12" xfId="1127" xr:uid="{00000000-0005-0000-0000-00005A040000}"/>
    <cellStyle name="SAPBEXHLevel3X 2" xfId="1128" xr:uid="{00000000-0005-0000-0000-00005B040000}"/>
    <cellStyle name="SAPBEXHLevel3X 2 10" xfId="1129" xr:uid="{00000000-0005-0000-0000-00005C040000}"/>
    <cellStyle name="SAPBEXHLevel3X 2 2" xfId="1130" xr:uid="{00000000-0005-0000-0000-00005D040000}"/>
    <cellStyle name="SAPBEXHLevel3X 2 3" xfId="1131" xr:uid="{00000000-0005-0000-0000-00005E040000}"/>
    <cellStyle name="SAPBEXHLevel3X 2 4" xfId="1132" xr:uid="{00000000-0005-0000-0000-00005F040000}"/>
    <cellStyle name="SAPBEXHLevel3X 2 5" xfId="1133" xr:uid="{00000000-0005-0000-0000-000060040000}"/>
    <cellStyle name="SAPBEXHLevel3X 2 6" xfId="1134" xr:uid="{00000000-0005-0000-0000-000061040000}"/>
    <cellStyle name="SAPBEXHLevel3X 2 7" xfId="1135" xr:uid="{00000000-0005-0000-0000-000062040000}"/>
    <cellStyle name="SAPBEXHLevel3X 2 8" xfId="1136" xr:uid="{00000000-0005-0000-0000-000063040000}"/>
    <cellStyle name="SAPBEXHLevel3X 2 9" xfId="1137" xr:uid="{00000000-0005-0000-0000-000064040000}"/>
    <cellStyle name="SAPBEXHLevel3X 3" xfId="1138" xr:uid="{00000000-0005-0000-0000-000065040000}"/>
    <cellStyle name="SAPBEXHLevel3X 4" xfId="1139" xr:uid="{00000000-0005-0000-0000-000066040000}"/>
    <cellStyle name="SAPBEXHLevel3X 5" xfId="1140" xr:uid="{00000000-0005-0000-0000-000067040000}"/>
    <cellStyle name="SAPBEXHLevel3X 6" xfId="1141" xr:uid="{00000000-0005-0000-0000-000068040000}"/>
    <cellStyle name="SAPBEXHLevel3X 7" xfId="1142" xr:uid="{00000000-0005-0000-0000-000069040000}"/>
    <cellStyle name="SAPBEXHLevel3X 8" xfId="1143" xr:uid="{00000000-0005-0000-0000-00006A040000}"/>
    <cellStyle name="SAPBEXHLevel3X 9" xfId="1144" xr:uid="{00000000-0005-0000-0000-00006B040000}"/>
    <cellStyle name="SAPBEXchaText" xfId="10" xr:uid="{00000000-0005-0000-0000-00006C040000}"/>
    <cellStyle name="SAPBEXchaText 10" xfId="1145" xr:uid="{00000000-0005-0000-0000-00006D040000}"/>
    <cellStyle name="SAPBEXchaText 11" xfId="1146" xr:uid="{00000000-0005-0000-0000-00006E040000}"/>
    <cellStyle name="SAPBEXchaText 12" xfId="1147" xr:uid="{00000000-0005-0000-0000-00006F040000}"/>
    <cellStyle name="SAPBEXchaText 2" xfId="1148" xr:uid="{00000000-0005-0000-0000-000070040000}"/>
    <cellStyle name="SAPBEXchaText 2 10" xfId="1149" xr:uid="{00000000-0005-0000-0000-000071040000}"/>
    <cellStyle name="SAPBEXchaText 2 11" xfId="1150" xr:uid="{00000000-0005-0000-0000-000072040000}"/>
    <cellStyle name="SAPBEXchaText 2 12" xfId="1151" xr:uid="{00000000-0005-0000-0000-000073040000}"/>
    <cellStyle name="SAPBEXchaText 2 2" xfId="1152" xr:uid="{00000000-0005-0000-0000-000074040000}"/>
    <cellStyle name="SAPBEXchaText 2 2 10" xfId="1153" xr:uid="{00000000-0005-0000-0000-000075040000}"/>
    <cellStyle name="SAPBEXchaText 2 2 2" xfId="1154" xr:uid="{00000000-0005-0000-0000-000076040000}"/>
    <cellStyle name="SAPBEXchaText 2 2 3" xfId="1155" xr:uid="{00000000-0005-0000-0000-000077040000}"/>
    <cellStyle name="SAPBEXchaText 2 2 4" xfId="1156" xr:uid="{00000000-0005-0000-0000-000078040000}"/>
    <cellStyle name="SAPBEXchaText 2 2 5" xfId="1157" xr:uid="{00000000-0005-0000-0000-000079040000}"/>
    <cellStyle name="SAPBEXchaText 2 2 6" xfId="1158" xr:uid="{00000000-0005-0000-0000-00007A040000}"/>
    <cellStyle name="SAPBEXchaText 2 2 7" xfId="1159" xr:uid="{00000000-0005-0000-0000-00007B040000}"/>
    <cellStyle name="SAPBEXchaText 2 2 8" xfId="1160" xr:uid="{00000000-0005-0000-0000-00007C040000}"/>
    <cellStyle name="SAPBEXchaText 2 2 9" xfId="1161" xr:uid="{00000000-0005-0000-0000-00007D040000}"/>
    <cellStyle name="SAPBEXchaText 2 3" xfId="1162" xr:uid="{00000000-0005-0000-0000-00007E040000}"/>
    <cellStyle name="SAPBEXchaText 2 4" xfId="1163" xr:uid="{00000000-0005-0000-0000-00007F040000}"/>
    <cellStyle name="SAPBEXchaText 2 5" xfId="1164" xr:uid="{00000000-0005-0000-0000-000080040000}"/>
    <cellStyle name="SAPBEXchaText 2 6" xfId="1165" xr:uid="{00000000-0005-0000-0000-000081040000}"/>
    <cellStyle name="SAPBEXchaText 2 7" xfId="1166" xr:uid="{00000000-0005-0000-0000-000082040000}"/>
    <cellStyle name="SAPBEXchaText 2 8" xfId="1167" xr:uid="{00000000-0005-0000-0000-000083040000}"/>
    <cellStyle name="SAPBEXchaText 2 9" xfId="1168" xr:uid="{00000000-0005-0000-0000-000084040000}"/>
    <cellStyle name="SAPBEXchaText 3" xfId="1169" xr:uid="{00000000-0005-0000-0000-000085040000}"/>
    <cellStyle name="SAPBEXchaText 3 10" xfId="1170" xr:uid="{00000000-0005-0000-0000-000086040000}"/>
    <cellStyle name="SAPBEXchaText 3 2" xfId="1171" xr:uid="{00000000-0005-0000-0000-000087040000}"/>
    <cellStyle name="SAPBEXchaText 3 3" xfId="1172" xr:uid="{00000000-0005-0000-0000-000088040000}"/>
    <cellStyle name="SAPBEXchaText 3 4" xfId="1173" xr:uid="{00000000-0005-0000-0000-000089040000}"/>
    <cellStyle name="SAPBEXchaText 3 5" xfId="1174" xr:uid="{00000000-0005-0000-0000-00008A040000}"/>
    <cellStyle name="SAPBEXchaText 3 6" xfId="1175" xr:uid="{00000000-0005-0000-0000-00008B040000}"/>
    <cellStyle name="SAPBEXchaText 3 7" xfId="1176" xr:uid="{00000000-0005-0000-0000-00008C040000}"/>
    <cellStyle name="SAPBEXchaText 3 8" xfId="1177" xr:uid="{00000000-0005-0000-0000-00008D040000}"/>
    <cellStyle name="SAPBEXchaText 3 9" xfId="1178" xr:uid="{00000000-0005-0000-0000-00008E040000}"/>
    <cellStyle name="SAPBEXchaText 4" xfId="1179" xr:uid="{00000000-0005-0000-0000-00008F040000}"/>
    <cellStyle name="SAPBEXchaText 5" xfId="1180" xr:uid="{00000000-0005-0000-0000-000090040000}"/>
    <cellStyle name="SAPBEXchaText 6" xfId="1181" xr:uid="{00000000-0005-0000-0000-000091040000}"/>
    <cellStyle name="SAPBEXchaText 7" xfId="1182" xr:uid="{00000000-0005-0000-0000-000092040000}"/>
    <cellStyle name="SAPBEXchaText 8" xfId="1183" xr:uid="{00000000-0005-0000-0000-000093040000}"/>
    <cellStyle name="SAPBEXchaText 9" xfId="1184" xr:uid="{00000000-0005-0000-0000-000094040000}"/>
    <cellStyle name="SAPBEXchaText_Výkaz 13-D3a _2011_jk" xfId="1185" xr:uid="{00000000-0005-0000-0000-000095040000}"/>
    <cellStyle name="SAPBEXinputData" xfId="1186" xr:uid="{00000000-0005-0000-0000-000096040000}"/>
    <cellStyle name="SAPBEXinputData 2" xfId="1187" xr:uid="{00000000-0005-0000-0000-000097040000}"/>
    <cellStyle name="SAPBEXItemHeader" xfId="1188" xr:uid="{00000000-0005-0000-0000-000098040000}"/>
    <cellStyle name="SAPBEXItemHeader 10" xfId="1189" xr:uid="{00000000-0005-0000-0000-000099040000}"/>
    <cellStyle name="SAPBEXItemHeader 11" xfId="1190" xr:uid="{00000000-0005-0000-0000-00009A040000}"/>
    <cellStyle name="SAPBEXItemHeader 2" xfId="1191" xr:uid="{00000000-0005-0000-0000-00009B040000}"/>
    <cellStyle name="SAPBEXItemHeader 2 10" xfId="1192" xr:uid="{00000000-0005-0000-0000-00009C040000}"/>
    <cellStyle name="SAPBEXItemHeader 2 2" xfId="1193" xr:uid="{00000000-0005-0000-0000-00009D040000}"/>
    <cellStyle name="SAPBEXItemHeader 2 3" xfId="1194" xr:uid="{00000000-0005-0000-0000-00009E040000}"/>
    <cellStyle name="SAPBEXItemHeader 2 4" xfId="1195" xr:uid="{00000000-0005-0000-0000-00009F040000}"/>
    <cellStyle name="SAPBEXItemHeader 2 5" xfId="1196" xr:uid="{00000000-0005-0000-0000-0000A0040000}"/>
    <cellStyle name="SAPBEXItemHeader 2 6" xfId="1197" xr:uid="{00000000-0005-0000-0000-0000A1040000}"/>
    <cellStyle name="SAPBEXItemHeader 2 7" xfId="1198" xr:uid="{00000000-0005-0000-0000-0000A2040000}"/>
    <cellStyle name="SAPBEXItemHeader 2 8" xfId="1199" xr:uid="{00000000-0005-0000-0000-0000A3040000}"/>
    <cellStyle name="SAPBEXItemHeader 2 9" xfId="1200" xr:uid="{00000000-0005-0000-0000-0000A4040000}"/>
    <cellStyle name="SAPBEXItemHeader 3" xfId="1201" xr:uid="{00000000-0005-0000-0000-0000A5040000}"/>
    <cellStyle name="SAPBEXItemHeader 4" xfId="1202" xr:uid="{00000000-0005-0000-0000-0000A6040000}"/>
    <cellStyle name="SAPBEXItemHeader 5" xfId="1203" xr:uid="{00000000-0005-0000-0000-0000A7040000}"/>
    <cellStyle name="SAPBEXItemHeader 6" xfId="1204" xr:uid="{00000000-0005-0000-0000-0000A8040000}"/>
    <cellStyle name="SAPBEXItemHeader 7" xfId="1205" xr:uid="{00000000-0005-0000-0000-0000A9040000}"/>
    <cellStyle name="SAPBEXItemHeader 8" xfId="1206" xr:uid="{00000000-0005-0000-0000-0000AA040000}"/>
    <cellStyle name="SAPBEXItemHeader 9" xfId="1207" xr:uid="{00000000-0005-0000-0000-0000AB040000}"/>
    <cellStyle name="SAPBEXresData" xfId="49" xr:uid="{00000000-0005-0000-0000-0000AC040000}"/>
    <cellStyle name="SAPBEXresData 10" xfId="1208" xr:uid="{00000000-0005-0000-0000-0000AD040000}"/>
    <cellStyle name="SAPBEXresData 11" xfId="1209" xr:uid="{00000000-0005-0000-0000-0000AE040000}"/>
    <cellStyle name="SAPBEXresData 12" xfId="1210" xr:uid="{00000000-0005-0000-0000-0000AF040000}"/>
    <cellStyle name="SAPBEXresData 2" xfId="1211" xr:uid="{00000000-0005-0000-0000-0000B0040000}"/>
    <cellStyle name="SAPBEXresData 2 10" xfId="1212" xr:uid="{00000000-0005-0000-0000-0000B1040000}"/>
    <cellStyle name="SAPBEXresData 2 2" xfId="1213" xr:uid="{00000000-0005-0000-0000-0000B2040000}"/>
    <cellStyle name="SAPBEXresData 2 3" xfId="1214" xr:uid="{00000000-0005-0000-0000-0000B3040000}"/>
    <cellStyle name="SAPBEXresData 2 4" xfId="1215" xr:uid="{00000000-0005-0000-0000-0000B4040000}"/>
    <cellStyle name="SAPBEXresData 2 5" xfId="1216" xr:uid="{00000000-0005-0000-0000-0000B5040000}"/>
    <cellStyle name="SAPBEXresData 2 6" xfId="1217" xr:uid="{00000000-0005-0000-0000-0000B6040000}"/>
    <cellStyle name="SAPBEXresData 2 7" xfId="1218" xr:uid="{00000000-0005-0000-0000-0000B7040000}"/>
    <cellStyle name="SAPBEXresData 2 8" xfId="1219" xr:uid="{00000000-0005-0000-0000-0000B8040000}"/>
    <cellStyle name="SAPBEXresData 2 9" xfId="1220" xr:uid="{00000000-0005-0000-0000-0000B9040000}"/>
    <cellStyle name="SAPBEXresData 3" xfId="1221" xr:uid="{00000000-0005-0000-0000-0000BA040000}"/>
    <cellStyle name="SAPBEXresData 4" xfId="1222" xr:uid="{00000000-0005-0000-0000-0000BB040000}"/>
    <cellStyle name="SAPBEXresData 5" xfId="1223" xr:uid="{00000000-0005-0000-0000-0000BC040000}"/>
    <cellStyle name="SAPBEXresData 6" xfId="1224" xr:uid="{00000000-0005-0000-0000-0000BD040000}"/>
    <cellStyle name="SAPBEXresData 7" xfId="1225" xr:uid="{00000000-0005-0000-0000-0000BE040000}"/>
    <cellStyle name="SAPBEXresData 8" xfId="1226" xr:uid="{00000000-0005-0000-0000-0000BF040000}"/>
    <cellStyle name="SAPBEXresData 9" xfId="1227" xr:uid="{00000000-0005-0000-0000-0000C0040000}"/>
    <cellStyle name="SAPBEXresDataEmph" xfId="50" xr:uid="{00000000-0005-0000-0000-0000C1040000}"/>
    <cellStyle name="SAPBEXresDataEmph 2" xfId="1228" xr:uid="{00000000-0005-0000-0000-0000C2040000}"/>
    <cellStyle name="SAPBEXresDataEmph 2 2" xfId="1229" xr:uid="{00000000-0005-0000-0000-0000C3040000}"/>
    <cellStyle name="SAPBEXresDataEmph 2 3" xfId="1230" xr:uid="{00000000-0005-0000-0000-0000C4040000}"/>
    <cellStyle name="SAPBEXresDataEmph 2 4" xfId="1231" xr:uid="{00000000-0005-0000-0000-0000C5040000}"/>
    <cellStyle name="SAPBEXresDataEmph 2 5" xfId="1232" xr:uid="{00000000-0005-0000-0000-0000C6040000}"/>
    <cellStyle name="SAPBEXresDataEmph 2 6" xfId="1233" xr:uid="{00000000-0005-0000-0000-0000C7040000}"/>
    <cellStyle name="SAPBEXresDataEmph 2 7" xfId="1234" xr:uid="{00000000-0005-0000-0000-0000C8040000}"/>
    <cellStyle name="SAPBEXresDataEmph 3" xfId="1235" xr:uid="{00000000-0005-0000-0000-0000C9040000}"/>
    <cellStyle name="SAPBEXresDataEmph 4" xfId="1236" xr:uid="{00000000-0005-0000-0000-0000CA040000}"/>
    <cellStyle name="SAPBEXresDataEmph 5" xfId="1237" xr:uid="{00000000-0005-0000-0000-0000CB040000}"/>
    <cellStyle name="SAPBEXresDataEmph 6" xfId="1238" xr:uid="{00000000-0005-0000-0000-0000CC040000}"/>
    <cellStyle name="SAPBEXresDataEmph 7" xfId="1239" xr:uid="{00000000-0005-0000-0000-0000CD040000}"/>
    <cellStyle name="SAPBEXresDataEmph 8" xfId="1240" xr:uid="{00000000-0005-0000-0000-0000CE040000}"/>
    <cellStyle name="SAPBEXresDataEmph 9" xfId="1241" xr:uid="{00000000-0005-0000-0000-0000CF040000}"/>
    <cellStyle name="SAPBEXresItem" xfId="51" xr:uid="{00000000-0005-0000-0000-0000D0040000}"/>
    <cellStyle name="SAPBEXresItem 10" xfId="1242" xr:uid="{00000000-0005-0000-0000-0000D1040000}"/>
    <cellStyle name="SAPBEXresItem 11" xfId="1243" xr:uid="{00000000-0005-0000-0000-0000D2040000}"/>
    <cellStyle name="SAPBEXresItem 12" xfId="1244" xr:uid="{00000000-0005-0000-0000-0000D3040000}"/>
    <cellStyle name="SAPBEXresItem 2" xfId="1245" xr:uid="{00000000-0005-0000-0000-0000D4040000}"/>
    <cellStyle name="SAPBEXresItem 2 10" xfId="1246" xr:uid="{00000000-0005-0000-0000-0000D5040000}"/>
    <cellStyle name="SAPBEXresItem 2 2" xfId="1247" xr:uid="{00000000-0005-0000-0000-0000D6040000}"/>
    <cellStyle name="SAPBEXresItem 2 3" xfId="1248" xr:uid="{00000000-0005-0000-0000-0000D7040000}"/>
    <cellStyle name="SAPBEXresItem 2 4" xfId="1249" xr:uid="{00000000-0005-0000-0000-0000D8040000}"/>
    <cellStyle name="SAPBEXresItem 2 5" xfId="1250" xr:uid="{00000000-0005-0000-0000-0000D9040000}"/>
    <cellStyle name="SAPBEXresItem 2 6" xfId="1251" xr:uid="{00000000-0005-0000-0000-0000DA040000}"/>
    <cellStyle name="SAPBEXresItem 2 7" xfId="1252" xr:uid="{00000000-0005-0000-0000-0000DB040000}"/>
    <cellStyle name="SAPBEXresItem 2 8" xfId="1253" xr:uid="{00000000-0005-0000-0000-0000DC040000}"/>
    <cellStyle name="SAPBEXresItem 2 9" xfId="1254" xr:uid="{00000000-0005-0000-0000-0000DD040000}"/>
    <cellStyle name="SAPBEXresItem 3" xfId="1255" xr:uid="{00000000-0005-0000-0000-0000DE040000}"/>
    <cellStyle name="SAPBEXresItem 4" xfId="1256" xr:uid="{00000000-0005-0000-0000-0000DF040000}"/>
    <cellStyle name="SAPBEXresItem 5" xfId="1257" xr:uid="{00000000-0005-0000-0000-0000E0040000}"/>
    <cellStyle name="SAPBEXresItem 6" xfId="1258" xr:uid="{00000000-0005-0000-0000-0000E1040000}"/>
    <cellStyle name="SAPBEXresItem 7" xfId="1259" xr:uid="{00000000-0005-0000-0000-0000E2040000}"/>
    <cellStyle name="SAPBEXresItem 8" xfId="1260" xr:uid="{00000000-0005-0000-0000-0000E3040000}"/>
    <cellStyle name="SAPBEXresItem 9" xfId="1261" xr:uid="{00000000-0005-0000-0000-0000E4040000}"/>
    <cellStyle name="SAPBEXresItemX" xfId="52" xr:uid="{00000000-0005-0000-0000-0000E5040000}"/>
    <cellStyle name="SAPBEXresItemX 10" xfId="1262" xr:uid="{00000000-0005-0000-0000-0000E6040000}"/>
    <cellStyle name="SAPBEXresItemX 11" xfId="1263" xr:uid="{00000000-0005-0000-0000-0000E7040000}"/>
    <cellStyle name="SAPBEXresItemX 12" xfId="1264" xr:uid="{00000000-0005-0000-0000-0000E8040000}"/>
    <cellStyle name="SAPBEXresItemX 2" xfId="1265" xr:uid="{00000000-0005-0000-0000-0000E9040000}"/>
    <cellStyle name="SAPBEXresItemX 2 10" xfId="1266" xr:uid="{00000000-0005-0000-0000-0000EA040000}"/>
    <cellStyle name="SAPBEXresItemX 2 2" xfId="1267" xr:uid="{00000000-0005-0000-0000-0000EB040000}"/>
    <cellStyle name="SAPBEXresItemX 2 3" xfId="1268" xr:uid="{00000000-0005-0000-0000-0000EC040000}"/>
    <cellStyle name="SAPBEXresItemX 2 4" xfId="1269" xr:uid="{00000000-0005-0000-0000-0000ED040000}"/>
    <cellStyle name="SAPBEXresItemX 2 5" xfId="1270" xr:uid="{00000000-0005-0000-0000-0000EE040000}"/>
    <cellStyle name="SAPBEXresItemX 2 6" xfId="1271" xr:uid="{00000000-0005-0000-0000-0000EF040000}"/>
    <cellStyle name="SAPBEXresItemX 2 7" xfId="1272" xr:uid="{00000000-0005-0000-0000-0000F0040000}"/>
    <cellStyle name="SAPBEXresItemX 2 8" xfId="1273" xr:uid="{00000000-0005-0000-0000-0000F1040000}"/>
    <cellStyle name="SAPBEXresItemX 2 9" xfId="1274" xr:uid="{00000000-0005-0000-0000-0000F2040000}"/>
    <cellStyle name="SAPBEXresItemX 3" xfId="1275" xr:uid="{00000000-0005-0000-0000-0000F3040000}"/>
    <cellStyle name="SAPBEXresItemX 4" xfId="1276" xr:uid="{00000000-0005-0000-0000-0000F4040000}"/>
    <cellStyle name="SAPBEXresItemX 5" xfId="1277" xr:uid="{00000000-0005-0000-0000-0000F5040000}"/>
    <cellStyle name="SAPBEXresItemX 6" xfId="1278" xr:uid="{00000000-0005-0000-0000-0000F6040000}"/>
    <cellStyle name="SAPBEXresItemX 7" xfId="1279" xr:uid="{00000000-0005-0000-0000-0000F7040000}"/>
    <cellStyle name="SAPBEXresItemX 8" xfId="1280" xr:uid="{00000000-0005-0000-0000-0000F8040000}"/>
    <cellStyle name="SAPBEXresItemX 9" xfId="1281" xr:uid="{00000000-0005-0000-0000-0000F9040000}"/>
    <cellStyle name="SAPBEXstdData" xfId="11" xr:uid="{00000000-0005-0000-0000-0000FA040000}"/>
    <cellStyle name="SAPBEXstdData 10" xfId="1282" xr:uid="{00000000-0005-0000-0000-0000FB040000}"/>
    <cellStyle name="SAPBEXstdData 11" xfId="1283" xr:uid="{00000000-0005-0000-0000-0000FC040000}"/>
    <cellStyle name="SAPBEXstdData 12" xfId="1284" xr:uid="{00000000-0005-0000-0000-0000FD040000}"/>
    <cellStyle name="SAPBEXstdData 2" xfId="1285" xr:uid="{00000000-0005-0000-0000-0000FE040000}"/>
    <cellStyle name="SAPBEXstdData 2 10" xfId="1286" xr:uid="{00000000-0005-0000-0000-0000FF040000}"/>
    <cellStyle name="SAPBEXstdData 2 11" xfId="1287" xr:uid="{00000000-0005-0000-0000-000000050000}"/>
    <cellStyle name="SAPBEXstdData 2 12" xfId="1288" xr:uid="{00000000-0005-0000-0000-000001050000}"/>
    <cellStyle name="SAPBEXstdData 2 2" xfId="1289" xr:uid="{00000000-0005-0000-0000-000002050000}"/>
    <cellStyle name="SAPBEXstdData 2 2 10" xfId="1290" xr:uid="{00000000-0005-0000-0000-000003050000}"/>
    <cellStyle name="SAPBEXstdData 2 2 2" xfId="1291" xr:uid="{00000000-0005-0000-0000-000004050000}"/>
    <cellStyle name="SAPBEXstdData 2 2 3" xfId="1292" xr:uid="{00000000-0005-0000-0000-000005050000}"/>
    <cellStyle name="SAPBEXstdData 2 2 4" xfId="1293" xr:uid="{00000000-0005-0000-0000-000006050000}"/>
    <cellStyle name="SAPBEXstdData 2 2 5" xfId="1294" xr:uid="{00000000-0005-0000-0000-000007050000}"/>
    <cellStyle name="SAPBEXstdData 2 2 6" xfId="1295" xr:uid="{00000000-0005-0000-0000-000008050000}"/>
    <cellStyle name="SAPBEXstdData 2 2 7" xfId="1296" xr:uid="{00000000-0005-0000-0000-000009050000}"/>
    <cellStyle name="SAPBEXstdData 2 2 8" xfId="1297" xr:uid="{00000000-0005-0000-0000-00000A050000}"/>
    <cellStyle name="SAPBEXstdData 2 2 9" xfId="1298" xr:uid="{00000000-0005-0000-0000-00000B050000}"/>
    <cellStyle name="SAPBEXstdData 2 3" xfId="1299" xr:uid="{00000000-0005-0000-0000-00000C050000}"/>
    <cellStyle name="SAPBEXstdData 2 4" xfId="1300" xr:uid="{00000000-0005-0000-0000-00000D050000}"/>
    <cellStyle name="SAPBEXstdData 2 5" xfId="1301" xr:uid="{00000000-0005-0000-0000-00000E050000}"/>
    <cellStyle name="SAPBEXstdData 2 6" xfId="1302" xr:uid="{00000000-0005-0000-0000-00000F050000}"/>
    <cellStyle name="SAPBEXstdData 2 7" xfId="1303" xr:uid="{00000000-0005-0000-0000-000010050000}"/>
    <cellStyle name="SAPBEXstdData 2 8" xfId="1304" xr:uid="{00000000-0005-0000-0000-000011050000}"/>
    <cellStyle name="SAPBEXstdData 2 9" xfId="1305" xr:uid="{00000000-0005-0000-0000-000012050000}"/>
    <cellStyle name="SAPBEXstdData 3" xfId="1306" xr:uid="{00000000-0005-0000-0000-000013050000}"/>
    <cellStyle name="SAPBEXstdData 3 10" xfId="1307" xr:uid="{00000000-0005-0000-0000-000014050000}"/>
    <cellStyle name="SAPBEXstdData 3 2" xfId="1308" xr:uid="{00000000-0005-0000-0000-000015050000}"/>
    <cellStyle name="SAPBEXstdData 3 3" xfId="1309" xr:uid="{00000000-0005-0000-0000-000016050000}"/>
    <cellStyle name="SAPBEXstdData 3 4" xfId="1310" xr:uid="{00000000-0005-0000-0000-000017050000}"/>
    <cellStyle name="SAPBEXstdData 3 5" xfId="1311" xr:uid="{00000000-0005-0000-0000-000018050000}"/>
    <cellStyle name="SAPBEXstdData 3 6" xfId="1312" xr:uid="{00000000-0005-0000-0000-000019050000}"/>
    <cellStyle name="SAPBEXstdData 3 7" xfId="1313" xr:uid="{00000000-0005-0000-0000-00001A050000}"/>
    <cellStyle name="SAPBEXstdData 3 8" xfId="1314" xr:uid="{00000000-0005-0000-0000-00001B050000}"/>
    <cellStyle name="SAPBEXstdData 3 9" xfId="1315" xr:uid="{00000000-0005-0000-0000-00001C050000}"/>
    <cellStyle name="SAPBEXstdData 4" xfId="1316" xr:uid="{00000000-0005-0000-0000-00001D050000}"/>
    <cellStyle name="SAPBEXstdData 5" xfId="1317" xr:uid="{00000000-0005-0000-0000-00001E050000}"/>
    <cellStyle name="SAPBEXstdData 6" xfId="1318" xr:uid="{00000000-0005-0000-0000-00001F050000}"/>
    <cellStyle name="SAPBEXstdData 7" xfId="1319" xr:uid="{00000000-0005-0000-0000-000020050000}"/>
    <cellStyle name="SAPBEXstdData 8" xfId="1320" xr:uid="{00000000-0005-0000-0000-000021050000}"/>
    <cellStyle name="SAPBEXstdData 9" xfId="1321" xr:uid="{00000000-0005-0000-0000-000022050000}"/>
    <cellStyle name="SAPBEXstdDataEmph" xfId="53" xr:uid="{00000000-0005-0000-0000-000023050000}"/>
    <cellStyle name="SAPBEXstdDataEmph 10" xfId="1322" xr:uid="{00000000-0005-0000-0000-000024050000}"/>
    <cellStyle name="SAPBEXstdDataEmph 11" xfId="1323" xr:uid="{00000000-0005-0000-0000-000025050000}"/>
    <cellStyle name="SAPBEXstdDataEmph 12" xfId="1324" xr:uid="{00000000-0005-0000-0000-000026050000}"/>
    <cellStyle name="SAPBEXstdDataEmph 2" xfId="1325" xr:uid="{00000000-0005-0000-0000-000027050000}"/>
    <cellStyle name="SAPBEXstdDataEmph 2 10" xfId="1326" xr:uid="{00000000-0005-0000-0000-000028050000}"/>
    <cellStyle name="SAPBEXstdDataEmph 2 2" xfId="1327" xr:uid="{00000000-0005-0000-0000-000029050000}"/>
    <cellStyle name="SAPBEXstdDataEmph 2 3" xfId="1328" xr:uid="{00000000-0005-0000-0000-00002A050000}"/>
    <cellStyle name="SAPBEXstdDataEmph 2 4" xfId="1329" xr:uid="{00000000-0005-0000-0000-00002B050000}"/>
    <cellStyle name="SAPBEXstdDataEmph 2 5" xfId="1330" xr:uid="{00000000-0005-0000-0000-00002C050000}"/>
    <cellStyle name="SAPBEXstdDataEmph 2 6" xfId="1331" xr:uid="{00000000-0005-0000-0000-00002D050000}"/>
    <cellStyle name="SAPBEXstdDataEmph 2 7" xfId="1332" xr:uid="{00000000-0005-0000-0000-00002E050000}"/>
    <cellStyle name="SAPBEXstdDataEmph 2 8" xfId="1333" xr:uid="{00000000-0005-0000-0000-00002F050000}"/>
    <cellStyle name="SAPBEXstdDataEmph 2 9" xfId="1334" xr:uid="{00000000-0005-0000-0000-000030050000}"/>
    <cellStyle name="SAPBEXstdDataEmph 3" xfId="1335" xr:uid="{00000000-0005-0000-0000-000031050000}"/>
    <cellStyle name="SAPBEXstdDataEmph 4" xfId="1336" xr:uid="{00000000-0005-0000-0000-000032050000}"/>
    <cellStyle name="SAPBEXstdDataEmph 5" xfId="1337" xr:uid="{00000000-0005-0000-0000-000033050000}"/>
    <cellStyle name="SAPBEXstdDataEmph 6" xfId="1338" xr:uid="{00000000-0005-0000-0000-000034050000}"/>
    <cellStyle name="SAPBEXstdDataEmph 7" xfId="1339" xr:uid="{00000000-0005-0000-0000-000035050000}"/>
    <cellStyle name="SAPBEXstdDataEmph 8" xfId="1340" xr:uid="{00000000-0005-0000-0000-000036050000}"/>
    <cellStyle name="SAPBEXstdDataEmph 9" xfId="1341" xr:uid="{00000000-0005-0000-0000-000037050000}"/>
    <cellStyle name="SAPBEXstdItem" xfId="12" xr:uid="{00000000-0005-0000-0000-000038050000}"/>
    <cellStyle name="SAPBEXstdItem 10" xfId="1342" xr:uid="{00000000-0005-0000-0000-000039050000}"/>
    <cellStyle name="SAPBEXstdItem 11" xfId="1343" xr:uid="{00000000-0005-0000-0000-00003A050000}"/>
    <cellStyle name="SAPBEXstdItem 12" xfId="1344" xr:uid="{00000000-0005-0000-0000-00003B050000}"/>
    <cellStyle name="SAPBEXstdItem 2" xfId="1345" xr:uid="{00000000-0005-0000-0000-00003C050000}"/>
    <cellStyle name="SAPBEXstdItem 2 10" xfId="1346" xr:uid="{00000000-0005-0000-0000-00003D050000}"/>
    <cellStyle name="SAPBEXstdItem 2 11" xfId="1347" xr:uid="{00000000-0005-0000-0000-00003E050000}"/>
    <cellStyle name="SAPBEXstdItem 2 12" xfId="1348" xr:uid="{00000000-0005-0000-0000-00003F050000}"/>
    <cellStyle name="SAPBEXstdItem 2 2" xfId="1349" xr:uid="{00000000-0005-0000-0000-000040050000}"/>
    <cellStyle name="SAPBEXstdItem 2 2 10" xfId="1350" xr:uid="{00000000-0005-0000-0000-000041050000}"/>
    <cellStyle name="SAPBEXstdItem 2 2 2" xfId="1351" xr:uid="{00000000-0005-0000-0000-000042050000}"/>
    <cellStyle name="SAPBEXstdItem 2 2 3" xfId="1352" xr:uid="{00000000-0005-0000-0000-000043050000}"/>
    <cellStyle name="SAPBEXstdItem 2 2 4" xfId="1353" xr:uid="{00000000-0005-0000-0000-000044050000}"/>
    <cellStyle name="SAPBEXstdItem 2 2 5" xfId="1354" xr:uid="{00000000-0005-0000-0000-000045050000}"/>
    <cellStyle name="SAPBEXstdItem 2 2 6" xfId="1355" xr:uid="{00000000-0005-0000-0000-000046050000}"/>
    <cellStyle name="SAPBEXstdItem 2 2 7" xfId="1356" xr:uid="{00000000-0005-0000-0000-000047050000}"/>
    <cellStyle name="SAPBEXstdItem 2 2 8" xfId="1357" xr:uid="{00000000-0005-0000-0000-000048050000}"/>
    <cellStyle name="SAPBEXstdItem 2 2 9" xfId="1358" xr:uid="{00000000-0005-0000-0000-000049050000}"/>
    <cellStyle name="SAPBEXstdItem 2 3" xfId="1359" xr:uid="{00000000-0005-0000-0000-00004A050000}"/>
    <cellStyle name="SAPBEXstdItem 2 4" xfId="1360" xr:uid="{00000000-0005-0000-0000-00004B050000}"/>
    <cellStyle name="SAPBEXstdItem 2 5" xfId="1361" xr:uid="{00000000-0005-0000-0000-00004C050000}"/>
    <cellStyle name="SAPBEXstdItem 2 6" xfId="1362" xr:uid="{00000000-0005-0000-0000-00004D050000}"/>
    <cellStyle name="SAPBEXstdItem 2 7" xfId="1363" xr:uid="{00000000-0005-0000-0000-00004E050000}"/>
    <cellStyle name="SAPBEXstdItem 2 8" xfId="1364" xr:uid="{00000000-0005-0000-0000-00004F050000}"/>
    <cellStyle name="SAPBEXstdItem 2 9" xfId="1365" xr:uid="{00000000-0005-0000-0000-000050050000}"/>
    <cellStyle name="SAPBEXstdItem 3" xfId="1366" xr:uid="{00000000-0005-0000-0000-000051050000}"/>
    <cellStyle name="SAPBEXstdItem 3 10" xfId="1367" xr:uid="{00000000-0005-0000-0000-000052050000}"/>
    <cellStyle name="SAPBEXstdItem 3 2" xfId="1368" xr:uid="{00000000-0005-0000-0000-000053050000}"/>
    <cellStyle name="SAPBEXstdItem 3 3" xfId="1369" xr:uid="{00000000-0005-0000-0000-000054050000}"/>
    <cellStyle name="SAPBEXstdItem 3 4" xfId="1370" xr:uid="{00000000-0005-0000-0000-000055050000}"/>
    <cellStyle name="SAPBEXstdItem 3 5" xfId="1371" xr:uid="{00000000-0005-0000-0000-000056050000}"/>
    <cellStyle name="SAPBEXstdItem 3 6" xfId="1372" xr:uid="{00000000-0005-0000-0000-000057050000}"/>
    <cellStyle name="SAPBEXstdItem 3 7" xfId="1373" xr:uid="{00000000-0005-0000-0000-000058050000}"/>
    <cellStyle name="SAPBEXstdItem 3 8" xfId="1374" xr:uid="{00000000-0005-0000-0000-000059050000}"/>
    <cellStyle name="SAPBEXstdItem 3 9" xfId="1375" xr:uid="{00000000-0005-0000-0000-00005A050000}"/>
    <cellStyle name="SAPBEXstdItem 4" xfId="1376" xr:uid="{00000000-0005-0000-0000-00005B050000}"/>
    <cellStyle name="SAPBEXstdItem 4 2" xfId="1377" xr:uid="{00000000-0005-0000-0000-00005C050000}"/>
    <cellStyle name="SAPBEXstdItem 5" xfId="1378" xr:uid="{00000000-0005-0000-0000-00005D050000}"/>
    <cellStyle name="SAPBEXstdItem 6" xfId="1379" xr:uid="{00000000-0005-0000-0000-00005E050000}"/>
    <cellStyle name="SAPBEXstdItem 7" xfId="1380" xr:uid="{00000000-0005-0000-0000-00005F050000}"/>
    <cellStyle name="SAPBEXstdItem 8" xfId="1381" xr:uid="{00000000-0005-0000-0000-000060050000}"/>
    <cellStyle name="SAPBEXstdItem 9" xfId="1382" xr:uid="{00000000-0005-0000-0000-000061050000}"/>
    <cellStyle name="SAPBEXstdItem_Výkaz 13-D3a _2011_jk" xfId="1383" xr:uid="{00000000-0005-0000-0000-000062050000}"/>
    <cellStyle name="SAPBEXstdItemX" xfId="54" xr:uid="{00000000-0005-0000-0000-000063050000}"/>
    <cellStyle name="SAPBEXstdItemX 10" xfId="1384" xr:uid="{00000000-0005-0000-0000-000064050000}"/>
    <cellStyle name="SAPBEXstdItemX 11" xfId="1385" xr:uid="{00000000-0005-0000-0000-000065050000}"/>
    <cellStyle name="SAPBEXstdItemX 12" xfId="1386" xr:uid="{00000000-0005-0000-0000-000066050000}"/>
    <cellStyle name="SAPBEXstdItemX 13" xfId="1387" xr:uid="{00000000-0005-0000-0000-000067050000}"/>
    <cellStyle name="SAPBEXstdItemX 2" xfId="1388" xr:uid="{00000000-0005-0000-0000-000068050000}"/>
    <cellStyle name="SAPBEXstdItemX 2 10" xfId="1389" xr:uid="{00000000-0005-0000-0000-000069050000}"/>
    <cellStyle name="SAPBEXstdItemX 2 11" xfId="1390" xr:uid="{00000000-0005-0000-0000-00006A050000}"/>
    <cellStyle name="SAPBEXstdItemX 2 2" xfId="1391" xr:uid="{00000000-0005-0000-0000-00006B050000}"/>
    <cellStyle name="SAPBEXstdItemX 2 2 10" xfId="1392" xr:uid="{00000000-0005-0000-0000-00006C050000}"/>
    <cellStyle name="SAPBEXstdItemX 2 2 2" xfId="1393" xr:uid="{00000000-0005-0000-0000-00006D050000}"/>
    <cellStyle name="SAPBEXstdItemX 2 2 3" xfId="1394" xr:uid="{00000000-0005-0000-0000-00006E050000}"/>
    <cellStyle name="SAPBEXstdItemX 2 2 4" xfId="1395" xr:uid="{00000000-0005-0000-0000-00006F050000}"/>
    <cellStyle name="SAPBEXstdItemX 2 2 5" xfId="1396" xr:uid="{00000000-0005-0000-0000-000070050000}"/>
    <cellStyle name="SAPBEXstdItemX 2 2 6" xfId="1397" xr:uid="{00000000-0005-0000-0000-000071050000}"/>
    <cellStyle name="SAPBEXstdItemX 2 2 7" xfId="1398" xr:uid="{00000000-0005-0000-0000-000072050000}"/>
    <cellStyle name="SAPBEXstdItemX 2 2 8" xfId="1399" xr:uid="{00000000-0005-0000-0000-000073050000}"/>
    <cellStyle name="SAPBEXstdItemX 2 2 9" xfId="1400" xr:uid="{00000000-0005-0000-0000-000074050000}"/>
    <cellStyle name="SAPBEXstdItemX 2 3" xfId="1401" xr:uid="{00000000-0005-0000-0000-000075050000}"/>
    <cellStyle name="SAPBEXstdItemX 2 4" xfId="1402" xr:uid="{00000000-0005-0000-0000-000076050000}"/>
    <cellStyle name="SAPBEXstdItemX 2 5" xfId="1403" xr:uid="{00000000-0005-0000-0000-000077050000}"/>
    <cellStyle name="SAPBEXstdItemX 2 6" xfId="1404" xr:uid="{00000000-0005-0000-0000-000078050000}"/>
    <cellStyle name="SAPBEXstdItemX 2 7" xfId="1405" xr:uid="{00000000-0005-0000-0000-000079050000}"/>
    <cellStyle name="SAPBEXstdItemX 2 8" xfId="1406" xr:uid="{00000000-0005-0000-0000-00007A050000}"/>
    <cellStyle name="SAPBEXstdItemX 2 9" xfId="1407" xr:uid="{00000000-0005-0000-0000-00007B050000}"/>
    <cellStyle name="SAPBEXstdItemX 3" xfId="1408" xr:uid="{00000000-0005-0000-0000-00007C050000}"/>
    <cellStyle name="SAPBEXstdItemX 3 10" xfId="1409" xr:uid="{00000000-0005-0000-0000-00007D050000}"/>
    <cellStyle name="SAPBEXstdItemX 3 2" xfId="1410" xr:uid="{00000000-0005-0000-0000-00007E050000}"/>
    <cellStyle name="SAPBEXstdItemX 3 3" xfId="1411" xr:uid="{00000000-0005-0000-0000-00007F050000}"/>
    <cellStyle name="SAPBEXstdItemX 3 4" xfId="1412" xr:uid="{00000000-0005-0000-0000-000080050000}"/>
    <cellStyle name="SAPBEXstdItemX 3 5" xfId="1413" xr:uid="{00000000-0005-0000-0000-000081050000}"/>
    <cellStyle name="SAPBEXstdItemX 3 6" xfId="1414" xr:uid="{00000000-0005-0000-0000-000082050000}"/>
    <cellStyle name="SAPBEXstdItemX 3 7" xfId="1415" xr:uid="{00000000-0005-0000-0000-000083050000}"/>
    <cellStyle name="SAPBEXstdItemX 3 8" xfId="1416" xr:uid="{00000000-0005-0000-0000-000084050000}"/>
    <cellStyle name="SAPBEXstdItemX 3 9" xfId="1417" xr:uid="{00000000-0005-0000-0000-000085050000}"/>
    <cellStyle name="SAPBEXstdItemX 4" xfId="1418" xr:uid="{00000000-0005-0000-0000-000086050000}"/>
    <cellStyle name="SAPBEXstdItemX 5" xfId="1419" xr:uid="{00000000-0005-0000-0000-000087050000}"/>
    <cellStyle name="SAPBEXstdItemX 6" xfId="1420" xr:uid="{00000000-0005-0000-0000-000088050000}"/>
    <cellStyle name="SAPBEXstdItemX 7" xfId="1421" xr:uid="{00000000-0005-0000-0000-000089050000}"/>
    <cellStyle name="SAPBEXstdItemX 8" xfId="1422" xr:uid="{00000000-0005-0000-0000-00008A050000}"/>
    <cellStyle name="SAPBEXstdItemX 9" xfId="1423" xr:uid="{00000000-0005-0000-0000-00008B050000}"/>
    <cellStyle name="SAPBEXstdItemX_Výkaz 13-D3a _2011_jk" xfId="1424" xr:uid="{00000000-0005-0000-0000-00008C050000}"/>
    <cellStyle name="SAPBEXtitle" xfId="55" xr:uid="{00000000-0005-0000-0000-00008D050000}"/>
    <cellStyle name="SAPBEXtitle 2" xfId="1425" xr:uid="{00000000-0005-0000-0000-00008E050000}"/>
    <cellStyle name="SAPBEXtitle 3" xfId="1426" xr:uid="{00000000-0005-0000-0000-00008F050000}"/>
    <cellStyle name="SAPBEXtitle_Výkaz 13-D3a _2011_jk" xfId="1427" xr:uid="{00000000-0005-0000-0000-000090050000}"/>
    <cellStyle name="SAPBEXunassignedItem" xfId="1428" xr:uid="{00000000-0005-0000-0000-000091050000}"/>
    <cellStyle name="SAPBEXunassignedItem 2" xfId="1429" xr:uid="{00000000-0005-0000-0000-000092050000}"/>
    <cellStyle name="SAPBEXunassignedItem 2 2" xfId="1430" xr:uid="{00000000-0005-0000-0000-000093050000}"/>
    <cellStyle name="SAPBEXunassignedItem 2 3" xfId="1431" xr:uid="{00000000-0005-0000-0000-000094050000}"/>
    <cellStyle name="SAPBEXunassignedItem 2 4" xfId="1432" xr:uid="{00000000-0005-0000-0000-000095050000}"/>
    <cellStyle name="SAPBEXunassignedItem 2 5" xfId="1433" xr:uid="{00000000-0005-0000-0000-000096050000}"/>
    <cellStyle name="SAPBEXunassignedItem 2 6" xfId="1434" xr:uid="{00000000-0005-0000-0000-000097050000}"/>
    <cellStyle name="SAPBEXunassignedItem 2 7" xfId="1435" xr:uid="{00000000-0005-0000-0000-000098050000}"/>
    <cellStyle name="SAPBEXunassignedItem 3" xfId="1436" xr:uid="{00000000-0005-0000-0000-000099050000}"/>
    <cellStyle name="SAPBEXunassignedItem 4" xfId="1437" xr:uid="{00000000-0005-0000-0000-00009A050000}"/>
    <cellStyle name="SAPBEXunassignedItem 5" xfId="1438" xr:uid="{00000000-0005-0000-0000-00009B050000}"/>
    <cellStyle name="SAPBEXunassignedItem 6" xfId="1439" xr:uid="{00000000-0005-0000-0000-00009C050000}"/>
    <cellStyle name="SAPBEXunassignedItem 7" xfId="1440" xr:uid="{00000000-0005-0000-0000-00009D050000}"/>
    <cellStyle name="SAPBEXunassignedItem 8" xfId="1441" xr:uid="{00000000-0005-0000-0000-00009E050000}"/>
    <cellStyle name="SAPBEXundefined" xfId="56" xr:uid="{00000000-0005-0000-0000-00009F050000}"/>
    <cellStyle name="SAPBEXundefined 10" xfId="1442" xr:uid="{00000000-0005-0000-0000-0000A0050000}"/>
    <cellStyle name="SAPBEXundefined 11" xfId="1443" xr:uid="{00000000-0005-0000-0000-0000A1050000}"/>
    <cellStyle name="SAPBEXundefined 12" xfId="1444" xr:uid="{00000000-0005-0000-0000-0000A2050000}"/>
    <cellStyle name="SAPBEXundefined 2" xfId="1445" xr:uid="{00000000-0005-0000-0000-0000A3050000}"/>
    <cellStyle name="SAPBEXundefined 2 10" xfId="1446" xr:uid="{00000000-0005-0000-0000-0000A4050000}"/>
    <cellStyle name="SAPBEXundefined 2 2" xfId="1447" xr:uid="{00000000-0005-0000-0000-0000A5050000}"/>
    <cellStyle name="SAPBEXundefined 2 3" xfId="1448" xr:uid="{00000000-0005-0000-0000-0000A6050000}"/>
    <cellStyle name="SAPBEXundefined 2 4" xfId="1449" xr:uid="{00000000-0005-0000-0000-0000A7050000}"/>
    <cellStyle name="SAPBEXundefined 2 5" xfId="1450" xr:uid="{00000000-0005-0000-0000-0000A8050000}"/>
    <cellStyle name="SAPBEXundefined 2 6" xfId="1451" xr:uid="{00000000-0005-0000-0000-0000A9050000}"/>
    <cellStyle name="SAPBEXundefined 2 7" xfId="1452" xr:uid="{00000000-0005-0000-0000-0000AA050000}"/>
    <cellStyle name="SAPBEXundefined 2 8" xfId="1453" xr:uid="{00000000-0005-0000-0000-0000AB050000}"/>
    <cellStyle name="SAPBEXundefined 2 9" xfId="1454" xr:uid="{00000000-0005-0000-0000-0000AC050000}"/>
    <cellStyle name="SAPBEXundefined 3" xfId="1455" xr:uid="{00000000-0005-0000-0000-0000AD050000}"/>
    <cellStyle name="SAPBEXundefined 4" xfId="1456" xr:uid="{00000000-0005-0000-0000-0000AE050000}"/>
    <cellStyle name="SAPBEXundefined 5" xfId="1457" xr:uid="{00000000-0005-0000-0000-0000AF050000}"/>
    <cellStyle name="SAPBEXundefined 6" xfId="1458" xr:uid="{00000000-0005-0000-0000-0000B0050000}"/>
    <cellStyle name="SAPBEXundefined 7" xfId="1459" xr:uid="{00000000-0005-0000-0000-0000B1050000}"/>
    <cellStyle name="SAPBEXundefined 8" xfId="1460" xr:uid="{00000000-0005-0000-0000-0000B2050000}"/>
    <cellStyle name="SAPBEXundefined 9" xfId="1461" xr:uid="{00000000-0005-0000-0000-0000B3050000}"/>
    <cellStyle name="Sheet Title" xfId="1462" xr:uid="{00000000-0005-0000-0000-0000B4050000}"/>
    <cellStyle name="Správně 2" xfId="1463" xr:uid="{00000000-0005-0000-0000-0000B5050000}"/>
    <cellStyle name="Správně 3" xfId="1464" xr:uid="{00000000-0005-0000-0000-0000B6050000}"/>
    <cellStyle name="Styl 1" xfId="1465" xr:uid="{00000000-0005-0000-0000-0000B7050000}"/>
    <cellStyle name="Subtotal" xfId="1466" xr:uid="{00000000-0005-0000-0000-0000B8050000}"/>
    <cellStyle name="Text upozornění 2" xfId="1467" xr:uid="{00000000-0005-0000-0000-0000B9050000}"/>
    <cellStyle name="Vstup 2" xfId="1468" xr:uid="{00000000-0005-0000-0000-0000BA050000}"/>
    <cellStyle name="Vstup 2 10" xfId="1469" xr:uid="{00000000-0005-0000-0000-0000BB050000}"/>
    <cellStyle name="Vstup 2 11" xfId="1470" xr:uid="{00000000-0005-0000-0000-0000BC050000}"/>
    <cellStyle name="Vstup 2 2" xfId="1471" xr:uid="{00000000-0005-0000-0000-0000BD050000}"/>
    <cellStyle name="Vstup 2 2 10" xfId="1472" xr:uid="{00000000-0005-0000-0000-0000BE050000}"/>
    <cellStyle name="Vstup 2 2 2" xfId="1473" xr:uid="{00000000-0005-0000-0000-0000BF050000}"/>
    <cellStyle name="Vstup 2 2 3" xfId="1474" xr:uid="{00000000-0005-0000-0000-0000C0050000}"/>
    <cellStyle name="Vstup 2 2 4" xfId="1475" xr:uid="{00000000-0005-0000-0000-0000C1050000}"/>
    <cellStyle name="Vstup 2 2 5" xfId="1476" xr:uid="{00000000-0005-0000-0000-0000C2050000}"/>
    <cellStyle name="Vstup 2 2 6" xfId="1477" xr:uid="{00000000-0005-0000-0000-0000C3050000}"/>
    <cellStyle name="Vstup 2 2 7" xfId="1478" xr:uid="{00000000-0005-0000-0000-0000C4050000}"/>
    <cellStyle name="Vstup 2 2 8" xfId="1479" xr:uid="{00000000-0005-0000-0000-0000C5050000}"/>
    <cellStyle name="Vstup 2 2 9" xfId="1480" xr:uid="{00000000-0005-0000-0000-0000C6050000}"/>
    <cellStyle name="Vstup 2 3" xfId="1481" xr:uid="{00000000-0005-0000-0000-0000C7050000}"/>
    <cellStyle name="Vstup 2 4" xfId="1482" xr:uid="{00000000-0005-0000-0000-0000C8050000}"/>
    <cellStyle name="Vstup 2 5" xfId="1483" xr:uid="{00000000-0005-0000-0000-0000C9050000}"/>
    <cellStyle name="Vstup 2 6" xfId="1484" xr:uid="{00000000-0005-0000-0000-0000CA050000}"/>
    <cellStyle name="Vstup 2 7" xfId="1485" xr:uid="{00000000-0005-0000-0000-0000CB050000}"/>
    <cellStyle name="Vstup 2 8" xfId="1486" xr:uid="{00000000-0005-0000-0000-0000CC050000}"/>
    <cellStyle name="Vstup 2 9" xfId="1487" xr:uid="{00000000-0005-0000-0000-0000CD050000}"/>
    <cellStyle name="Výpočet 2" xfId="1488" xr:uid="{00000000-0005-0000-0000-0000CE050000}"/>
    <cellStyle name="Výpočet 2 10" xfId="1489" xr:uid="{00000000-0005-0000-0000-0000CF050000}"/>
    <cellStyle name="Výpočet 2 11" xfId="1490" xr:uid="{00000000-0005-0000-0000-0000D0050000}"/>
    <cellStyle name="Výpočet 2 2" xfId="1491" xr:uid="{00000000-0005-0000-0000-0000D1050000}"/>
    <cellStyle name="Výpočet 2 2 10" xfId="1492" xr:uid="{00000000-0005-0000-0000-0000D2050000}"/>
    <cellStyle name="Výpočet 2 2 2" xfId="1493" xr:uid="{00000000-0005-0000-0000-0000D3050000}"/>
    <cellStyle name="Výpočet 2 2 3" xfId="1494" xr:uid="{00000000-0005-0000-0000-0000D4050000}"/>
    <cellStyle name="Výpočet 2 2 4" xfId="1495" xr:uid="{00000000-0005-0000-0000-0000D5050000}"/>
    <cellStyle name="Výpočet 2 2 5" xfId="1496" xr:uid="{00000000-0005-0000-0000-0000D6050000}"/>
    <cellStyle name="Výpočet 2 2 6" xfId="1497" xr:uid="{00000000-0005-0000-0000-0000D7050000}"/>
    <cellStyle name="Výpočet 2 2 7" xfId="1498" xr:uid="{00000000-0005-0000-0000-0000D8050000}"/>
    <cellStyle name="Výpočet 2 2 8" xfId="1499" xr:uid="{00000000-0005-0000-0000-0000D9050000}"/>
    <cellStyle name="Výpočet 2 2 9" xfId="1500" xr:uid="{00000000-0005-0000-0000-0000DA050000}"/>
    <cellStyle name="Výpočet 2 3" xfId="1501" xr:uid="{00000000-0005-0000-0000-0000DB050000}"/>
    <cellStyle name="Výpočet 2 4" xfId="1502" xr:uid="{00000000-0005-0000-0000-0000DC050000}"/>
    <cellStyle name="Výpočet 2 5" xfId="1503" xr:uid="{00000000-0005-0000-0000-0000DD050000}"/>
    <cellStyle name="Výpočet 2 6" xfId="1504" xr:uid="{00000000-0005-0000-0000-0000DE050000}"/>
    <cellStyle name="Výpočet 2 7" xfId="1505" xr:uid="{00000000-0005-0000-0000-0000DF050000}"/>
    <cellStyle name="Výpočet 2 8" xfId="1506" xr:uid="{00000000-0005-0000-0000-0000E0050000}"/>
    <cellStyle name="Výpočet 2 9" xfId="1507" xr:uid="{00000000-0005-0000-0000-0000E1050000}"/>
    <cellStyle name="Výstup 2" xfId="1508" xr:uid="{00000000-0005-0000-0000-0000E2050000}"/>
    <cellStyle name="Výstup 2 10" xfId="1509" xr:uid="{00000000-0005-0000-0000-0000E3050000}"/>
    <cellStyle name="Výstup 2 11" xfId="1510" xr:uid="{00000000-0005-0000-0000-0000E4050000}"/>
    <cellStyle name="Výstup 2 2" xfId="1511" xr:uid="{00000000-0005-0000-0000-0000E5050000}"/>
    <cellStyle name="Výstup 2 2 10" xfId="1512" xr:uid="{00000000-0005-0000-0000-0000E6050000}"/>
    <cellStyle name="Výstup 2 2 2" xfId="1513" xr:uid="{00000000-0005-0000-0000-0000E7050000}"/>
    <cellStyle name="Výstup 2 2 3" xfId="1514" xr:uid="{00000000-0005-0000-0000-0000E8050000}"/>
    <cellStyle name="Výstup 2 2 4" xfId="1515" xr:uid="{00000000-0005-0000-0000-0000E9050000}"/>
    <cellStyle name="Výstup 2 2 5" xfId="1516" xr:uid="{00000000-0005-0000-0000-0000EA050000}"/>
    <cellStyle name="Výstup 2 2 6" xfId="1517" xr:uid="{00000000-0005-0000-0000-0000EB050000}"/>
    <cellStyle name="Výstup 2 2 7" xfId="1518" xr:uid="{00000000-0005-0000-0000-0000EC050000}"/>
    <cellStyle name="Výstup 2 2 8" xfId="1519" xr:uid="{00000000-0005-0000-0000-0000ED050000}"/>
    <cellStyle name="Výstup 2 2 9" xfId="1520" xr:uid="{00000000-0005-0000-0000-0000EE050000}"/>
    <cellStyle name="Výstup 2 3" xfId="1521" xr:uid="{00000000-0005-0000-0000-0000EF050000}"/>
    <cellStyle name="Výstup 2 4" xfId="1522" xr:uid="{00000000-0005-0000-0000-0000F0050000}"/>
    <cellStyle name="Výstup 2 5" xfId="1523" xr:uid="{00000000-0005-0000-0000-0000F1050000}"/>
    <cellStyle name="Výstup 2 6" xfId="1524" xr:uid="{00000000-0005-0000-0000-0000F2050000}"/>
    <cellStyle name="Výstup 2 7" xfId="1525" xr:uid="{00000000-0005-0000-0000-0000F3050000}"/>
    <cellStyle name="Výstup 2 8" xfId="1526" xr:uid="{00000000-0005-0000-0000-0000F4050000}"/>
    <cellStyle name="Výstup 2 9" xfId="1527" xr:uid="{00000000-0005-0000-0000-0000F5050000}"/>
    <cellStyle name="Vysvětlující text 2" xfId="1528" xr:uid="{00000000-0005-0000-0000-0000F6050000}"/>
    <cellStyle name="Záhlaví 1" xfId="86" xr:uid="{00000000-0005-0000-0000-0000F7050000}"/>
    <cellStyle name="Záhlaví 2" xfId="87" xr:uid="{00000000-0005-0000-0000-0000F8050000}"/>
    <cellStyle name="Zvýraznění 1 2" xfId="1529" xr:uid="{00000000-0005-0000-0000-0000F9050000}"/>
    <cellStyle name="Zvýraznění 2 2" xfId="1530" xr:uid="{00000000-0005-0000-0000-0000FA050000}"/>
    <cellStyle name="Zvýraznění 3 2" xfId="1531" xr:uid="{00000000-0005-0000-0000-0000FB050000}"/>
    <cellStyle name="Zvýraznění 4 2" xfId="1532" xr:uid="{00000000-0005-0000-0000-0000FC050000}"/>
    <cellStyle name="Zvýraznění 5 2" xfId="1533" xr:uid="{00000000-0005-0000-0000-0000FD050000}"/>
    <cellStyle name="Zvýraznění 6 2" xfId="1534" xr:uid="{00000000-0005-0000-0000-0000FE050000}"/>
  </cellStyles>
  <dxfs count="0"/>
  <tableStyles count="0" defaultTableStyle="TableStyleMedium2" defaultPivotStyle="PivotStyleLight16"/>
  <colors>
    <mruColors>
      <color rgb="FFFFFFCC"/>
      <color rgb="FFDDFAFB"/>
      <color rgb="FFCEF8FA"/>
      <color rgb="FF79C1D5"/>
      <color rgb="FFFFCC66"/>
      <color rgb="FFFFFF66"/>
      <color rgb="FFFFFF99"/>
      <color rgb="FFFFCCFF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'3.2'!$E$28</c:f>
              <c:strCache>
                <c:ptCount val="1"/>
                <c:pt idx="0">
                  <c:v>Do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'3.2'!$E$29:$E$40</c:f>
              <c:numCache>
                <c:formatCode>#\ ##0.0</c:formatCode>
                <c:ptCount val="12"/>
                <c:pt idx="0">
                  <c:v>3953.8865949906567</c:v>
                </c:pt>
                <c:pt idx="1">
                  <c:v>3589.3981260973706</c:v>
                </c:pt>
                <c:pt idx="2">
                  <c:v>3721.6796563444259</c:v>
                </c:pt>
                <c:pt idx="3">
                  <c:v>3422.7759458686733</c:v>
                </c:pt>
                <c:pt idx="4">
                  <c:v>3370.9095927522017</c:v>
                </c:pt>
                <c:pt idx="5">
                  <c:v>3904.1354891306464</c:v>
                </c:pt>
                <c:pt idx="6">
                  <c:v>2990.4408161372962</c:v>
                </c:pt>
                <c:pt idx="7">
                  <c:v>4499.5923678752533</c:v>
                </c:pt>
                <c:pt idx="8">
                  <c:v>4316.3830198306723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C4-49AB-B1D3-D3194406E607}"/>
            </c:ext>
          </c:extLst>
        </c:ser>
        <c:ser>
          <c:idx val="1"/>
          <c:order val="1"/>
          <c:tx>
            <c:strRef>
              <c:f>'3.2'!$F$28</c:f>
              <c:strCache>
                <c:ptCount val="1"/>
                <c:pt idx="0">
                  <c:v>Z ČR</c:v>
                </c:pt>
              </c:strCache>
            </c:strRef>
          </c:tx>
          <c:invertIfNegative val="0"/>
          <c:cat>
            <c:strRef>
              <c:f>'3.2'!$D$29:$D$40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'3.2'!$F$29:$F$40</c:f>
              <c:numCache>
                <c:formatCode>#\ ##0.0</c:formatCode>
                <c:ptCount val="12"/>
                <c:pt idx="0">
                  <c:v>-3516.6692237756142</c:v>
                </c:pt>
                <c:pt idx="1">
                  <c:v>-3031.6268481559036</c:v>
                </c:pt>
                <c:pt idx="2">
                  <c:v>-3462.2777269387129</c:v>
                </c:pt>
                <c:pt idx="3">
                  <c:v>-2686.7948189524859</c:v>
                </c:pt>
                <c:pt idx="4">
                  <c:v>-2341.3211458054911</c:v>
                </c:pt>
                <c:pt idx="5">
                  <c:v>-2955.0008302643373</c:v>
                </c:pt>
                <c:pt idx="6">
                  <c:v>-2299.2675743559107</c:v>
                </c:pt>
                <c:pt idx="7">
                  <c:v>-3851.6307163850051</c:v>
                </c:pt>
                <c:pt idx="8">
                  <c:v>-3826.4027097111166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C4-49AB-B1D3-D319440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780096"/>
        <c:axId val="145785984"/>
      </c:barChart>
      <c:catAx>
        <c:axId val="145780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45785984"/>
        <c:crosses val="autoZero"/>
        <c:auto val="1"/>
        <c:lblAlgn val="ctr"/>
        <c:lblOffset val="100"/>
        <c:noMultiLvlLbl val="0"/>
      </c:catAx>
      <c:valAx>
        <c:axId val="145785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57800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EAA-4434-9EDB-79B35337C2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3EAA-4434-9EDB-79B35337C27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3EAA-4434-9EDB-79B35337C276}"/>
              </c:ext>
            </c:extLst>
          </c:dPt>
          <c:cat>
            <c:strRef>
              <c:f>'4.3'!$H$47:$H$49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'4.3'!$I$47:$I$49</c:f>
              <c:numCache>
                <c:formatCode>#,##0</c:formatCode>
                <c:ptCount val="3"/>
                <c:pt idx="0">
                  <c:v>22776.439369566953</c:v>
                </c:pt>
                <c:pt idx="1">
                  <c:v>10290.826239385819</c:v>
                </c:pt>
                <c:pt idx="2">
                  <c:v>13870.581648755593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AA-4434-9EDB-79B35337C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348416"/>
        <c:axId val="158349952"/>
      </c:barChart>
      <c:catAx>
        <c:axId val="158348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8349952"/>
        <c:crosses val="autoZero"/>
        <c:auto val="1"/>
        <c:lblAlgn val="ctr"/>
        <c:lblOffset val="100"/>
        <c:noMultiLvlLbl val="0"/>
      </c:catAx>
      <c:valAx>
        <c:axId val="158349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8348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'5.1'!$B$44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'5.1'!$C$44:$D$44</c:f>
              <c:numCache>
                <c:formatCode>#,##0</c:formatCode>
                <c:ptCount val="2"/>
                <c:pt idx="0">
                  <c:v>414186.93416081218</c:v>
                </c:pt>
                <c:pt idx="1">
                  <c:v>392037.77924244781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C-426C-8CB5-97DB8CC20E85}"/>
            </c:ext>
          </c:extLst>
        </c:ser>
        <c:ser>
          <c:idx val="1"/>
          <c:order val="1"/>
          <c:tx>
            <c:strRef>
              <c:f>'5.1'!$B$45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'5.1'!$C$45:$D$45</c:f>
              <c:numCache>
                <c:formatCode>#,##0</c:formatCode>
                <c:ptCount val="2"/>
                <c:pt idx="0">
                  <c:v>401164.22319638752</c:v>
                </c:pt>
                <c:pt idx="1">
                  <c:v>381358.07461038523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C-426C-8CB5-97DB8CC20E85}"/>
            </c:ext>
          </c:extLst>
        </c:ser>
        <c:ser>
          <c:idx val="2"/>
          <c:order val="2"/>
          <c:tx>
            <c:strRef>
              <c:f>'5.1'!$B$46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'5.1'!$C$43:$D$43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'5.1'!$C$46:$D$46</c:f>
              <c:numCache>
                <c:formatCode>#,##0</c:formatCode>
                <c:ptCount val="2"/>
                <c:pt idx="0">
                  <c:v>416117.45189206174</c:v>
                </c:pt>
                <c:pt idx="1">
                  <c:v>473108.25045545097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C-426C-8CB5-97DB8CC2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3819008"/>
        <c:axId val="153820544"/>
      </c:barChart>
      <c:catAx>
        <c:axId val="15381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3820544"/>
        <c:crosses val="autoZero"/>
        <c:auto val="1"/>
        <c:lblAlgn val="ctr"/>
        <c:lblOffset val="100"/>
        <c:noMultiLvlLbl val="0"/>
      </c:catAx>
      <c:valAx>
        <c:axId val="153820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3819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'5.1'!$H$44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'5.1'!$I$44:$J$44</c:f>
              <c:numCache>
                <c:formatCode>0.0%</c:formatCode>
                <c:ptCount val="2"/>
                <c:pt idx="0">
                  <c:v>0.33633576288502587</c:v>
                </c:pt>
                <c:pt idx="1">
                  <c:v>0.31450981820874085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E2-466B-A37D-841994DB4915}"/>
            </c:ext>
          </c:extLst>
        </c:ser>
        <c:ser>
          <c:idx val="1"/>
          <c:order val="1"/>
          <c:tx>
            <c:strRef>
              <c:f>'5.1'!$H$45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'5.1'!$I$45:$J$45</c:f>
              <c:numCache>
                <c:formatCode>0.0%</c:formatCode>
                <c:ptCount val="2"/>
                <c:pt idx="0">
                  <c:v>0.32576081938535872</c:v>
                </c:pt>
                <c:pt idx="1">
                  <c:v>0.30594209300418646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E2-466B-A37D-841994DB4915}"/>
            </c:ext>
          </c:extLst>
        </c:ser>
        <c:ser>
          <c:idx val="2"/>
          <c:order val="2"/>
          <c:tx>
            <c:strRef>
              <c:f>'5.1'!$H$46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'5.1'!$I$43:$J$43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'5.1'!$I$46:$J$46</c:f>
              <c:numCache>
                <c:formatCode>0.0%</c:formatCode>
                <c:ptCount val="2"/>
                <c:pt idx="0">
                  <c:v>0.33790341772961541</c:v>
                </c:pt>
                <c:pt idx="1">
                  <c:v>0.37954808878707252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E2-466B-A37D-841994DB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873920"/>
        <c:axId val="161875840"/>
      </c:barChart>
      <c:catAx>
        <c:axId val="161873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1875840"/>
        <c:crosses val="autoZero"/>
        <c:auto val="1"/>
        <c:lblAlgn val="ctr"/>
        <c:lblOffset val="100"/>
        <c:noMultiLvlLbl val="0"/>
      </c:catAx>
      <c:valAx>
        <c:axId val="16187584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18739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'5.2'!$B$43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'5.2'!$C$43:$D$43</c:f>
              <c:numCache>
                <c:formatCode>#,##0</c:formatCode>
                <c:ptCount val="2"/>
                <c:pt idx="0">
                  <c:v>21888.203972658626</c:v>
                </c:pt>
                <c:pt idx="1">
                  <c:v>21103.425492876009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2B-489A-AC92-55573FC6C8F1}"/>
            </c:ext>
          </c:extLst>
        </c:ser>
        <c:ser>
          <c:idx val="1"/>
          <c:order val="1"/>
          <c:tx>
            <c:strRef>
              <c:f>'5.2'!$B$44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'5.2'!$C$44:$D$44</c:f>
              <c:numCache>
                <c:formatCode>#,##0</c:formatCode>
                <c:ptCount val="2"/>
                <c:pt idx="0">
                  <c:v>19381.727933673719</c:v>
                </c:pt>
                <c:pt idx="1">
                  <c:v>19563.668312595008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2B-489A-AC92-55573FC6C8F1}"/>
            </c:ext>
          </c:extLst>
        </c:ser>
        <c:ser>
          <c:idx val="2"/>
          <c:order val="2"/>
          <c:tx>
            <c:strRef>
              <c:f>'5.2'!$B$45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'5.2'!$C$42:$D$42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'5.2'!$C$45:$D$45</c:f>
              <c:numCache>
                <c:formatCode>#,##0</c:formatCode>
                <c:ptCount val="2"/>
                <c:pt idx="0">
                  <c:v>27881.336926437019</c:v>
                </c:pt>
                <c:pt idx="1">
                  <c:v>30559.824196267396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2B-489A-AC92-55573FC6C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4817280"/>
        <c:axId val="154818816"/>
      </c:barChart>
      <c:catAx>
        <c:axId val="1548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4818816"/>
        <c:crosses val="autoZero"/>
        <c:auto val="1"/>
        <c:lblAlgn val="ctr"/>
        <c:lblOffset val="100"/>
        <c:noMultiLvlLbl val="0"/>
      </c:catAx>
      <c:valAx>
        <c:axId val="154818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4817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'5.2'!$H$43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'5.2'!$I$43:$J$43</c:f>
              <c:numCache>
                <c:formatCode>0.0%</c:formatCode>
                <c:ptCount val="2"/>
                <c:pt idx="0">
                  <c:v>0.31652642593719482</c:v>
                </c:pt>
                <c:pt idx="1">
                  <c:v>0.29628441163719793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3-4E0B-B9AD-17DAD6C994D1}"/>
            </c:ext>
          </c:extLst>
        </c:ser>
        <c:ser>
          <c:idx val="1"/>
          <c:order val="1"/>
          <c:tx>
            <c:strRef>
              <c:f>'5.2'!$H$44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'5.2'!$I$44:$J$44</c:f>
              <c:numCache>
                <c:formatCode>0.0%</c:formatCode>
                <c:ptCount val="2"/>
                <c:pt idx="0">
                  <c:v>0.28028014902438225</c:v>
                </c:pt>
                <c:pt idx="1">
                  <c:v>0.27466678134406325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43-4E0B-B9AD-17DAD6C994D1}"/>
            </c:ext>
          </c:extLst>
        </c:ser>
        <c:ser>
          <c:idx val="2"/>
          <c:order val="2"/>
          <c:tx>
            <c:strRef>
              <c:f>'5.2'!$H$45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'5.2'!$I$42:$J$42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'5.2'!$I$45:$J$45</c:f>
              <c:numCache>
                <c:formatCode>0.0%</c:formatCode>
                <c:ptCount val="2"/>
                <c:pt idx="0">
                  <c:v>0.40319342503842276</c:v>
                </c:pt>
                <c:pt idx="1">
                  <c:v>0.42904880701873876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43-4E0B-B9AD-17DAD6C99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925376"/>
        <c:axId val="156848512"/>
      </c:barChart>
      <c:catAx>
        <c:axId val="16192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6848512"/>
        <c:crosses val="autoZero"/>
        <c:auto val="1"/>
        <c:lblAlgn val="ctr"/>
        <c:lblOffset val="100"/>
        <c:noMultiLvlLbl val="0"/>
      </c:catAx>
      <c:valAx>
        <c:axId val="15684851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1925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'5.3'!$H$43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'5.3'!$I$43:$J$43</c:f>
              <c:numCache>
                <c:formatCode>0.0%</c:formatCode>
                <c:ptCount val="2"/>
                <c:pt idx="0">
                  <c:v>0.30363641971766259</c:v>
                </c:pt>
                <c:pt idx="1">
                  <c:v>0.31044808393872042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21-4F62-A8F2-07000363B55B}"/>
            </c:ext>
          </c:extLst>
        </c:ser>
        <c:ser>
          <c:idx val="1"/>
          <c:order val="1"/>
          <c:tx>
            <c:strRef>
              <c:f>'5.3'!$H$44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'5.3'!$I$44:$J$44</c:f>
              <c:numCache>
                <c:formatCode>0.0%</c:formatCode>
                <c:ptCount val="2"/>
                <c:pt idx="0">
                  <c:v>0.30978824280092077</c:v>
                </c:pt>
                <c:pt idx="1">
                  <c:v>0.30248610613448113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21-4F62-A8F2-07000363B55B}"/>
            </c:ext>
          </c:extLst>
        </c:ser>
        <c:ser>
          <c:idx val="2"/>
          <c:order val="2"/>
          <c:tx>
            <c:strRef>
              <c:f>'5.3'!$H$45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'5.3'!$I$42:$J$42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'5.3'!$I$45:$J$45</c:f>
              <c:numCache>
                <c:formatCode>0.0%</c:formatCode>
                <c:ptCount val="2"/>
                <c:pt idx="0">
                  <c:v>0.3865753374814167</c:v>
                </c:pt>
                <c:pt idx="1">
                  <c:v>0.38706580992679834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F62-A8F2-07000363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6911872"/>
        <c:crosses val="autoZero"/>
        <c:auto val="1"/>
        <c:lblAlgn val="ctr"/>
        <c:lblOffset val="100"/>
        <c:noMultiLvlLbl val="0"/>
      </c:catAx>
      <c:valAx>
        <c:axId val="15691187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56909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'5.3'!$B$43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'5.3'!$C$43:$D$43</c:f>
              <c:numCache>
                <c:formatCode>#,##0</c:formatCode>
                <c:ptCount val="2"/>
                <c:pt idx="0">
                  <c:v>285389.37917815358</c:v>
                </c:pt>
                <c:pt idx="1">
                  <c:v>266809.48375957186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3-4286-BF7E-9B90DA6B9294}"/>
            </c:ext>
          </c:extLst>
        </c:ser>
        <c:ser>
          <c:idx val="1"/>
          <c:order val="1"/>
          <c:tx>
            <c:strRef>
              <c:f>'5.3'!$B$44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'5.3'!$C$44:$D$44</c:f>
              <c:numCache>
                <c:formatCode>#,##0</c:formatCode>
                <c:ptCount val="2"/>
                <c:pt idx="0">
                  <c:v>291171.50825271389</c:v>
                </c:pt>
                <c:pt idx="1">
                  <c:v>259966.69329779022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3-4286-BF7E-9B90DA6B9294}"/>
            </c:ext>
          </c:extLst>
        </c:ser>
        <c:ser>
          <c:idx val="2"/>
          <c:order val="2"/>
          <c:tx>
            <c:strRef>
              <c:f>'5.3'!$B$45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'5.3'!$C$42:$D$42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'5.3'!$C$45:$D$45</c:f>
              <c:numCache>
                <c:formatCode>#,##0</c:formatCode>
                <c:ptCount val="2"/>
                <c:pt idx="0">
                  <c:v>363344.07997562463</c:v>
                </c:pt>
                <c:pt idx="1">
                  <c:v>332657.32426918356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C3-4286-BF7E-9B90DA6B9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56955008"/>
        <c:axId val="156956544"/>
      </c:barChart>
      <c:catAx>
        <c:axId val="15695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6956544"/>
        <c:crosses val="autoZero"/>
        <c:auto val="1"/>
        <c:lblAlgn val="ctr"/>
        <c:lblOffset val="100"/>
        <c:noMultiLvlLbl val="0"/>
      </c:catAx>
      <c:valAx>
        <c:axId val="1569565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955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'5.4'!$B$43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'5.4'!$C$43:$D$43</c:f>
              <c:numCache>
                <c:formatCode>#,##0</c:formatCode>
                <c:ptCount val="2"/>
                <c:pt idx="0">
                  <c:v>12207.371009999999</c:v>
                </c:pt>
                <c:pt idx="1">
                  <c:v>10992.431989999999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D-478B-86C6-58843A0475D5}"/>
            </c:ext>
          </c:extLst>
        </c:ser>
        <c:ser>
          <c:idx val="1"/>
          <c:order val="1"/>
          <c:tx>
            <c:strRef>
              <c:f>'5.4'!$B$44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'5.4'!$C$44:$D$44</c:f>
              <c:numCache>
                <c:formatCode>#,##0</c:formatCode>
                <c:ptCount val="2"/>
                <c:pt idx="0">
                  <c:v>11693.44801</c:v>
                </c:pt>
                <c:pt idx="1">
                  <c:v>11303.985000000001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D-478B-86C6-58843A0475D5}"/>
            </c:ext>
          </c:extLst>
        </c:ser>
        <c:ser>
          <c:idx val="2"/>
          <c:order val="2"/>
          <c:tx>
            <c:strRef>
              <c:f>'5.4'!$B$45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'5.4'!$C$42:$D$42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'5.4'!$C$45:$D$45</c:f>
              <c:numCache>
                <c:formatCode>#,##0</c:formatCode>
                <c:ptCount val="2"/>
                <c:pt idx="0">
                  <c:v>14581.47999</c:v>
                </c:pt>
                <c:pt idx="1">
                  <c:v>15100.80399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D-478B-86C6-58843A04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1965568"/>
        <c:axId val="161967104"/>
      </c:barChart>
      <c:catAx>
        <c:axId val="16196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1967104"/>
        <c:crosses val="autoZero"/>
        <c:auto val="1"/>
        <c:lblAlgn val="ctr"/>
        <c:lblOffset val="100"/>
        <c:noMultiLvlLbl val="0"/>
      </c:catAx>
      <c:valAx>
        <c:axId val="161967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196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'5.4'!$H$43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'5.4'!$I$43:$J$43</c:f>
              <c:numCache>
                <c:formatCode>0.0%</c:formatCode>
                <c:ptCount val="2"/>
                <c:pt idx="0">
                  <c:v>0.31722041884316199</c:v>
                </c:pt>
                <c:pt idx="1">
                  <c:v>0.29393713495125057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A-423E-AEEF-60B715594AC9}"/>
            </c:ext>
          </c:extLst>
        </c:ser>
        <c:ser>
          <c:idx val="1"/>
          <c:order val="1"/>
          <c:tx>
            <c:strRef>
              <c:f>'5.4'!$H$44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'5.4'!$I$44:$J$44</c:f>
              <c:numCache>
                <c:formatCode>0.0%</c:formatCode>
                <c:ptCount val="2"/>
                <c:pt idx="0">
                  <c:v>0.30386562941474321</c:v>
                </c:pt>
                <c:pt idx="1">
                  <c:v>0.30226804836769455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A-423E-AEEF-60B715594AC9}"/>
            </c:ext>
          </c:extLst>
        </c:ser>
        <c:ser>
          <c:idx val="2"/>
          <c:order val="2"/>
          <c:tx>
            <c:strRef>
              <c:f>'5.4'!$H$45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'5.4'!$I$42:$J$42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'5.4'!$I$45:$J$45</c:f>
              <c:numCache>
                <c:formatCode>0.0%</c:formatCode>
                <c:ptCount val="2"/>
                <c:pt idx="0">
                  <c:v>0.37891395174209469</c:v>
                </c:pt>
                <c:pt idx="1">
                  <c:v>0.40379481668105494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A-423E-AEEF-60B715594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003584"/>
        <c:axId val="162149120"/>
      </c:barChart>
      <c:catAx>
        <c:axId val="16200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149120"/>
        <c:crosses val="autoZero"/>
        <c:auto val="1"/>
        <c:lblAlgn val="ctr"/>
        <c:lblOffset val="100"/>
        <c:noMultiLvlLbl val="0"/>
      </c:catAx>
      <c:valAx>
        <c:axId val="1621491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003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88605205003326"/>
          <c:y val="5.2380972021361841E-2"/>
          <c:w val="0.49250688350604677"/>
          <c:h val="0.763539093940417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'5.5'!$B$43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'5.5'!$C$43:$D$43</c:f>
              <c:numCache>
                <c:formatCode>#,##0</c:formatCode>
                <c:ptCount val="2"/>
                <c:pt idx="0">
                  <c:v>94701.98000000001</c:v>
                </c:pt>
                <c:pt idx="1">
                  <c:v>93132.43799999998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8-4421-8B4C-C6E0AB107E29}"/>
            </c:ext>
          </c:extLst>
        </c:ser>
        <c:ser>
          <c:idx val="1"/>
          <c:order val="1"/>
          <c:tx>
            <c:strRef>
              <c:f>'5.5'!$B$44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'5.5'!$C$44:$D$44</c:f>
              <c:numCache>
                <c:formatCode>#,##0</c:formatCode>
                <c:ptCount val="2"/>
                <c:pt idx="0">
                  <c:v>78917.539000000004</c:v>
                </c:pt>
                <c:pt idx="1">
                  <c:v>90523.727999999988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58-4421-8B4C-C6E0AB107E29}"/>
            </c:ext>
          </c:extLst>
        </c:ser>
        <c:ser>
          <c:idx val="2"/>
          <c:order val="2"/>
          <c:tx>
            <c:strRef>
              <c:f>'5.5'!$B$45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cat>
            <c:numRef>
              <c:f>'5.5'!$C$42:$D$42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'5.5'!$C$45:$D$45</c:f>
              <c:numCache>
                <c:formatCode>#,##0</c:formatCode>
                <c:ptCount val="2"/>
                <c:pt idx="0">
                  <c:v>10310.555000000002</c:v>
                </c:pt>
                <c:pt idx="1">
                  <c:v>94790.297999999995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58-4421-8B4C-C6E0AB1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279424"/>
        <c:axId val="162280960"/>
      </c:barChart>
      <c:catAx>
        <c:axId val="1622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280960"/>
        <c:crosses val="autoZero"/>
        <c:auto val="1"/>
        <c:lblAlgn val="ctr"/>
        <c:lblOffset val="100"/>
        <c:noMultiLvlLbl val="0"/>
      </c:catAx>
      <c:valAx>
        <c:axId val="162280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Spotřeba plynu (tis. m</a:t>
                </a:r>
                <a:r>
                  <a:rPr lang="cs-CZ" b="0" baseline="30000"/>
                  <a:t>3</a:t>
                </a:r>
                <a:r>
                  <a:rPr lang="cs-CZ" b="0"/>
                  <a:t>)</a:t>
                </a:r>
              </a:p>
            </c:rich>
          </c:tx>
          <c:layout>
            <c:manualLayout>
              <c:xMode val="edge"/>
              <c:yMode val="edge"/>
              <c:x val="9.2457107711672263E-3"/>
              <c:y val="0.28938443546473014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2279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026632910668183"/>
          <c:y val="0.33896038206238555"/>
          <c:w val="0.16691769114691726"/>
          <c:h val="0.342419700944769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'3.2'!$N$28</c:f>
              <c:strCache>
                <c:ptCount val="1"/>
                <c:pt idx="0">
                  <c:v>Ze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'3.2'!$N$29:$N$40</c:f>
              <c:numCache>
                <c:formatCode>#\ ##0.0</c:formatCode>
                <c:ptCount val="12"/>
                <c:pt idx="0">
                  <c:v>767.78891500000009</c:v>
                </c:pt>
                <c:pt idx="1">
                  <c:v>420.143348</c:v>
                </c:pt>
                <c:pt idx="2">
                  <c:v>650.70495800000003</c:v>
                </c:pt>
                <c:pt idx="3">
                  <c:v>45.360324999999996</c:v>
                </c:pt>
                <c:pt idx="4">
                  <c:v>6.7985790000000001</c:v>
                </c:pt>
                <c:pt idx="5">
                  <c:v>10.552137</c:v>
                </c:pt>
                <c:pt idx="6">
                  <c:v>0.91081899999999993</c:v>
                </c:pt>
                <c:pt idx="7">
                  <c:v>0</c:v>
                </c:pt>
                <c:pt idx="8">
                  <c:v>1.5006429999999999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1-45C7-A597-88D5BA9CDAB8}"/>
            </c:ext>
          </c:extLst>
        </c:ser>
        <c:ser>
          <c:idx val="1"/>
          <c:order val="1"/>
          <c:tx>
            <c:strRef>
              <c:f>'3.2'!$O$28</c:f>
              <c:strCache>
                <c:ptCount val="1"/>
                <c:pt idx="0">
                  <c:v>Do ZP</c:v>
                </c:pt>
              </c:strCache>
            </c:strRef>
          </c:tx>
          <c:invertIfNegative val="0"/>
          <c:cat>
            <c:strRef>
              <c:f>'3.2'!$M$29:$M$40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'3.2'!$O$29:$O$40</c:f>
              <c:numCache>
                <c:formatCode>#\ ##0.0</c:formatCode>
                <c:ptCount val="12"/>
                <c:pt idx="0">
                  <c:v>-6.014875</c:v>
                </c:pt>
                <c:pt idx="1">
                  <c:v>-10.880583999999999</c:v>
                </c:pt>
                <c:pt idx="2">
                  <c:v>-8.513103000000001</c:v>
                </c:pt>
                <c:pt idx="3">
                  <c:v>-215.94929799999997</c:v>
                </c:pt>
                <c:pt idx="4">
                  <c:v>-555.26132770000004</c:v>
                </c:pt>
                <c:pt idx="5">
                  <c:v>-562.24011800000005</c:v>
                </c:pt>
                <c:pt idx="6">
                  <c:v>-284.61957000000001</c:v>
                </c:pt>
                <c:pt idx="7">
                  <c:v>-261.04993000000002</c:v>
                </c:pt>
                <c:pt idx="8">
                  <c:v>-82.679505000000006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1-45C7-A597-88D5BA9CD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811712"/>
        <c:axId val="154009600"/>
      </c:barChart>
      <c:catAx>
        <c:axId val="145811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009600"/>
        <c:crosses val="autoZero"/>
        <c:auto val="1"/>
        <c:lblAlgn val="ctr"/>
        <c:lblOffset val="100"/>
        <c:noMultiLvlLbl val="0"/>
      </c:catAx>
      <c:valAx>
        <c:axId val="1540096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58117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'5.5'!$H$43</c:f>
              <c:strCache>
                <c:ptCount val="1"/>
                <c:pt idx="0">
                  <c:v>Červenec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'5.5'!$I$43:$J$43</c:f>
              <c:numCache>
                <c:formatCode>0.0%</c:formatCode>
                <c:ptCount val="2"/>
                <c:pt idx="0">
                  <c:v>0.51488034523380877</c:v>
                </c:pt>
                <c:pt idx="1">
                  <c:v>0.33447161318593721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0-410E-B795-EC65F30D31A1}"/>
            </c:ext>
          </c:extLst>
        </c:ser>
        <c:ser>
          <c:idx val="1"/>
          <c:order val="1"/>
          <c:tx>
            <c:strRef>
              <c:f>'5.5'!$H$44</c:f>
              <c:strCache>
                <c:ptCount val="1"/>
                <c:pt idx="0">
                  <c:v>Srpen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'5.5'!$I$44:$J$44</c:f>
              <c:numCache>
                <c:formatCode>0.0%</c:formatCode>
                <c:ptCount val="2"/>
                <c:pt idx="0">
                  <c:v>0.42906272630543274</c:v>
                </c:pt>
                <c:pt idx="1">
                  <c:v>0.32510281042750105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E0-410E-B795-EC65F30D31A1}"/>
            </c:ext>
          </c:extLst>
        </c:ser>
        <c:ser>
          <c:idx val="2"/>
          <c:order val="2"/>
          <c:tx>
            <c:strRef>
              <c:f>'5.5'!$H$45</c:f>
              <c:strCache>
                <c:ptCount val="1"/>
                <c:pt idx="0">
                  <c:v>Září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'5.5'!$I$42:$J$42</c:f>
              <c:numCache>
                <c:formatCode>General</c:formatCode>
                <c:ptCount val="2"/>
                <c:pt idx="0">
                  <c:v>2020</c:v>
                </c:pt>
                <c:pt idx="1">
                  <c:v>2019</c:v>
                </c:pt>
              </c:numCache>
            </c:numRef>
          </c:cat>
          <c:val>
            <c:numRef>
              <c:f>'5.5'!$I$45:$J$45</c:f>
              <c:numCache>
                <c:formatCode>0.0%</c:formatCode>
                <c:ptCount val="2"/>
                <c:pt idx="0">
                  <c:v>5.605692846075841E-2</c:v>
                </c:pt>
                <c:pt idx="1">
                  <c:v>0.34042557638656168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E0-410E-B795-EC65F30D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2313728"/>
        <c:axId val="162315648"/>
      </c:barChart>
      <c:catAx>
        <c:axId val="162313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315648"/>
        <c:crosses val="autoZero"/>
        <c:auto val="1"/>
        <c:lblAlgn val="ctr"/>
        <c:lblOffset val="100"/>
        <c:noMultiLvlLbl val="0"/>
      </c:catAx>
      <c:valAx>
        <c:axId val="1623156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>
            <a:noFill/>
          </a:ln>
        </c:spPr>
        <c:crossAx val="162313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4C5-4D97-9705-2AF2BCE9BB93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'5.6'!$C$7:$C$11</c:f>
              <c:numCache>
                <c:formatCode>#,##0</c:formatCode>
                <c:ptCount val="5"/>
                <c:pt idx="0">
                  <c:v>21888.203972658626</c:v>
                </c:pt>
                <c:pt idx="1">
                  <c:v>285389.37917815358</c:v>
                </c:pt>
                <c:pt idx="2">
                  <c:v>12207.371009999999</c:v>
                </c:pt>
                <c:pt idx="3">
                  <c:v>94701.98000000001</c:v>
                </c:pt>
                <c:pt idx="4">
                  <c:v>414186.93416081218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D97-9705-2AF2BCE9B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423936"/>
        <c:axId val="162425472"/>
      </c:barChart>
      <c:catAx>
        <c:axId val="1624239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425472"/>
        <c:crosses val="autoZero"/>
        <c:auto val="1"/>
        <c:lblAlgn val="ctr"/>
        <c:lblOffset val="100"/>
        <c:noMultiLvlLbl val="0"/>
      </c:catAx>
      <c:valAx>
        <c:axId val="1624254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423936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BC-4465-971B-A3752841C877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'5.6'!$G$7:$G$11</c:f>
              <c:numCache>
                <c:formatCode>#\ ##0.0</c:formatCode>
                <c:ptCount val="5"/>
                <c:pt idx="0">
                  <c:v>20.119354838709679</c:v>
                </c:pt>
                <c:pt idx="1">
                  <c:v>17.986559139784948</c:v>
                </c:pt>
                <c:pt idx="2">
                  <c:v>17.512903225806451</c:v>
                </c:pt>
                <c:pt idx="3">
                  <c:v>17.977419354838709</c:v>
                </c:pt>
                <c:pt idx="4">
                  <c:v>17.977419354838709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C-4465-971B-A3752841C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442240"/>
        <c:axId val="162464512"/>
      </c:barChart>
      <c:catAx>
        <c:axId val="16244224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2464512"/>
        <c:crosses val="autoZero"/>
        <c:auto val="1"/>
        <c:lblAlgn val="ctr"/>
        <c:lblOffset val="100"/>
        <c:noMultiLvlLbl val="0"/>
      </c:catAx>
      <c:valAx>
        <c:axId val="16246451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4422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'5.6'!$H$7:$H$11</c:f>
              <c:numCache>
                <c:formatCode>#\ ##0.0</c:formatCode>
                <c:ptCount val="5"/>
                <c:pt idx="0">
                  <c:v>26</c:v>
                </c:pt>
                <c:pt idx="1">
                  <c:v>22.483333333333334</c:v>
                </c:pt>
                <c:pt idx="2">
                  <c:v>22.6</c:v>
                </c:pt>
                <c:pt idx="3">
                  <c:v>22.5</c:v>
                </c:pt>
                <c:pt idx="4">
                  <c:v>22.5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05-4306-9851-6169F5F521BE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E05-4306-9851-6169F5F521BE}"/>
              </c:ext>
            </c:extLst>
          </c:dPt>
          <c:cat>
            <c:strRef>
              <c:f>'5.6'!$A$7:$A$11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'5.6'!$I$7:$I$11</c:f>
              <c:numCache>
                <c:formatCode>#\ ##0.0</c:formatCode>
                <c:ptCount val="5"/>
                <c:pt idx="0">
                  <c:v>14.8</c:v>
                </c:pt>
                <c:pt idx="1">
                  <c:v>12.783333333333333</c:v>
                </c:pt>
                <c:pt idx="2">
                  <c:v>12.1</c:v>
                </c:pt>
                <c:pt idx="3">
                  <c:v>12.7</c:v>
                </c:pt>
                <c:pt idx="4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05-4306-9851-6169F5F52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503680"/>
        <c:axId val="162505472"/>
      </c:barChart>
      <c:catAx>
        <c:axId val="1625036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2505472"/>
        <c:crosses val="autoZero"/>
        <c:auto val="1"/>
        <c:lblAlgn val="ctr"/>
        <c:lblOffset val="100"/>
        <c:noMultiLvlLbl val="0"/>
      </c:catAx>
      <c:valAx>
        <c:axId val="1625054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5036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A04-426F-B110-21F54C9DB5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A04-426F-B110-21F54C9DB5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A04-426F-B110-21F54C9DB5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A04-426F-B110-21F54C9DB531}"/>
              </c:ext>
            </c:extLst>
          </c:dPt>
          <c:dLbls>
            <c:dLbl>
              <c:idx val="0"/>
              <c:layout>
                <c:manualLayout>
                  <c:x val="-0.22218941384444699"/>
                  <c:y val="0.195913231434305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04-426F-B110-21F54C9DB531}"/>
                </c:ext>
              </c:extLst>
            </c:dLbl>
            <c:dLbl>
              <c:idx val="1"/>
              <c:layout>
                <c:manualLayout>
                  <c:x val="0.45369597670325501"/>
                  <c:y val="-0.11558514744480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04-426F-B110-21F54C9DB531}"/>
                </c:ext>
              </c:extLst>
            </c:dLbl>
            <c:dLbl>
              <c:idx val="2"/>
              <c:layout>
                <c:manualLayout>
                  <c:x val="0.17075889327553034"/>
                  <c:y val="0.1534498996448972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04-426F-B110-21F54C9DB531}"/>
                </c:ext>
              </c:extLst>
            </c:dLbl>
            <c:dLbl>
              <c:idx val="3"/>
              <c:layout>
                <c:manualLayout>
                  <c:x val="7.695651416256992E-2"/>
                  <c:y val="0.21078431372549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04-426F-B110-21F54C9DB53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'5.6'!$A$7:$A$10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'5.6'!$E$7:$E$10</c:f>
              <c:numCache>
                <c:formatCode>0.0%</c:formatCode>
                <c:ptCount val="4"/>
                <c:pt idx="0">
                  <c:v>5.2846196167453979E-2</c:v>
                </c:pt>
                <c:pt idx="1">
                  <c:v>0.68903520521810646</c:v>
                </c:pt>
                <c:pt idx="2">
                  <c:v>2.9473095366307153E-2</c:v>
                </c:pt>
                <c:pt idx="3">
                  <c:v>0.22864550324813246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04-426F-B110-21F54C9DB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9F7F-4C12-9CAF-62086B6BC9E1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'5.7'!$C$7:$C$11</c:f>
              <c:numCache>
                <c:formatCode>#,##0</c:formatCode>
                <c:ptCount val="5"/>
                <c:pt idx="0">
                  <c:v>19381.727933673719</c:v>
                </c:pt>
                <c:pt idx="1">
                  <c:v>291171.50825271389</c:v>
                </c:pt>
                <c:pt idx="2">
                  <c:v>11693.44801</c:v>
                </c:pt>
                <c:pt idx="3">
                  <c:v>78917.539000000004</c:v>
                </c:pt>
                <c:pt idx="4">
                  <c:v>401164.22319638758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7F-4C12-9CAF-62086B6BC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3185024"/>
        <c:axId val="163186560"/>
      </c:barChart>
      <c:catAx>
        <c:axId val="1631850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3186560"/>
        <c:crosses val="autoZero"/>
        <c:auto val="1"/>
        <c:lblAlgn val="ctr"/>
        <c:lblOffset val="100"/>
        <c:noMultiLvlLbl val="0"/>
      </c:catAx>
      <c:valAx>
        <c:axId val="1631865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3185024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ED29-486A-AE96-2524202E0B3F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'5.7'!$G$7:$G$11</c:f>
              <c:numCache>
                <c:formatCode>#\ ##0.0</c:formatCode>
                <c:ptCount val="5"/>
                <c:pt idx="0">
                  <c:v>20.754838709677415</c:v>
                </c:pt>
                <c:pt idx="1">
                  <c:v>19.075806451612902</c:v>
                </c:pt>
                <c:pt idx="2">
                  <c:v>18.374193548387098</c:v>
                </c:pt>
                <c:pt idx="3">
                  <c:v>19.048387096774192</c:v>
                </c:pt>
                <c:pt idx="4">
                  <c:v>19.048387096774192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29-486A-AE96-2524202E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3211520"/>
        <c:axId val="163213312"/>
      </c:barChart>
      <c:catAx>
        <c:axId val="163211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3213312"/>
        <c:crosses val="autoZero"/>
        <c:auto val="1"/>
        <c:lblAlgn val="ctr"/>
        <c:lblOffset val="100"/>
        <c:noMultiLvlLbl val="0"/>
      </c:catAx>
      <c:valAx>
        <c:axId val="16321331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32115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'5.7'!$H$7:$H$11</c:f>
              <c:numCache>
                <c:formatCode>#\ ##0.0</c:formatCode>
                <c:ptCount val="5"/>
                <c:pt idx="0">
                  <c:v>26.5</c:v>
                </c:pt>
                <c:pt idx="1">
                  <c:v>23.266666666666666</c:v>
                </c:pt>
                <c:pt idx="2">
                  <c:v>22.8</c:v>
                </c:pt>
                <c:pt idx="3">
                  <c:v>23.1</c:v>
                </c:pt>
                <c:pt idx="4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DF-426E-8B9F-1A852D9FA533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F2DF-426E-8B9F-1A852D9FA533}"/>
              </c:ext>
            </c:extLst>
          </c:dPt>
          <c:cat>
            <c:strRef>
              <c:f>'5.7'!$A$7:$A$11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'5.7'!$I$7:$I$11</c:f>
              <c:numCache>
                <c:formatCode>#\ ##0.0</c:formatCode>
                <c:ptCount val="5"/>
                <c:pt idx="0">
                  <c:v>14.6</c:v>
                </c:pt>
                <c:pt idx="1">
                  <c:v>13.799999999999997</c:v>
                </c:pt>
                <c:pt idx="2">
                  <c:v>12.4</c:v>
                </c:pt>
                <c:pt idx="3">
                  <c:v>13.6</c:v>
                </c:pt>
                <c:pt idx="4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DF-426E-8B9F-1A852D9FA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240192"/>
        <c:axId val="163246080"/>
      </c:barChart>
      <c:catAx>
        <c:axId val="1632401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3246080"/>
        <c:crosses val="autoZero"/>
        <c:auto val="1"/>
        <c:lblAlgn val="ctr"/>
        <c:lblOffset val="100"/>
        <c:noMultiLvlLbl val="0"/>
      </c:catAx>
      <c:valAx>
        <c:axId val="16324608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324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4A-47F2-A3C8-F00D6B7960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4A-47F2-A3C8-F00D6B7960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4A-47F2-A3C8-F00D6B7960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74A-47F2-A3C8-F00D6B796032}"/>
              </c:ext>
            </c:extLst>
          </c:dPt>
          <c:dLbls>
            <c:dLbl>
              <c:idx val="0"/>
              <c:layout>
                <c:manualLayout>
                  <c:x val="-0.25087791991872987"/>
                  <c:y val="0.1812073490813648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A-47F2-A3C8-F00D6B796032}"/>
                </c:ext>
              </c:extLst>
            </c:dLbl>
            <c:dLbl>
              <c:idx val="1"/>
              <c:layout>
                <c:manualLayout>
                  <c:x val="0.41097914613453829"/>
                  <c:y val="-0.11558514744480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4A-47F2-A3C8-F00D6B796032}"/>
                </c:ext>
              </c:extLst>
            </c:dLbl>
            <c:dLbl>
              <c:idx val="2"/>
              <c:layout>
                <c:manualLayout>
                  <c:x val="0.19125068332858941"/>
                  <c:y val="0.16325382121352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4A-47F2-A3C8-F00D6B796032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4A-47F2-A3C8-F00D6B7960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'5.7'!$A$7:$A$10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'5.7'!$E$7:$E$10</c:f>
              <c:numCache>
                <c:formatCode>0.0%</c:formatCode>
                <c:ptCount val="4"/>
                <c:pt idx="0">
                  <c:v>4.8313700008551133E-2</c:v>
                </c:pt>
                <c:pt idx="1">
                  <c:v>0.72581624037339088</c:v>
                </c:pt>
                <c:pt idx="2">
                  <c:v>2.9148780808092006E-2</c:v>
                </c:pt>
                <c:pt idx="3">
                  <c:v>0.19672127880996604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4A-47F2-A3C8-F00D6B796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5CB5-4FBE-977D-CDDB9242C6BE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'5.8'!$C$7:$C$11</c:f>
              <c:numCache>
                <c:formatCode>#,##0</c:formatCode>
                <c:ptCount val="5"/>
                <c:pt idx="0">
                  <c:v>27881.336926437019</c:v>
                </c:pt>
                <c:pt idx="1">
                  <c:v>363344.07997562463</c:v>
                </c:pt>
                <c:pt idx="2">
                  <c:v>14581.47999</c:v>
                </c:pt>
                <c:pt idx="3">
                  <c:v>10310.555000000002</c:v>
                </c:pt>
                <c:pt idx="4">
                  <c:v>416117.45189206168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B5-4FBE-977D-CDDB9242C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704768"/>
        <c:axId val="162731136"/>
      </c:barChart>
      <c:catAx>
        <c:axId val="162704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2731136"/>
        <c:crosses val="autoZero"/>
        <c:auto val="1"/>
        <c:lblAlgn val="ctr"/>
        <c:lblOffset val="100"/>
        <c:noMultiLvlLbl val="0"/>
      </c:catAx>
      <c:valAx>
        <c:axId val="1627311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704768"/>
        <c:crosses val="autoZero"/>
        <c:crossBetween val="between"/>
        <c:majorUnit val="200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'4.1'!$E$30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'4.1'!$E$31:$E$42</c:f>
              <c:numCache>
                <c:formatCode>#\ ##0.0</c:formatCode>
                <c:ptCount val="12"/>
                <c:pt idx="0">
                  <c:v>1216.7322796016583</c:v>
                </c:pt>
                <c:pt idx="1">
                  <c:v>975.54125699611575</c:v>
                </c:pt>
                <c:pt idx="2">
                  <c:v>919.13700933084067</c:v>
                </c:pt>
                <c:pt idx="3">
                  <c:v>574.97798965047207</c:v>
                </c:pt>
                <c:pt idx="4">
                  <c:v>492.34544307306646</c:v>
                </c:pt>
                <c:pt idx="5">
                  <c:v>403.48593253967442</c:v>
                </c:pt>
                <c:pt idx="6">
                  <c:v>414.18690880965306</c:v>
                </c:pt>
                <c:pt idx="7">
                  <c:v>401.16414040957346</c:v>
                </c:pt>
                <c:pt idx="8">
                  <c:v>416.11744946266788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4-4339-BB83-47F9E5C24E45}"/>
            </c:ext>
          </c:extLst>
        </c:ser>
        <c:ser>
          <c:idx val="1"/>
          <c:order val="1"/>
          <c:tx>
            <c:strRef>
              <c:f>'4.1'!$F$30</c:f>
              <c:strCache>
                <c:ptCount val="1"/>
                <c:pt idx="0">
                  <c:v>Přepočet</c:v>
                </c:pt>
              </c:strCache>
            </c:strRef>
          </c:tx>
          <c:invertIfNegative val="0"/>
          <c:cat>
            <c:strRef>
              <c:f>'4.1'!$D$31:$D$42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'4.1'!$F$31:$F$42</c:f>
              <c:numCache>
                <c:formatCode>#\ ##0.0</c:formatCode>
                <c:ptCount val="12"/>
                <c:pt idx="0">
                  <c:v>1271.0979736947015</c:v>
                </c:pt>
                <c:pt idx="1">
                  <c:v>1101.6918661298514</c:v>
                </c:pt>
                <c:pt idx="2">
                  <c:v>941.55439681020118</c:v>
                </c:pt>
                <c:pt idx="3">
                  <c:v>600.75621979039772</c:v>
                </c:pt>
                <c:pt idx="4">
                  <c:v>446.34197489009364</c:v>
                </c:pt>
                <c:pt idx="5">
                  <c:v>403.56556310906683</c:v>
                </c:pt>
                <c:pt idx="6">
                  <c:v>411.71882013711087</c:v>
                </c:pt>
                <c:pt idx="7">
                  <c:v>404.06355552506818</c:v>
                </c:pt>
                <c:pt idx="8">
                  <c:v>434.55147853496339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34-4339-BB83-47F9E5C2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447232"/>
        <c:axId val="152461312"/>
      </c:barChart>
      <c:catAx>
        <c:axId val="152447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2461312"/>
        <c:crosses val="autoZero"/>
        <c:auto val="1"/>
        <c:lblAlgn val="ctr"/>
        <c:lblOffset val="100"/>
        <c:noMultiLvlLbl val="0"/>
      </c:catAx>
      <c:valAx>
        <c:axId val="152461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2447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B2B5-4B1A-8498-97C66ED7FF48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'5.8'!$G$7:$G$11</c:f>
              <c:numCache>
                <c:formatCode>#\ ##0.0</c:formatCode>
                <c:ptCount val="5"/>
                <c:pt idx="0">
                  <c:v>15.893333333333334</c:v>
                </c:pt>
                <c:pt idx="1">
                  <c:v>14.171666666666665</c:v>
                </c:pt>
                <c:pt idx="2">
                  <c:v>13.636666666666667</c:v>
                </c:pt>
                <c:pt idx="3">
                  <c:v>14.163333333333334</c:v>
                </c:pt>
                <c:pt idx="4">
                  <c:v>14.163333333333334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B5-4B1A-8498-97C66ED7F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2756096"/>
        <c:axId val="162757632"/>
      </c:barChart>
      <c:catAx>
        <c:axId val="1627560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2757632"/>
        <c:crosses val="autoZero"/>
        <c:auto val="1"/>
        <c:lblAlgn val="ctr"/>
        <c:lblOffset val="100"/>
        <c:noMultiLvlLbl val="0"/>
      </c:catAx>
      <c:valAx>
        <c:axId val="16275763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756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'5.8'!$H$7:$H$11</c:f>
              <c:numCache>
                <c:formatCode>#\ ##0.0</c:formatCode>
                <c:ptCount val="5"/>
                <c:pt idx="0">
                  <c:v>22.2</c:v>
                </c:pt>
                <c:pt idx="1">
                  <c:v>20</c:v>
                </c:pt>
                <c:pt idx="2">
                  <c:v>19.600000000000001</c:v>
                </c:pt>
                <c:pt idx="3">
                  <c:v>19.899999999999999</c:v>
                </c:pt>
                <c:pt idx="4">
                  <c:v>19.899999999999999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63-446F-ACAA-1D638CAF4F26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4A63-446F-ACAA-1D638CAF4F26}"/>
              </c:ext>
            </c:extLst>
          </c:dPt>
          <c:cat>
            <c:strRef>
              <c:f>'5.8'!$A$7:$A$11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'5.8'!$I$7:$I$11</c:f>
              <c:numCache>
                <c:formatCode>#\ ##0.0</c:formatCode>
                <c:ptCount val="5"/>
                <c:pt idx="0">
                  <c:v>7.2</c:v>
                </c:pt>
                <c:pt idx="1">
                  <c:v>7.0333333333333341</c:v>
                </c:pt>
                <c:pt idx="2">
                  <c:v>6.2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63-446F-ACAA-1D638CAF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2858496"/>
        <c:axId val="162860032"/>
      </c:barChart>
      <c:catAx>
        <c:axId val="1628584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2860032"/>
        <c:crosses val="autoZero"/>
        <c:auto val="1"/>
        <c:lblAlgn val="ctr"/>
        <c:lblOffset val="100"/>
        <c:noMultiLvlLbl val="0"/>
      </c:catAx>
      <c:valAx>
        <c:axId val="16286003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2858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A4-4EB2-A29D-EA3C089C4B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A4-4EB2-A29D-EA3C089C4B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A4-4EB2-A29D-EA3C089C4B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A4-4EB2-A29D-EA3C089C4B49}"/>
              </c:ext>
            </c:extLst>
          </c:dPt>
          <c:dLbls>
            <c:dLbl>
              <c:idx val="0"/>
              <c:layout>
                <c:manualLayout>
                  <c:x val="-0.20989433981261146"/>
                  <c:y val="0.2155210745715607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A4-4EB2-A29D-EA3C089C4B49}"/>
                </c:ext>
              </c:extLst>
            </c:dLbl>
            <c:dLbl>
              <c:idx val="1"/>
              <c:layout>
                <c:manualLayout>
                  <c:x val="0.30158816213491535"/>
                  <c:y val="-0.1155851474448046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A4-4EB2-A29D-EA3C089C4B49}"/>
                </c:ext>
              </c:extLst>
            </c:dLbl>
            <c:dLbl>
              <c:idx val="2"/>
              <c:layout>
                <c:manualLayout>
                  <c:x val="0.21584083139226054"/>
                  <c:y val="0.19756754670372068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A4-4EB2-A29D-EA3C089C4B49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A4-4EB2-A29D-EA3C089C4B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'5.8'!$A$7:$A$10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'5.8'!$E$7:$E$10</c:f>
              <c:numCache>
                <c:formatCode>0.0%</c:formatCode>
                <c:ptCount val="4"/>
                <c:pt idx="0">
                  <c:v>6.7003527008209371E-2</c:v>
                </c:pt>
                <c:pt idx="1">
                  <c:v>0.87317673970058307</c:v>
                </c:pt>
                <c:pt idx="2">
                  <c:v>3.5041741036572399E-2</c:v>
                </c:pt>
                <c:pt idx="3">
                  <c:v>2.477799225463511E-2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A4-4EB2-A29D-EA3C089C4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064962488754057"/>
          <c:y val="0.20193508574490635"/>
          <c:w val="0.46547850073981545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8A53-42DC-AA31-2FE6E2913223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'5.9'!$C$7:$C$11</c:f>
              <c:numCache>
                <c:formatCode>#,##0</c:formatCode>
                <c:ptCount val="5"/>
                <c:pt idx="0">
                  <c:v>69151.268832769376</c:v>
                </c:pt>
                <c:pt idx="1">
                  <c:v>939904.9674064921</c:v>
                </c:pt>
                <c:pt idx="2">
                  <c:v>38482.299010000002</c:v>
                </c:pt>
                <c:pt idx="3">
                  <c:v>183930.07400000002</c:v>
                </c:pt>
                <c:pt idx="4">
                  <c:v>1231468.6092492614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53-42DC-AA31-2FE6E2913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3760768"/>
        <c:axId val="163762560"/>
      </c:barChart>
      <c:catAx>
        <c:axId val="1637607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63762560"/>
        <c:crosses val="autoZero"/>
        <c:auto val="1"/>
        <c:lblAlgn val="ctr"/>
        <c:lblOffset val="100"/>
        <c:noMultiLvlLbl val="0"/>
      </c:catAx>
      <c:valAx>
        <c:axId val="163762560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37607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20497323309304039"/>
          <c:w val="0.64950373511003434"/>
          <c:h val="0.783457679272421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D3EA-4BED-B822-0F67D5D34198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'5.9'!$G$7:$G$11</c:f>
              <c:numCache>
                <c:formatCode>#\ ##0.0</c:formatCode>
                <c:ptCount val="5"/>
                <c:pt idx="0">
                  <c:v>18.922508960573477</c:v>
                </c:pt>
                <c:pt idx="1">
                  <c:v>17.078010752688172</c:v>
                </c:pt>
                <c:pt idx="2">
                  <c:v>16.507921146953407</c:v>
                </c:pt>
                <c:pt idx="3">
                  <c:v>17.06304659498208</c:v>
                </c:pt>
                <c:pt idx="4">
                  <c:v>17.06304659498208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EA-4BED-B822-0F67D5D3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049664"/>
        <c:axId val="164051200"/>
      </c:barChart>
      <c:catAx>
        <c:axId val="16404966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4051200"/>
        <c:crosses val="autoZero"/>
        <c:auto val="1"/>
        <c:lblAlgn val="ctr"/>
        <c:lblOffset val="100"/>
        <c:noMultiLvlLbl val="0"/>
      </c:catAx>
      <c:valAx>
        <c:axId val="16405120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049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1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'5.9'!$H$7:$H$11</c:f>
              <c:numCache>
                <c:formatCode>#\ ##0.0</c:formatCode>
                <c:ptCount val="5"/>
                <c:pt idx="0">
                  <c:v>26.5</c:v>
                </c:pt>
                <c:pt idx="1">
                  <c:v>23.266666666666666</c:v>
                </c:pt>
                <c:pt idx="2">
                  <c:v>22.8</c:v>
                </c:pt>
                <c:pt idx="3">
                  <c:v>23.1</c:v>
                </c:pt>
                <c:pt idx="4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EC-4732-BE63-1707B24CD49D}"/>
            </c:ext>
          </c:extLst>
        </c:ser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04-C6EC-4732-BE63-1707B24CD49D}"/>
              </c:ext>
            </c:extLst>
          </c:dPt>
          <c:cat>
            <c:strRef>
              <c:f>'5.9'!$A$7:$A$11</c:f>
              <c:strCache>
                <c:ptCount val="5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  <c:pt idx="4">
                  <c:v>Celkem ČR</c:v>
                </c:pt>
              </c:strCache>
            </c:strRef>
          </c:cat>
          <c:val>
            <c:numRef>
              <c:f>'5.9'!$I$7:$I$11</c:f>
              <c:numCache>
                <c:formatCode>#\ ##0.0</c:formatCode>
                <c:ptCount val="5"/>
                <c:pt idx="0">
                  <c:v>7.2</c:v>
                </c:pt>
                <c:pt idx="1">
                  <c:v>7.0333333333333341</c:v>
                </c:pt>
                <c:pt idx="2">
                  <c:v>6.2</c:v>
                </c:pt>
                <c:pt idx="3">
                  <c:v>7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EC-4732-BE63-1707B24C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078336"/>
        <c:axId val="164079872"/>
      </c:barChart>
      <c:catAx>
        <c:axId val="1640783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>
            <a:noFill/>
          </a:ln>
        </c:spPr>
        <c:crossAx val="164079872"/>
        <c:crosses val="autoZero"/>
        <c:auto val="1"/>
        <c:lblAlgn val="ctr"/>
        <c:lblOffset val="100"/>
        <c:noMultiLvlLbl val="0"/>
      </c:catAx>
      <c:valAx>
        <c:axId val="1640798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0783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03370280307976"/>
          <c:y val="8.6747722711131681E-2"/>
          <c:w val="0.64093697156216622"/>
          <c:h val="0.72812374556121651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9B-4832-B10E-25928D6B47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89B-4832-B10E-25928D6B47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89B-4832-B10E-25928D6B472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89B-4832-B10E-25928D6B472E}"/>
              </c:ext>
            </c:extLst>
          </c:dPt>
          <c:dLbls>
            <c:dLbl>
              <c:idx val="0"/>
              <c:layout>
                <c:manualLayout>
                  <c:x val="-0.23448448787628251"/>
                  <c:y val="0.2155210745715609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9B-4832-B10E-25928D6B472E}"/>
                </c:ext>
              </c:extLst>
            </c:dLbl>
            <c:dLbl>
              <c:idx val="1"/>
              <c:layout>
                <c:manualLayout>
                  <c:x val="0.38853789303091968"/>
                  <c:y val="-0.100879265091863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B-4832-B10E-25928D6B472E}"/>
                </c:ext>
              </c:extLst>
            </c:dLbl>
            <c:dLbl>
              <c:idx val="2"/>
              <c:layout>
                <c:manualLayout>
                  <c:x val="0.21584083139226048"/>
                  <c:y val="0.1975675467037207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B-4832-B10E-25928D6B472E}"/>
                </c:ext>
              </c:extLst>
            </c:dLbl>
            <c:dLbl>
              <c:idx val="3"/>
              <c:layout>
                <c:manualLayout>
                  <c:x val="-2.1404057519178857E-2"/>
                  <c:y val="0.196078431372548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9B-4832-B10E-25928D6B472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'5.9'!$A$7:$A$10</c:f>
              <c:strCache>
                <c:ptCount val="4"/>
                <c:pt idx="0">
                  <c:v>PP Distribuce</c:v>
                </c:pt>
                <c:pt idx="1">
                  <c:v>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'5.9'!$E$7:$E$10</c:f>
              <c:numCache>
                <c:formatCode>0.0%</c:formatCode>
                <c:ptCount val="4"/>
                <c:pt idx="0">
                  <c:v>5.6153496981888942E-2</c:v>
                </c:pt>
                <c:pt idx="1">
                  <c:v>0.7632390792157383</c:v>
                </c:pt>
                <c:pt idx="2">
                  <c:v>3.124911079419224E-2</c:v>
                </c:pt>
                <c:pt idx="3">
                  <c:v>0.14935831300818059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9B-4832-B10E-25928D6B4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00"/>
        <c:holeSize val="50"/>
      </c:doughnut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/>
            </a:pPr>
            <a:r>
              <a:rPr lang="cs-CZ" sz="800" b="1"/>
              <a:t>Spotřeba zemního plynu podle plynárenských soustav v ČR po jednotlivých čtvrtletích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67990380126251"/>
          <c:y val="0.12862637348283376"/>
          <c:w val="0.74687083397086573"/>
          <c:h val="0.786451829481746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'5.10'!$D$32</c:f>
              <c:strCache>
                <c:ptCount val="1"/>
                <c:pt idx="0">
                  <c:v>I. čtvrtletí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'5.10'!$E$32:$H$32</c:f>
              <c:numCache>
                <c:formatCode>General</c:formatCode>
                <c:ptCount val="4"/>
                <c:pt idx="0">
                  <c:v>344124.35814673814</c:v>
                </c:pt>
                <c:pt idx="1">
                  <c:v>2446471.1744401595</c:v>
                </c:pt>
                <c:pt idx="2">
                  <c:v>118692.59298</c:v>
                </c:pt>
                <c:pt idx="3">
                  <c:v>202122.057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7-498D-83D8-17C8283F0A2B}"/>
            </c:ext>
          </c:extLst>
        </c:ser>
        <c:ser>
          <c:idx val="1"/>
          <c:order val="1"/>
          <c:tx>
            <c:strRef>
              <c:f>'5.10'!$D$33</c:f>
              <c:strCache>
                <c:ptCount val="1"/>
                <c:pt idx="0">
                  <c:v>II. čtvrtletí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'5.10'!$E$33:$H$33</c:f>
              <c:numCache>
                <c:formatCode>General</c:formatCode>
                <c:ptCount val="4"/>
                <c:pt idx="0">
                  <c:v>122393.10456398761</c:v>
                </c:pt>
                <c:pt idx="1">
                  <c:v>1097764.4711782353</c:v>
                </c:pt>
                <c:pt idx="2">
                  <c:v>54022.703020000001</c:v>
                </c:pt>
                <c:pt idx="3">
                  <c:v>196628.39230000001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67-498D-83D8-17C8283F0A2B}"/>
            </c:ext>
          </c:extLst>
        </c:ser>
        <c:ser>
          <c:idx val="2"/>
          <c:order val="2"/>
          <c:tx>
            <c:strRef>
              <c:f>'5.10'!$D$34</c:f>
              <c:strCache>
                <c:ptCount val="1"/>
                <c:pt idx="0">
                  <c:v>III. čtvrtletí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'5.10'!$E$34:$H$34</c:f>
              <c:numCache>
                <c:formatCode>General</c:formatCode>
                <c:ptCount val="4"/>
                <c:pt idx="0">
                  <c:v>69151.268832769361</c:v>
                </c:pt>
                <c:pt idx="1">
                  <c:v>939904.96740649198</c:v>
                </c:pt>
                <c:pt idx="2">
                  <c:v>38482.299010000002</c:v>
                </c:pt>
                <c:pt idx="3">
                  <c:v>183930.07399999996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67-498D-83D8-17C8283F0A2B}"/>
            </c:ext>
          </c:extLst>
        </c:ser>
        <c:ser>
          <c:idx val="3"/>
          <c:order val="3"/>
          <c:tx>
            <c:strRef>
              <c:f>'5.10'!$D$35</c:f>
              <c:strCache>
                <c:ptCount val="1"/>
                <c:pt idx="0">
                  <c:v>IV. čtvrtletí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'5.10'!$E$31:$H$31</c:f>
              <c:strCache>
                <c:ptCount val="4"/>
                <c:pt idx="0">
                  <c:v> PP Distribuce</c:v>
                </c:pt>
                <c:pt idx="1">
                  <c:v> GasNet</c:v>
                </c:pt>
                <c:pt idx="2">
                  <c:v> E.ON Distribuce</c:v>
                </c:pt>
                <c:pt idx="3">
                  <c:v> Ostatní společnosti</c:v>
                </c:pt>
              </c:strCache>
            </c:strRef>
          </c:cat>
          <c:val>
            <c:numRef>
              <c:f>'5.10'!$E$35:$H$35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67-498D-83D8-17C8283F0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3439360"/>
        <c:axId val="163440896"/>
      </c:barChart>
      <c:catAx>
        <c:axId val="16343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3440896"/>
        <c:crosses val="autoZero"/>
        <c:auto val="1"/>
        <c:lblAlgn val="ctr"/>
        <c:lblOffset val="100"/>
        <c:noMultiLvlLbl val="0"/>
      </c:catAx>
      <c:valAx>
        <c:axId val="163440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/>
                  <a:t>Spotřeba plynu (tis. m</a:t>
                </a:r>
                <a:r>
                  <a:rPr lang="cs-CZ" baseline="30000"/>
                  <a:t>3</a:t>
                </a:r>
                <a:r>
                  <a:rPr lang="cs-CZ"/>
                  <a:t>)</a:t>
                </a:r>
              </a:p>
            </c:rich>
          </c:tx>
          <c:layout>
            <c:manualLayout>
              <c:xMode val="edge"/>
              <c:yMode val="edge"/>
              <c:x val="1.5451902592893377E-2"/>
              <c:y val="0.3659786408071350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3439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'6.8'!$D$8:$D$21</c:f>
              <c:numCache>
                <c:formatCode>#,##0</c:formatCode>
                <c:ptCount val="14"/>
                <c:pt idx="0">
                  <c:v>115060.02290999999</c:v>
                </c:pt>
                <c:pt idx="1">
                  <c:v>312348.64726</c:v>
                </c:pt>
                <c:pt idx="2">
                  <c:v>307954.06124999985</c:v>
                </c:pt>
                <c:pt idx="3">
                  <c:v>113849.22649</c:v>
                </c:pt>
                <c:pt idx="4">
                  <c:v>107159.50731999999</c:v>
                </c:pt>
                <c:pt idx="5">
                  <c:v>427136.82762999996</c:v>
                </c:pt>
                <c:pt idx="6">
                  <c:v>185097.24487999998</c:v>
                </c:pt>
                <c:pt idx="7">
                  <c:v>173832.84399999998</c:v>
                </c:pt>
                <c:pt idx="8">
                  <c:v>141206.02584999998</c:v>
                </c:pt>
                <c:pt idx="9">
                  <c:v>222572.15597201357</c:v>
                </c:pt>
                <c:pt idx="10">
                  <c:v>546962.43135799991</c:v>
                </c:pt>
                <c:pt idx="11">
                  <c:v>1419394.4276299998</c:v>
                </c:pt>
                <c:pt idx="12">
                  <c:v>112684.21668</c:v>
                </c:pt>
                <c:pt idx="13">
                  <c:v>155127.14234999998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32-4EEC-B421-FF999B4A7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3021952"/>
        <c:axId val="163023488"/>
      </c:barChart>
      <c:catAx>
        <c:axId val="16302195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3023488"/>
        <c:crosses val="autoZero"/>
        <c:auto val="1"/>
        <c:lblAlgn val="ctr"/>
        <c:lblOffset val="100"/>
        <c:noMultiLvlLbl val="0"/>
      </c:catAx>
      <c:valAx>
        <c:axId val="16302348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3021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'6.8'!$A$8:$A$21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'6.8'!$G$8:$G$21</c:f>
              <c:numCache>
                <c:formatCode>#\ ##0.0</c:formatCode>
                <c:ptCount val="14"/>
                <c:pt idx="0">
                  <c:v>17.438709677419357</c:v>
                </c:pt>
                <c:pt idx="1">
                  <c:v>19.487096774193549</c:v>
                </c:pt>
                <c:pt idx="2">
                  <c:v>16.703225806451616</c:v>
                </c:pt>
                <c:pt idx="3">
                  <c:v>17.429032258064517</c:v>
                </c:pt>
                <c:pt idx="4">
                  <c:v>17.49354838709678</c:v>
                </c:pt>
                <c:pt idx="5">
                  <c:v>17.941935483870971</c:v>
                </c:pt>
                <c:pt idx="6">
                  <c:v>17.551612903225806</c:v>
                </c:pt>
                <c:pt idx="7">
                  <c:v>17.64838709677419</c:v>
                </c:pt>
                <c:pt idx="8">
                  <c:v>18.238709677419354</c:v>
                </c:pt>
                <c:pt idx="9">
                  <c:v>20.5</c:v>
                </c:pt>
                <c:pt idx="10">
                  <c:v>18.703225806451613</c:v>
                </c:pt>
                <c:pt idx="11">
                  <c:v>18.306451612903224</c:v>
                </c:pt>
                <c:pt idx="12">
                  <c:v>17.461290322580645</c:v>
                </c:pt>
                <c:pt idx="13">
                  <c:v>17.541935483870969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0-40A7-9323-2A912D86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3039488"/>
        <c:axId val="163868672"/>
      </c:barChart>
      <c:catAx>
        <c:axId val="163039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3868672"/>
        <c:crosses val="autoZero"/>
        <c:auto val="1"/>
        <c:lblAlgn val="ctr"/>
        <c:lblOffset val="100"/>
        <c:noMultiLvlLbl val="0"/>
      </c:catAx>
      <c:valAx>
        <c:axId val="163868672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3039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'4.1'!$N$30</c:f>
              <c:strCache>
                <c:ptCount val="1"/>
                <c:pt idx="0">
                  <c:v>Průměr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'4.1'!$N$31:$N$42</c:f>
              <c:numCache>
                <c:formatCode>#\ ##0.0</c:formatCode>
                <c:ptCount val="12"/>
                <c:pt idx="0">
                  <c:v>0.39032258064516134</c:v>
                </c:pt>
                <c:pt idx="1">
                  <c:v>3.9928571428571429</c:v>
                </c:pt>
                <c:pt idx="2">
                  <c:v>4.1483870967741927</c:v>
                </c:pt>
                <c:pt idx="3">
                  <c:v>9.4466666666666654</c:v>
                </c:pt>
                <c:pt idx="4">
                  <c:v>11.2</c:v>
                </c:pt>
                <c:pt idx="5">
                  <c:v>16.643333333333331</c:v>
                </c:pt>
                <c:pt idx="6">
                  <c:v>17.977419354838709</c:v>
                </c:pt>
                <c:pt idx="7">
                  <c:v>19.048387096774192</c:v>
                </c:pt>
                <c:pt idx="8">
                  <c:v>14.163333333333334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79-4DE4-B41C-175144B27E86}"/>
            </c:ext>
          </c:extLst>
        </c:ser>
        <c:ser>
          <c:idx val="1"/>
          <c:order val="1"/>
          <c:tx>
            <c:strRef>
              <c:f>'4.1'!$O$30</c:f>
              <c:strCache>
                <c:ptCount val="1"/>
                <c:pt idx="0">
                  <c:v>Normál</c:v>
                </c:pt>
              </c:strCache>
            </c:strRef>
          </c:tx>
          <c:invertIfNegative val="0"/>
          <c:cat>
            <c:strRef>
              <c:f>'4.1'!$M$31:$M$42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'4.1'!$O$31:$O$42</c:f>
              <c:numCache>
                <c:formatCode>#\ ##0.0</c:formatCode>
                <c:ptCount val="12"/>
                <c:pt idx="0">
                  <c:v>-1.2258064516129035</c:v>
                </c:pt>
                <c:pt idx="1">
                  <c:v>-0.15517241379310354</c:v>
                </c:pt>
                <c:pt idx="2">
                  <c:v>3.512903225806451</c:v>
                </c:pt>
                <c:pt idx="3">
                  <c:v>8.6366666666666667</c:v>
                </c:pt>
                <c:pt idx="4">
                  <c:v>13.522580645161288</c:v>
                </c:pt>
                <c:pt idx="5">
                  <c:v>16.59</c:v>
                </c:pt>
                <c:pt idx="6">
                  <c:v>18.522580645161291</c:v>
                </c:pt>
                <c:pt idx="7">
                  <c:v>18.119354838709679</c:v>
                </c:pt>
                <c:pt idx="8">
                  <c:v>13.223333333333333</c:v>
                </c:pt>
                <c:pt idx="9">
                  <c:v>8.3548387096774199</c:v>
                </c:pt>
                <c:pt idx="10">
                  <c:v>3.5466666666666664</c:v>
                </c:pt>
                <c:pt idx="11">
                  <c:v>-0.38387096774193558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79-4DE4-B41C-175144B2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032768"/>
        <c:axId val="154042752"/>
      </c:barChart>
      <c:catAx>
        <c:axId val="154032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154042752"/>
        <c:crosses val="autoZero"/>
        <c:auto val="1"/>
        <c:lblAlgn val="ctr"/>
        <c:lblOffset val="100"/>
        <c:noMultiLvlLbl val="0"/>
      </c:catAx>
      <c:valAx>
        <c:axId val="154042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032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'6.9'!$G$8:$G$21</c:f>
              <c:numCache>
                <c:formatCode>#\ ##0.0</c:formatCode>
                <c:ptCount val="14"/>
                <c:pt idx="0">
                  <c:v>18.245161290322585</c:v>
                </c:pt>
                <c:pt idx="1">
                  <c:v>20.745161290322578</c:v>
                </c:pt>
                <c:pt idx="2">
                  <c:v>17.774193548387093</c:v>
                </c:pt>
                <c:pt idx="3">
                  <c:v>18.712903225806453</c:v>
                </c:pt>
                <c:pt idx="4">
                  <c:v>18.690322580645166</c:v>
                </c:pt>
                <c:pt idx="5">
                  <c:v>19.051612903225806</c:v>
                </c:pt>
                <c:pt idx="6">
                  <c:v>18.848387096774196</c:v>
                </c:pt>
                <c:pt idx="7">
                  <c:v>18.958064516129035</c:v>
                </c:pt>
                <c:pt idx="8">
                  <c:v>18.741935483870972</c:v>
                </c:pt>
                <c:pt idx="9">
                  <c:v>21.135483870967743</c:v>
                </c:pt>
                <c:pt idx="10">
                  <c:v>19.554838709677423</c:v>
                </c:pt>
                <c:pt idx="11">
                  <c:v>19.541935483870965</c:v>
                </c:pt>
                <c:pt idx="12">
                  <c:v>18.616129032258065</c:v>
                </c:pt>
                <c:pt idx="13">
                  <c:v>18.803225806451611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5-4B34-B926-0E1E11563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3901824"/>
        <c:axId val="163903360"/>
      </c:barChart>
      <c:catAx>
        <c:axId val="16390182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3903360"/>
        <c:crosses val="autoZero"/>
        <c:auto val="1"/>
        <c:lblAlgn val="ctr"/>
        <c:lblOffset val="100"/>
        <c:noMultiLvlLbl val="0"/>
      </c:catAx>
      <c:valAx>
        <c:axId val="163903360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3901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'6.9'!$A$8:$A$21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'6.9'!$D$8:$D$21</c:f>
              <c:numCache>
                <c:formatCode>#,##0</c:formatCode>
                <c:ptCount val="14"/>
                <c:pt idx="0">
                  <c:v>107941.09931999999</c:v>
                </c:pt>
                <c:pt idx="1">
                  <c:v>307278.45948000002</c:v>
                </c:pt>
                <c:pt idx="2">
                  <c:v>419668.47261</c:v>
                </c:pt>
                <c:pt idx="3">
                  <c:v>112366.63737999999</c:v>
                </c:pt>
                <c:pt idx="4">
                  <c:v>108786.12288000001</c:v>
                </c:pt>
                <c:pt idx="5">
                  <c:v>370364.71072999999</c:v>
                </c:pt>
                <c:pt idx="6">
                  <c:v>183324.44893999994</c:v>
                </c:pt>
                <c:pt idx="7">
                  <c:v>162895.07457000011</c:v>
                </c:pt>
                <c:pt idx="8">
                  <c:v>139529.64874000003</c:v>
                </c:pt>
                <c:pt idx="9">
                  <c:v>196634.87039001065</c:v>
                </c:pt>
                <c:pt idx="10">
                  <c:v>542369.52034000016</c:v>
                </c:pt>
                <c:pt idx="11">
                  <c:v>1159086.2611700001</c:v>
                </c:pt>
                <c:pt idx="12">
                  <c:v>114897.03462000002</c:v>
                </c:pt>
                <c:pt idx="13">
                  <c:v>177396.30120000002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E-4CC5-9E50-618C204A2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865536"/>
        <c:axId val="164867072"/>
      </c:barChart>
      <c:catAx>
        <c:axId val="16486553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867072"/>
        <c:crosses val="autoZero"/>
        <c:auto val="1"/>
        <c:lblAlgn val="ctr"/>
        <c:lblOffset val="100"/>
        <c:noMultiLvlLbl val="0"/>
      </c:catAx>
      <c:valAx>
        <c:axId val="16486707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865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'6.10'!$G$8:$G$21</c:f>
              <c:numCache>
                <c:formatCode>#\ ##0.0</c:formatCode>
                <c:ptCount val="14"/>
                <c:pt idx="0">
                  <c:v>13.550000000000002</c:v>
                </c:pt>
                <c:pt idx="1">
                  <c:v>15.526666666666669</c:v>
                </c:pt>
                <c:pt idx="2">
                  <c:v>12.693333333333333</c:v>
                </c:pt>
                <c:pt idx="3">
                  <c:v>13.740000000000002</c:v>
                </c:pt>
                <c:pt idx="4">
                  <c:v>13.626666666666667</c:v>
                </c:pt>
                <c:pt idx="5">
                  <c:v>14.343333333333334</c:v>
                </c:pt>
                <c:pt idx="6">
                  <c:v>14.043333333333333</c:v>
                </c:pt>
                <c:pt idx="7">
                  <c:v>14.110000000000001</c:v>
                </c:pt>
                <c:pt idx="8">
                  <c:v>13.883333333333333</c:v>
                </c:pt>
                <c:pt idx="9">
                  <c:v>16.306666666666665</c:v>
                </c:pt>
                <c:pt idx="10">
                  <c:v>14.713333333333333</c:v>
                </c:pt>
                <c:pt idx="11">
                  <c:v>14.383333333333333</c:v>
                </c:pt>
                <c:pt idx="12">
                  <c:v>13.846666666666668</c:v>
                </c:pt>
                <c:pt idx="13">
                  <c:v>13.943333333333332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E-462E-8233-50B07F49B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527488"/>
        <c:axId val="164553856"/>
      </c:barChart>
      <c:catAx>
        <c:axId val="16452748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4553856"/>
        <c:crosses val="autoZero"/>
        <c:auto val="1"/>
        <c:lblAlgn val="ctr"/>
        <c:lblOffset val="100"/>
        <c:noMultiLvlLbl val="0"/>
      </c:catAx>
      <c:valAx>
        <c:axId val="164553856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52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'6.10'!$A$8:$A$21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'6.10'!$D$8:$D$21</c:f>
              <c:numCache>
                <c:formatCode>#,##0</c:formatCode>
                <c:ptCount val="14"/>
                <c:pt idx="0">
                  <c:v>135208.57982000001</c:v>
                </c:pt>
                <c:pt idx="1">
                  <c:v>455999.76159000013</c:v>
                </c:pt>
                <c:pt idx="2">
                  <c:v>502513.63165000011</c:v>
                </c:pt>
                <c:pt idx="3">
                  <c:v>164418.34466</c:v>
                </c:pt>
                <c:pt idx="4">
                  <c:v>153959.19121000002</c:v>
                </c:pt>
                <c:pt idx="5">
                  <c:v>534705.90051999991</c:v>
                </c:pt>
                <c:pt idx="6">
                  <c:v>243988.14982999995</c:v>
                </c:pt>
                <c:pt idx="7">
                  <c:v>199698.45353999996</c:v>
                </c:pt>
                <c:pt idx="8">
                  <c:v>191513.78340000007</c:v>
                </c:pt>
                <c:pt idx="9">
                  <c:v>286116.01286499604</c:v>
                </c:pt>
                <c:pt idx="10">
                  <c:v>687781.720248</c:v>
                </c:pt>
                <c:pt idx="11">
                  <c:v>574855.2413600001</c:v>
                </c:pt>
                <c:pt idx="12">
                  <c:v>160510.90216999999</c:v>
                </c:pt>
                <c:pt idx="13">
                  <c:v>241194.46523999993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87-4977-85F1-65792FC6D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635392"/>
        <c:axId val="164636928"/>
      </c:barChart>
      <c:catAx>
        <c:axId val="1646353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636928"/>
        <c:crosses val="autoZero"/>
        <c:auto val="1"/>
        <c:lblAlgn val="ctr"/>
        <c:lblOffset val="100"/>
        <c:noMultiLvlLbl val="0"/>
      </c:catAx>
      <c:valAx>
        <c:axId val="164636928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635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64950373511003434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'6.11'!$G$8:$G$21</c:f>
              <c:numCache>
                <c:formatCode>#\ ##0.0</c:formatCode>
                <c:ptCount val="14"/>
                <c:pt idx="0">
                  <c:v>16.411290322580648</c:v>
                </c:pt>
                <c:pt idx="1">
                  <c:v>18.586308243727601</c:v>
                </c:pt>
                <c:pt idx="2">
                  <c:v>15.723584229390681</c:v>
                </c:pt>
                <c:pt idx="3">
                  <c:v>16.627311827956991</c:v>
                </c:pt>
                <c:pt idx="4">
                  <c:v>16.603512544802872</c:v>
                </c:pt>
                <c:pt idx="5">
                  <c:v>17.112293906810038</c:v>
                </c:pt>
                <c:pt idx="6">
                  <c:v>16.814444444444447</c:v>
                </c:pt>
                <c:pt idx="7">
                  <c:v>16.905483870967743</c:v>
                </c:pt>
                <c:pt idx="8">
                  <c:v>16.954659498207885</c:v>
                </c:pt>
                <c:pt idx="9">
                  <c:v>19.31405017921147</c:v>
                </c:pt>
                <c:pt idx="10">
                  <c:v>17.657132616487456</c:v>
                </c:pt>
                <c:pt idx="11">
                  <c:v>17.410573476702506</c:v>
                </c:pt>
                <c:pt idx="12">
                  <c:v>16.641362007168457</c:v>
                </c:pt>
                <c:pt idx="13">
                  <c:v>16.762831541218635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52-4560-AB96-B0A89B33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670080"/>
        <c:axId val="164696448"/>
      </c:barChart>
      <c:catAx>
        <c:axId val="16467008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ln>
            <a:noFill/>
          </a:ln>
        </c:spPr>
        <c:crossAx val="164696448"/>
        <c:crosses val="autoZero"/>
        <c:auto val="1"/>
        <c:lblAlgn val="ctr"/>
        <c:lblOffset val="100"/>
        <c:noMultiLvlLbl val="0"/>
      </c:catAx>
      <c:valAx>
        <c:axId val="164696448"/>
        <c:scaling>
          <c:orientation val="minMax"/>
        </c:scaling>
        <c:delete val="0"/>
        <c:axPos val="t"/>
        <c:majorGridlines/>
        <c:numFmt formatCode="#\ ##0.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6700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023985463355542"/>
          <c:y val="0.11005524565183827"/>
          <c:w val="0.5885784739541009"/>
          <c:h val="0.862245671976424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25000"/>
              </a:schemeClr>
            </a:solidFill>
          </c:spPr>
          <c:invertIfNegative val="0"/>
          <c:cat>
            <c:strRef>
              <c:f>'6.11'!$A$8:$A$21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Královéhradecký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'6.11'!$D$8:$D$21</c:f>
              <c:numCache>
                <c:formatCode>#,##0</c:formatCode>
                <c:ptCount val="14"/>
                <c:pt idx="0">
                  <c:v>358209.70204999996</c:v>
                </c:pt>
                <c:pt idx="1">
                  <c:v>1075626.86833</c:v>
                </c:pt>
                <c:pt idx="2">
                  <c:v>1230136.16551</c:v>
                </c:pt>
                <c:pt idx="3">
                  <c:v>390634.20852999995</c:v>
                </c:pt>
                <c:pt idx="4">
                  <c:v>369904.82140999998</c:v>
                </c:pt>
                <c:pt idx="5">
                  <c:v>1332207.43888</c:v>
                </c:pt>
                <c:pt idx="6">
                  <c:v>612409.84364999994</c:v>
                </c:pt>
                <c:pt idx="7">
                  <c:v>536426.37211</c:v>
                </c:pt>
                <c:pt idx="8">
                  <c:v>472249.45799000014</c:v>
                </c:pt>
                <c:pt idx="9">
                  <c:v>705323.03922702011</c:v>
                </c:pt>
                <c:pt idx="10">
                  <c:v>1777113.6719460003</c:v>
                </c:pt>
                <c:pt idx="11">
                  <c:v>3153335.9301600005</c:v>
                </c:pt>
                <c:pt idx="12">
                  <c:v>388092.15347000002</c:v>
                </c:pt>
                <c:pt idx="13">
                  <c:v>573717.90879000002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B-43BC-A034-258FBD2F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4732928"/>
        <c:axId val="164734464"/>
      </c:barChart>
      <c:catAx>
        <c:axId val="1647329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64734464"/>
        <c:crosses val="autoZero"/>
        <c:auto val="1"/>
        <c:lblAlgn val="ctr"/>
        <c:lblOffset val="100"/>
        <c:noMultiLvlLbl val="0"/>
      </c:catAx>
      <c:valAx>
        <c:axId val="164734464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 rot="-2700000" vert="horz"/>
          <a:lstStyle/>
          <a:p>
            <a:pPr>
              <a:defRPr/>
            </a:pPr>
            <a:endParaRPr lang="cs-CZ"/>
          </a:p>
        </c:txPr>
        <c:crossAx val="1647329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550597841936423"/>
          <c:y val="0.34057376401069023"/>
          <c:w val="0.61308307391808592"/>
          <c:h val="0.65727516839124822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FC-43A5-9DF9-089D08C1FA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FC-43A5-9DF9-089D08C1FA9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FC-43A5-9DF9-089D08C1FA9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0FC-43A5-9DF9-089D08C1FA91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0FC-43A5-9DF9-089D08C1FA91}"/>
              </c:ext>
            </c:extLst>
          </c:dPt>
          <c:dLbls>
            <c:dLbl>
              <c:idx val="0"/>
              <c:layout>
                <c:manualLayout>
                  <c:x val="-8.8139796478928542E-2"/>
                  <c:y val="-0.2535577118912101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FC-43A5-9DF9-089D08C1FA91}"/>
                </c:ext>
              </c:extLst>
            </c:dLbl>
            <c:dLbl>
              <c:idx val="1"/>
              <c:layout>
                <c:manualLayout>
                  <c:x val="0.1289835282217629"/>
                  <c:y val="-0.25993126295198038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FC-43A5-9DF9-089D08C1FA91}"/>
                </c:ext>
              </c:extLst>
            </c:dLbl>
            <c:dLbl>
              <c:idx val="2"/>
              <c:layout>
                <c:manualLayout>
                  <c:x val="0.2751346779327003"/>
                  <c:y val="-0.1976685005637177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FC-43A5-9DF9-089D08C1FA91}"/>
                </c:ext>
              </c:extLst>
            </c:dLbl>
            <c:dLbl>
              <c:idx val="3"/>
              <c:layout>
                <c:manualLayout>
                  <c:x val="-0.32260234912496405"/>
                  <c:y val="1.723748856838579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FC-43A5-9DF9-089D08C1FA91}"/>
                </c:ext>
              </c:extLst>
            </c:dLbl>
            <c:dLbl>
              <c:idx val="4"/>
              <c:layout>
                <c:manualLayout>
                  <c:x val="-0.28336341678220456"/>
                  <c:y val="-0.21079962574247757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FC-43A5-9DF9-089D08C1FA9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'4.2'!$B$28:$F$28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CNG</c:v>
                </c:pt>
              </c:strCache>
            </c:strRef>
          </c:cat>
          <c:val>
            <c:numRef>
              <c:f>'4.2'!$B$29:$F$29</c:f>
              <c:numCache>
                <c:formatCode>#,##0</c:formatCode>
                <c:ptCount val="5"/>
                <c:pt idx="0">
                  <c:v>1599</c:v>
                </c:pt>
                <c:pt idx="1">
                  <c:v>6517</c:v>
                </c:pt>
                <c:pt idx="2">
                  <c:v>206338</c:v>
                </c:pt>
                <c:pt idx="3">
                  <c:v>2616766</c:v>
                </c:pt>
                <c:pt idx="4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FC-43A5-9DF9-089D08C1FA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+mn-lt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445190722219767"/>
          <c:y val="9.5236845394881697E-2"/>
          <c:w val="0.65942831101096278"/>
          <c:h val="0.713521679275854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'4.2'!$I$28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'4.2'!$I$29:$I$32</c:f>
              <c:numCache>
                <c:formatCode>#\ ##0.0</c:formatCode>
                <c:ptCount val="4"/>
                <c:pt idx="0">
                  <c:v>1230.9485132482782</c:v>
                </c:pt>
                <c:pt idx="1">
                  <c:v>841.73422192309715</c:v>
                </c:pt>
                <c:pt idx="2">
                  <c:v>896.43766961953861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2-4100-9F69-CC81FEE75CF4}"/>
            </c:ext>
          </c:extLst>
        </c:ser>
        <c:ser>
          <c:idx val="1"/>
          <c:order val="1"/>
          <c:tx>
            <c:strRef>
              <c:f>'4.2'!$J$28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'4.2'!$J$29:$J$32</c:f>
              <c:numCache>
                <c:formatCode>#\ ##0.0</c:formatCode>
                <c:ptCount val="4"/>
                <c:pt idx="0">
                  <c:v>309.18084071916974</c:v>
                </c:pt>
                <c:pt idx="1">
                  <c:v>127.0096902620883</c:v>
                </c:pt>
                <c:pt idx="2">
                  <c:v>91.647886018914861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42-4100-9F69-CC81FEE75CF4}"/>
            </c:ext>
          </c:extLst>
        </c:ser>
        <c:ser>
          <c:idx val="2"/>
          <c:order val="2"/>
          <c:tx>
            <c:strRef>
              <c:f>'4.2'!$K$28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'4.2'!$K$29:$K$32</c:f>
              <c:numCache>
                <c:formatCode>#\ ##0.0</c:formatCode>
                <c:ptCount val="4"/>
                <c:pt idx="0">
                  <c:v>517.65588967785368</c:v>
                </c:pt>
                <c:pt idx="1">
                  <c:v>148.4442940678554</c:v>
                </c:pt>
                <c:pt idx="2">
                  <c:v>61.519443778532413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42-4100-9F69-CC81FEE75CF4}"/>
            </c:ext>
          </c:extLst>
        </c:ser>
        <c:ser>
          <c:idx val="3"/>
          <c:order val="3"/>
          <c:tx>
            <c:strRef>
              <c:f>'4.2'!$L$28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'4.2'!$L$29:$L$32</c:f>
              <c:numCache>
                <c:formatCode>#\ ##0.0</c:formatCode>
                <c:ptCount val="4"/>
                <c:pt idx="0">
                  <c:v>983.90067223482845</c:v>
                </c:pt>
                <c:pt idx="1">
                  <c:v>300.07154571927816</c:v>
                </c:pt>
                <c:pt idx="2">
                  <c:v>138.08658615899722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42-4100-9F69-CC81FEE75CF4}"/>
            </c:ext>
          </c:extLst>
        </c:ser>
        <c:ser>
          <c:idx val="4"/>
          <c:order val="4"/>
          <c:tx>
            <c:strRef>
              <c:f>'4.2'!$M$28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'4.2'!$H$29:$H$32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'4.2'!$M$29:$M$32</c:f>
              <c:numCache>
                <c:formatCode>#\ ##0.0</c:formatCode>
                <c:ptCount val="4"/>
                <c:pt idx="0">
                  <c:v>22.314752086827312</c:v>
                </c:pt>
                <c:pt idx="1">
                  <c:v>20.111587433697633</c:v>
                </c:pt>
                <c:pt idx="2">
                  <c:v>22.714211049058317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42-4100-9F69-CC81FEE75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9456"/>
        <c:axId val="152581248"/>
      </c:barChart>
      <c:catAx>
        <c:axId val="152579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2581248"/>
        <c:crosses val="autoZero"/>
        <c:auto val="1"/>
        <c:lblAlgn val="ctr"/>
        <c:lblOffset val="100"/>
        <c:noMultiLvlLbl val="0"/>
      </c:catAx>
      <c:valAx>
        <c:axId val="152581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2579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37895708243207"/>
          <c:y val="0.12328481361561495"/>
          <c:w val="0.12313113547712735"/>
          <c:h val="0.6501361753002217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010042956849044"/>
          <c:y val="0.10011387326027958"/>
          <c:w val="0.63799208378695416"/>
          <c:h val="0.713521679275854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'4.2'!$P$28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'4.2'!$P$29:$P$32</c:f>
              <c:numCache>
                <c:formatCode>#,##0</c:formatCode>
                <c:ptCount val="4"/>
                <c:pt idx="0">
                  <c:v>13128.471031835001</c:v>
                </c:pt>
                <c:pt idx="1">
                  <c:v>8997.6864816050002</c:v>
                </c:pt>
                <c:pt idx="2">
                  <c:v>9609.3638109759995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0-40B6-A393-E9E5BEC020C3}"/>
            </c:ext>
          </c:extLst>
        </c:ser>
        <c:ser>
          <c:idx val="1"/>
          <c:order val="1"/>
          <c:tx>
            <c:strRef>
              <c:f>'4.2'!$Q$28</c:f>
              <c:strCache>
                <c:ptCount val="1"/>
                <c:pt idx="0">
                  <c:v>SO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'4.2'!$Q$29:$Q$32</c:f>
              <c:numCache>
                <c:formatCode>#,##0</c:formatCode>
                <c:ptCount val="4"/>
                <c:pt idx="0">
                  <c:v>3297.4998240799996</c:v>
                </c:pt>
                <c:pt idx="1">
                  <c:v>1357.2392886999999</c:v>
                </c:pt>
                <c:pt idx="2">
                  <c:v>982.44835341999999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F0-40B6-A393-E9E5BEC020C3}"/>
            </c:ext>
          </c:extLst>
        </c:ser>
        <c:ser>
          <c:idx val="2"/>
          <c:order val="2"/>
          <c:tx>
            <c:strRef>
              <c:f>'4.2'!$R$28</c:f>
              <c:strCache>
                <c:ptCount val="1"/>
                <c:pt idx="0">
                  <c:v>MO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'4.2'!$R$29:$R$32</c:f>
              <c:numCache>
                <c:formatCode>#,##0</c:formatCode>
                <c:ptCount val="4"/>
                <c:pt idx="0">
                  <c:v>5521.1408223793196</c:v>
                </c:pt>
                <c:pt idx="1">
                  <c:v>1585.8729867708935</c:v>
                </c:pt>
                <c:pt idx="2">
                  <c:v>659.55568955730291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F0-40B6-A393-E9E5BEC020C3}"/>
            </c:ext>
          </c:extLst>
        </c:ser>
        <c:ser>
          <c:idx val="3"/>
          <c:order val="3"/>
          <c:tx>
            <c:strRef>
              <c:f>'4.2'!$S$28</c:f>
              <c:strCache>
                <c:ptCount val="1"/>
                <c:pt idx="0">
                  <c:v>DOM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'4.2'!$S$29:$S$32</c:f>
              <c:numCache>
                <c:formatCode>#,##0</c:formatCode>
                <c:ptCount val="4"/>
                <c:pt idx="0">
                  <c:v>10494.122458062702</c:v>
                </c:pt>
                <c:pt idx="1">
                  <c:v>3206.097580795099</c:v>
                </c:pt>
                <c:pt idx="2">
                  <c:v>1480.5590771197171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F0-40B6-A393-E9E5BEC020C3}"/>
            </c:ext>
          </c:extLst>
        </c:ser>
        <c:ser>
          <c:idx val="4"/>
          <c:order val="4"/>
          <c:tx>
            <c:strRef>
              <c:f>'4.2'!$T$28</c:f>
              <c:strCache>
                <c:ptCount val="1"/>
                <c:pt idx="0">
                  <c:v>CNG</c:v>
                </c:pt>
              </c:strCache>
            </c:strRef>
          </c:tx>
          <c:invertIfNegative val="0"/>
          <c:cat>
            <c:strRef>
              <c:f>'4.2'!$O$29:$O$32</c:f>
              <c:strCache>
                <c:ptCount val="4"/>
                <c:pt idx="0">
                  <c:v>I. čtvrtletí</c:v>
                </c:pt>
                <c:pt idx="1">
                  <c:v>II. čtvrtletí</c:v>
                </c:pt>
                <c:pt idx="2">
                  <c:v>III. čtvrtletí</c:v>
                </c:pt>
                <c:pt idx="3">
                  <c:v>IV. čtvrtletí</c:v>
                </c:pt>
              </c:strCache>
            </c:strRef>
          </c:cat>
          <c:val>
            <c:numRef>
              <c:f>'4.2'!$T$29:$T$32</c:f>
              <c:numCache>
                <c:formatCode>#,##0</c:formatCode>
                <c:ptCount val="4"/>
                <c:pt idx="0">
                  <c:v>238.09362708</c:v>
                </c:pt>
                <c:pt idx="1">
                  <c:v>214.99049952000001</c:v>
                </c:pt>
                <c:pt idx="2">
                  <c:v>243.46065097999997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F0-40B6-A393-E9E5BEC02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801664"/>
        <c:axId val="154803200"/>
      </c:barChart>
      <c:catAx>
        <c:axId val="154801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4803200"/>
        <c:crosses val="autoZero"/>
        <c:auto val="1"/>
        <c:lblAlgn val="ctr"/>
        <c:lblOffset val="100"/>
        <c:noMultiLvlLbl val="0"/>
      </c:catAx>
      <c:valAx>
        <c:axId val="154803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54801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D1D-4598-9BC4-D57E6B9EFFF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D1D-4598-9BC4-D57E6B9EFFF2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1D1D-4598-9BC4-D57E6B9EFFF2}"/>
              </c:ext>
            </c:extLst>
          </c:dPt>
          <c:cat>
            <c:strRef>
              <c:f>'4.3'!$B$47:$B$49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'4.3'!$C$47:$C$49</c:f>
              <c:numCache>
                <c:formatCode>#,##0</c:formatCode>
                <c:ptCount val="3"/>
                <c:pt idx="0">
                  <c:v>15074.66750678574</c:v>
                </c:pt>
                <c:pt idx="1">
                  <c:v>8692.2619126193877</c:v>
                </c:pt>
                <c:pt idx="2">
                  <c:v>13360.86802611784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D1D-4598-9BC4-D57E6B9E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283648"/>
        <c:axId val="158285184"/>
      </c:barChart>
      <c:catAx>
        <c:axId val="158283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8285184"/>
        <c:crosses val="autoZero"/>
        <c:auto val="1"/>
        <c:lblAlgn val="ctr"/>
        <c:lblOffset val="100"/>
        <c:noMultiLvlLbl val="0"/>
      </c:catAx>
      <c:valAx>
        <c:axId val="158285184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82836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5579549562292739"/>
          <c:y val="2.6491391965834776E-2"/>
          <c:w val="0.55638015307966748"/>
          <c:h val="0.7166302896348483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447-48DA-85A8-0139621EAEA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447-48DA-85A8-0139621EAEAC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447-48DA-85A8-0139621EAEAC}"/>
              </c:ext>
            </c:extLst>
          </c:dPt>
          <c:cat>
            <c:strRef>
              <c:f>'4.3'!$E$47:$E$49</c:f>
              <c:strCache>
                <c:ptCount val="3"/>
                <c:pt idx="0">
                  <c:v>Maximum</c:v>
                </c:pt>
                <c:pt idx="1">
                  <c:v>Minimum</c:v>
                </c:pt>
                <c:pt idx="2">
                  <c:v>Průměr</c:v>
                </c:pt>
              </c:strCache>
            </c:strRef>
          </c:cat>
          <c:val>
            <c:numRef>
              <c:f>'4.3'!$F$47:$F$49</c:f>
              <c:numCache>
                <c:formatCode>#,##0</c:formatCode>
                <c:ptCount val="3"/>
                <c:pt idx="0">
                  <c:v>15061.868201830452</c:v>
                </c:pt>
                <c:pt idx="1">
                  <c:v>9308.5948879308253</c:v>
                </c:pt>
                <c:pt idx="2">
                  <c:v>12940.778722889463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447-48DA-85A8-0139621EA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316032"/>
        <c:axId val="158317568"/>
      </c:barChart>
      <c:catAx>
        <c:axId val="158316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crossAx val="158317568"/>
        <c:crosses val="autoZero"/>
        <c:auto val="1"/>
        <c:lblAlgn val="ctr"/>
        <c:lblOffset val="100"/>
        <c:noMultiLvlLbl val="0"/>
      </c:catAx>
      <c:valAx>
        <c:axId val="158317568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S</a:t>
                </a:r>
                <a:r>
                  <a:rPr lang="en-US" b="0"/>
                  <a:t>potřeba plynu (tis.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6.546906187624749E-3"/>
              <c:y val="0.177588860714444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8316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microsoft.com/office/2007/relationships/hdphoto" Target="../media/hdphoto2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microsoft.com/office/2007/relationships/hdphoto" Target="../media/hdphoto3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4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8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2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6.xml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4.wdp"/><Relationship Id="rId1" Type="http://schemas.openxmlformats.org/officeDocument/2006/relationships/image" Target="../media/image8.png"/><Relationship Id="rId4" Type="http://schemas.microsoft.com/office/2007/relationships/hdphoto" Target="../media/hdphoto5.wdp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07/relationships/hdphoto" Target="../media/hdphoto6.wdp"/><Relationship Id="rId1" Type="http://schemas.openxmlformats.org/officeDocument/2006/relationships/image" Target="../media/image10.png"/><Relationship Id="rId4" Type="http://schemas.microsoft.com/office/2007/relationships/hdphoto" Target="../media/hdphoto7.wdp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microsoft.com/office/2007/relationships/hdphoto" Target="../media/hdphoto8.wdp"/><Relationship Id="rId1" Type="http://schemas.openxmlformats.org/officeDocument/2006/relationships/image" Target="../media/image12.png"/><Relationship Id="rId4" Type="http://schemas.microsoft.com/office/2007/relationships/hdphoto" Target="../media/hdphoto9.wdp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microsoft.com/office/2007/relationships/hdphoto" Target="../media/hdphoto10.wdp"/><Relationship Id="rId1" Type="http://schemas.openxmlformats.org/officeDocument/2006/relationships/image" Target="../media/image14.png"/><Relationship Id="rId4" Type="http://schemas.microsoft.com/office/2007/relationships/hdphoto" Target="../media/hdphoto11.wdp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microsoft.com/office/2007/relationships/hdphoto" Target="../media/hdphoto12.wdp"/><Relationship Id="rId1" Type="http://schemas.openxmlformats.org/officeDocument/2006/relationships/image" Target="../media/image16.png"/><Relationship Id="rId4" Type="http://schemas.microsoft.com/office/2007/relationships/hdphoto" Target="../media/hdphoto13.wdp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microsoft.com/office/2007/relationships/hdphoto" Target="../media/hdphoto14.wdp"/><Relationship Id="rId1" Type="http://schemas.openxmlformats.org/officeDocument/2006/relationships/image" Target="../media/image18.png"/><Relationship Id="rId4" Type="http://schemas.microsoft.com/office/2007/relationships/hdphoto" Target="../media/hdphoto15.wdp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microsoft.com/office/2007/relationships/hdphoto" Target="../media/hdphoto16.wdp"/><Relationship Id="rId1" Type="http://schemas.openxmlformats.org/officeDocument/2006/relationships/image" Target="../media/image20.png"/><Relationship Id="rId4" Type="http://schemas.microsoft.com/office/2007/relationships/hdphoto" Target="../media/hdphoto17.wdp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microsoft.com/office/2007/relationships/hdphoto" Target="../media/hdphoto18.wdp"/><Relationship Id="rId1" Type="http://schemas.openxmlformats.org/officeDocument/2006/relationships/image" Target="../media/image22.png"/><Relationship Id="rId4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0.xml"/><Relationship Id="rId4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2.xml"/><Relationship Id="rId4" Type="http://schemas.openxmlformats.org/officeDocument/2006/relationships/chart" Target="../charts/chart43.xml"/></Relationships>
</file>

<file path=xl/drawings/_rels/drawing27.xml.rels><?xml version="1.0" encoding="UTF-8" standalone="yes"?>
<Relationships xmlns="http://schemas.openxmlformats.org/package/2006/relationships"><Relationship Id="rId3" Type="http://schemas.microsoft.com/office/2007/relationships/hdphoto" Target="../media/hdphoto18.wdp"/><Relationship Id="rId2" Type="http://schemas.openxmlformats.org/officeDocument/2006/relationships/image" Target="../media/image22.png"/><Relationship Id="rId1" Type="http://schemas.openxmlformats.org/officeDocument/2006/relationships/chart" Target="../charts/chart44.xml"/><Relationship Id="rId4" Type="http://schemas.openxmlformats.org/officeDocument/2006/relationships/chart" Target="../charts/chart45.xml"/></Relationships>
</file>

<file path=xl/drawings/_rels/drawing28.xml.rels><?xml version="1.0" encoding="UTF-8" standalone="yes"?>
<Relationships xmlns="http://schemas.openxmlformats.org/package/2006/relationships"><Relationship Id="rId2" Type="http://schemas.microsoft.com/office/2007/relationships/hdphoto" Target="../media/hdphoto18.wdp"/><Relationship Id="rId1" Type="http://schemas.openxmlformats.org/officeDocument/2006/relationships/image" Target="../media/image2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microsoft.com/office/2007/relationships/hdphoto" Target="../media/hdphoto2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5.png"/><Relationship Id="rId1" Type="http://schemas.openxmlformats.org/officeDocument/2006/relationships/chart" Target="../charts/chart15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388621</xdr:colOff>
      <xdr:row>30</xdr:row>
      <xdr:rowOff>84843</xdr:rowOff>
    </xdr:from>
    <xdr:to>
      <xdr:col>8</xdr:col>
      <xdr:colOff>640081</xdr:colOff>
      <xdr:row>38</xdr:row>
      <xdr:rowOff>28575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8621" y="5342643"/>
          <a:ext cx="5707380" cy="13458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cs-CZ" sz="2000" b="1">
              <a:solidFill>
                <a:sysClr val="windowText" lastClr="000000"/>
              </a:solidFill>
            </a:rPr>
            <a:t>Čtvrtletní zpráva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o provozu plynárenské soustavy ČR</a:t>
          </a:r>
        </a:p>
        <a:p>
          <a:pPr algn="ctr"/>
          <a:r>
            <a:rPr lang="cs-CZ" sz="2000" b="1">
              <a:solidFill>
                <a:sysClr val="windowText" lastClr="000000"/>
              </a:solidFill>
            </a:rPr>
            <a:t>III. čtvrtletí 2020</a:t>
          </a:r>
        </a:p>
      </xdr:txBody>
    </xdr:sp>
    <xdr:clientData/>
  </xdr:twoCellAnchor>
  <xdr:twoCellAnchor editAs="oneCell">
    <xdr:from>
      <xdr:col>2</xdr:col>
      <xdr:colOff>136894</xdr:colOff>
      <xdr:row>17</xdr:row>
      <xdr:rowOff>136072</xdr:rowOff>
    </xdr:from>
    <xdr:to>
      <xdr:col>7</xdr:col>
      <xdr:colOff>175085</xdr:colOff>
      <xdr:row>28</xdr:row>
      <xdr:rowOff>44269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734" y="3115492"/>
          <a:ext cx="3429091" cy="1836057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3</xdr:row>
      <xdr:rowOff>66675</xdr:rowOff>
    </xdr:from>
    <xdr:to>
      <xdr:col>2</xdr:col>
      <xdr:colOff>619125</xdr:colOff>
      <xdr:row>5</xdr:row>
      <xdr:rowOff>113268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EE4422D5-23C6-4051-B45B-98E3DF4CF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25478" y1="60952" x2="25478" y2="60952"/>
                      <a14:backgroundMark x1="23567" y1="50476" x2="77707" y2="59048"/>
                      <a14:backgroundMark x1="75159" y1="44762" x2="27389" y2="43810"/>
                      <a14:backgroundMark x1="27389" y1="43810" x2="73885" y2="48571"/>
                      <a14:backgroundMark x1="39490" y1="34286" x2="24841" y2="38095"/>
                      <a14:backgroundMark x1="20382" y1="42857" x2="19745" y2="43810"/>
                      <a14:backgroundMark x1="17834" y1="56190" x2="12102" y2="40000"/>
                      <a14:backgroundMark x1="53503" y1="66667" x2="57962" y2="66667"/>
                      <a14:backgroundMark x1="64968" y1="70476" x2="68790" y2="70476"/>
                      <a14:backgroundMark x1="80255" y1="45714" x2="84076" y2="54286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504825"/>
          <a:ext cx="1009650" cy="6752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51</xdr:row>
      <xdr:rowOff>146050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51</xdr:row>
      <xdr:rowOff>152400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504825</xdr:colOff>
      <xdr:row>3</xdr:row>
      <xdr:rowOff>85725</xdr:rowOff>
    </xdr:from>
    <xdr:to>
      <xdr:col>2</xdr:col>
      <xdr:colOff>628650</xdr:colOff>
      <xdr:row>5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C8E3355-EF52-4B18-AB49-5872DB45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95652" l="188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23875"/>
          <a:ext cx="10096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15" name="Obdélník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13C6EE1F-F5AD-439E-A9F4-0D56D81FE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BC908A2-DE39-463C-B69C-B44FCE5D6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54E4C39C-1419-4BF3-9A5D-2F95D4698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1E9D5BB7-8E85-41F8-BC04-6C2FCEF0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A187F95E-7825-4088-BE83-BA9904BB0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19052</xdr:rowOff>
    </xdr:from>
    <xdr:to>
      <xdr:col>5</xdr:col>
      <xdr:colOff>114300</xdr:colOff>
      <xdr:row>29</xdr:row>
      <xdr:rowOff>28575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190499</xdr:colOff>
      <xdr:row>18</xdr:row>
      <xdr:rowOff>38102</xdr:rowOff>
    </xdr:from>
    <xdr:to>
      <xdr:col>10</xdr:col>
      <xdr:colOff>419100</xdr:colOff>
      <xdr:row>29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35</xdr:row>
      <xdr:rowOff>161925</xdr:rowOff>
    </xdr:from>
    <xdr:to>
      <xdr:col>10</xdr:col>
      <xdr:colOff>371474</xdr:colOff>
      <xdr:row>46</xdr:row>
      <xdr:rowOff>161923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47626</xdr:colOff>
      <xdr:row>47</xdr:row>
      <xdr:rowOff>142876</xdr:rowOff>
    </xdr:from>
    <xdr:to>
      <xdr:col>9</xdr:col>
      <xdr:colOff>202426</xdr:colOff>
      <xdr:row>48</xdr:row>
      <xdr:rowOff>142876</xdr:rowOff>
    </xdr:to>
    <xdr:sp macro="" textlink="">
      <xdr:nvSpPr>
        <xdr:cNvPr id="6" name="Obdélník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4953001" y="9363076"/>
          <a:ext cx="612000" cy="190500"/>
        </a:xfrm>
        <a:prstGeom prst="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Maximum</a:t>
          </a:r>
        </a:p>
      </xdr:txBody>
    </xdr:sp>
    <xdr:clientData/>
  </xdr:twoCellAnchor>
  <xdr:twoCellAnchor>
    <xdr:from>
      <xdr:col>6</xdr:col>
      <xdr:colOff>295276</xdr:colOff>
      <xdr:row>47</xdr:row>
      <xdr:rowOff>142876</xdr:rowOff>
    </xdr:from>
    <xdr:to>
      <xdr:col>7</xdr:col>
      <xdr:colOff>450076</xdr:colOff>
      <xdr:row>48</xdr:row>
      <xdr:rowOff>142876</xdr:rowOff>
    </xdr:to>
    <xdr:sp macro="" textlink="">
      <xdr:nvSpPr>
        <xdr:cNvPr id="7" name="Obdélník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/>
      </xdr:nvSpPr>
      <xdr:spPr>
        <a:xfrm>
          <a:off x="4286251" y="9363076"/>
          <a:ext cx="612000" cy="190500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800">
              <a:solidFill>
                <a:schemeClr val="bg1">
                  <a:lumMod val="95000"/>
                </a:schemeClr>
              </a:solidFill>
              <a:latin typeface="+mn-lt"/>
            </a:rPr>
            <a:t>Minimum</a:t>
          </a:r>
        </a:p>
      </xdr:txBody>
    </xdr:sp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grayscl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33557"/>
          <a:ext cx="1009650" cy="67524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</xdr:row>
      <xdr:rowOff>47807</xdr:rowOff>
    </xdr:from>
    <xdr:to>
      <xdr:col>0</xdr:col>
      <xdr:colOff>1114425</xdr:colOff>
      <xdr:row>4</xdr:row>
      <xdr:rowOff>170600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88C16FBE-3698-4806-9D42-E58E72451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324032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34</xdr:row>
      <xdr:rowOff>161925</xdr:rowOff>
    </xdr:from>
    <xdr:to>
      <xdr:col>4</xdr:col>
      <xdr:colOff>57152</xdr:colOff>
      <xdr:row>48</xdr:row>
      <xdr:rowOff>85725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E2988C38-2859-4FF3-BE55-8F0FFC0565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24</xdr:row>
      <xdr:rowOff>80962</xdr:rowOff>
    </xdr:from>
    <xdr:to>
      <xdr:col>10</xdr:col>
      <xdr:colOff>514350</xdr:colOff>
      <xdr:row>44</xdr:row>
      <xdr:rowOff>76200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</xdr:row>
      <xdr:rowOff>1</xdr:rowOff>
    </xdr:from>
    <xdr:to>
      <xdr:col>3</xdr:col>
      <xdr:colOff>117386</xdr:colOff>
      <xdr:row>6</xdr:row>
      <xdr:rowOff>266701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933451"/>
          <a:ext cx="1079411" cy="895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34</xdr:row>
      <xdr:rowOff>0</xdr:rowOff>
    </xdr:from>
    <xdr:to>
      <xdr:col>3</xdr:col>
      <xdr:colOff>126875</xdr:colOff>
      <xdr:row>36</xdr:row>
      <xdr:rowOff>295275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43575"/>
          <a:ext cx="1307975" cy="9239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3</xdr:row>
      <xdr:rowOff>123825</xdr:rowOff>
    </xdr:from>
    <xdr:to>
      <xdr:col>2</xdr:col>
      <xdr:colOff>514349</xdr:colOff>
      <xdr:row>5</xdr:row>
      <xdr:rowOff>101762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742950"/>
          <a:ext cx="800099" cy="60658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9525</xdr:rowOff>
    </xdr:from>
    <xdr:to>
      <xdr:col>3</xdr:col>
      <xdr:colOff>9525</xdr:colOff>
      <xdr:row>35</xdr:row>
      <xdr:rowOff>158422</xdr:rowOff>
    </xdr:to>
    <xdr:pic>
      <xdr:nvPicPr>
        <xdr:cNvPr id="10" name="Picture 6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7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48275"/>
          <a:ext cx="1009650" cy="777547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114300</xdr:rowOff>
    </xdr:from>
    <xdr:to>
      <xdr:col>2</xdr:col>
      <xdr:colOff>628650</xdr:colOff>
      <xdr:row>5</xdr:row>
      <xdr:rowOff>104109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33425"/>
          <a:ext cx="828675" cy="618459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33</xdr:row>
      <xdr:rowOff>38100</xdr:rowOff>
    </xdr:from>
    <xdr:to>
      <xdr:col>3</xdr:col>
      <xdr:colOff>9524</xdr:colOff>
      <xdr:row>36</xdr:row>
      <xdr:rowOff>28688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778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76850"/>
          <a:ext cx="1019174" cy="933563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3</xdr:row>
      <xdr:rowOff>76200</xdr:rowOff>
    </xdr:from>
    <xdr:to>
      <xdr:col>2</xdr:col>
      <xdr:colOff>340949</xdr:colOff>
      <xdr:row>5</xdr:row>
      <xdr:rowOff>193039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33400"/>
          <a:ext cx="1083899" cy="621664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102420</xdr:colOff>
      <xdr:row>3</xdr:row>
      <xdr:rowOff>9525</xdr:rowOff>
    </xdr:from>
    <xdr:to>
      <xdr:col>2</xdr:col>
      <xdr:colOff>541975</xdr:colOff>
      <xdr:row>6</xdr:row>
      <xdr:rowOff>19050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070" y="628650"/>
          <a:ext cx="696730" cy="95250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33</xdr:row>
      <xdr:rowOff>142875</xdr:rowOff>
    </xdr:from>
    <xdr:to>
      <xdr:col>3</xdr:col>
      <xdr:colOff>0</xdr:colOff>
      <xdr:row>35</xdr:row>
      <xdr:rowOff>163363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381625"/>
          <a:ext cx="1000125" cy="64913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33</xdr:row>
      <xdr:rowOff>247650</xdr:rowOff>
    </xdr:from>
    <xdr:to>
      <xdr:col>2</xdr:col>
      <xdr:colOff>371475</xdr:colOff>
      <xdr:row>34</xdr:row>
      <xdr:rowOff>249691</xdr:rowOff>
    </xdr:to>
    <xdr:pic>
      <xdr:nvPicPr>
        <xdr:cNvPr id="5" name="Picture 1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6452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5314950"/>
          <a:ext cx="428625" cy="316366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619125</xdr:colOff>
      <xdr:row>3</xdr:row>
      <xdr:rowOff>19050</xdr:rowOff>
    </xdr:from>
    <xdr:to>
      <xdr:col>2</xdr:col>
      <xdr:colOff>504825</xdr:colOff>
      <xdr:row>6</xdr:row>
      <xdr:rowOff>55472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38175"/>
          <a:ext cx="771525" cy="97939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3</xdr:row>
      <xdr:rowOff>57149</xdr:rowOff>
    </xdr:from>
    <xdr:to>
      <xdr:col>3</xdr:col>
      <xdr:colOff>76201</xdr:colOff>
      <xdr:row>5</xdr:row>
      <xdr:rowOff>314324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676274"/>
          <a:ext cx="1143000" cy="885825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485775</xdr:colOff>
      <xdr:row>33</xdr:row>
      <xdr:rowOff>38100</xdr:rowOff>
    </xdr:from>
    <xdr:to>
      <xdr:col>3</xdr:col>
      <xdr:colOff>38100</xdr:colOff>
      <xdr:row>36</xdr:row>
      <xdr:rowOff>21265</xdr:rowOff>
    </xdr:to>
    <xdr:pic>
      <xdr:nvPicPr>
        <xdr:cNvPr id="5" name="Picture 1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76850"/>
          <a:ext cx="1076325" cy="926140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3</xdr:row>
      <xdr:rowOff>9525</xdr:rowOff>
    </xdr:from>
    <xdr:to>
      <xdr:col>2</xdr:col>
      <xdr:colOff>598840</xdr:colOff>
      <xdr:row>5</xdr:row>
      <xdr:rowOff>298449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2155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942975"/>
          <a:ext cx="979840" cy="917574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33</xdr:row>
      <xdr:rowOff>28575</xdr:rowOff>
    </xdr:from>
    <xdr:to>
      <xdr:col>2</xdr:col>
      <xdr:colOff>594049</xdr:colOff>
      <xdr:row>35</xdr:row>
      <xdr:rowOff>168903</xdr:rowOff>
    </xdr:to>
    <xdr:pic>
      <xdr:nvPicPr>
        <xdr:cNvPr id="5" name="Picture 13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2703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772150"/>
          <a:ext cx="898849" cy="768978"/>
        </a:xfrm>
        <a:prstGeom prst="rect">
          <a:avLst/>
        </a:prstGeom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200026</xdr:colOff>
      <xdr:row>31</xdr:row>
      <xdr:rowOff>19050</xdr:rowOff>
    </xdr:from>
    <xdr:to>
      <xdr:col>4</xdr:col>
      <xdr:colOff>85726</xdr:colOff>
      <xdr:row>49</xdr:row>
      <xdr:rowOff>85725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50D95D72-9193-40CE-A27E-88CA7D68B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1318DEB4-BB07-4915-9CCF-C35453CEF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38101</xdr:colOff>
      <xdr:row>31</xdr:row>
      <xdr:rowOff>38101</xdr:rowOff>
    </xdr:from>
    <xdr:to>
      <xdr:col>10</xdr:col>
      <xdr:colOff>419101</xdr:colOff>
      <xdr:row>49</xdr:row>
      <xdr:rowOff>114300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2</xdr:row>
      <xdr:rowOff>121048</xdr:rowOff>
    </xdr:from>
    <xdr:to>
      <xdr:col>1</xdr:col>
      <xdr:colOff>428625</xdr:colOff>
      <xdr:row>5</xdr:row>
      <xdr:rowOff>103528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09550" y="406798"/>
          <a:ext cx="1304925" cy="792105"/>
        </a:xfrm>
        <a:prstGeom prst="rect">
          <a:avLst/>
        </a:prstGeom>
        <a:effectLst/>
      </xdr:spPr>
    </xdr:pic>
    <xdr:clientData/>
  </xdr:twoCellAnchor>
  <xdr:twoCellAnchor>
    <xdr:from>
      <xdr:col>0</xdr:col>
      <xdr:colOff>200025</xdr:colOff>
      <xdr:row>31</xdr:row>
      <xdr:rowOff>19050</xdr:rowOff>
    </xdr:from>
    <xdr:to>
      <xdr:col>4</xdr:col>
      <xdr:colOff>85725</xdr:colOff>
      <xdr:row>49</xdr:row>
      <xdr:rowOff>85725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76C8692C-6ED2-4CD1-A42C-020C69B7F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15641</xdr:rowOff>
    </xdr:from>
    <xdr:to>
      <xdr:col>2</xdr:col>
      <xdr:colOff>323850</xdr:colOff>
      <xdr:row>3</xdr:row>
      <xdr:rowOff>369596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BD347C4-801B-4858-BAF8-FF6FE86BA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291866"/>
          <a:ext cx="1304925" cy="792105"/>
        </a:xfrm>
        <a:prstGeom prst="rect">
          <a:avLst/>
        </a:prstGeom>
        <a:effectLst/>
      </xdr:spPr>
    </xdr:pic>
    <xdr:clientData/>
  </xdr:twoCellAnchor>
  <xdr:twoCellAnchor editAs="oneCell">
    <xdr:from>
      <xdr:col>0</xdr:col>
      <xdr:colOff>85725</xdr:colOff>
      <xdr:row>34</xdr:row>
      <xdr:rowOff>15641</xdr:rowOff>
    </xdr:from>
    <xdr:to>
      <xdr:col>2</xdr:col>
      <xdr:colOff>323850</xdr:colOff>
      <xdr:row>35</xdr:row>
      <xdr:rowOff>369596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F67EE1F-E9E9-42E7-BE1E-3A2712B7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7102241"/>
          <a:ext cx="1304925" cy="792105"/>
        </a:xfrm>
        <a:prstGeom prst="rect">
          <a:avLst/>
        </a:prstGeom>
        <a:effectLst/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133351</xdr:colOff>
      <xdr:row>21</xdr:row>
      <xdr:rowOff>9525</xdr:rowOff>
    </xdr:from>
    <xdr:to>
      <xdr:col>10</xdr:col>
      <xdr:colOff>214</xdr:colOff>
      <xdr:row>22</xdr:row>
      <xdr:rowOff>158749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F9DFCE2-2DBC-4B3D-B81C-A41EE494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6" y="4029075"/>
          <a:ext cx="181188" cy="311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47626</xdr:colOff>
      <xdr:row>21</xdr:row>
      <xdr:rowOff>38999</xdr:rowOff>
    </xdr:from>
    <xdr:to>
      <xdr:col>15</xdr:col>
      <xdr:colOff>9526</xdr:colOff>
      <xdr:row>23</xdr:row>
      <xdr:rowOff>134211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6561BEC-30DB-496A-A88B-A09F340E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4058549"/>
          <a:ext cx="209550" cy="41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87704</xdr:colOff>
      <xdr:row>20</xdr:row>
      <xdr:rowOff>126999</xdr:rowOff>
    </xdr:from>
    <xdr:to>
      <xdr:col>5</xdr:col>
      <xdr:colOff>293502</xdr:colOff>
      <xdr:row>23</xdr:row>
      <xdr:rowOff>155574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C9290B5-02D1-48A4-A706-0275A00B4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754" y="3984624"/>
          <a:ext cx="205798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215900</xdr:colOff>
      <xdr:row>19</xdr:row>
      <xdr:rowOff>158750</xdr:rowOff>
    </xdr:from>
    <xdr:to>
      <xdr:col>0</xdr:col>
      <xdr:colOff>406400</xdr:colOff>
      <xdr:row>23</xdr:row>
      <xdr:rowOff>147637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87CD941-DFD5-4772-A77F-9D4C79A4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3825875"/>
          <a:ext cx="190500" cy="665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</xdr:colOff>
      <xdr:row>3</xdr:row>
      <xdr:rowOff>50800</xdr:rowOff>
    </xdr:from>
    <xdr:to>
      <xdr:col>18</xdr:col>
      <xdr:colOff>291434</xdr:colOff>
      <xdr:row>20</xdr:row>
      <xdr:rowOff>22130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71C3E5F-EADF-4287-95BF-ABC92741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69925"/>
          <a:ext cx="5584159" cy="320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292344</xdr:colOff>
      <xdr:row>37</xdr:row>
      <xdr:rowOff>163915</xdr:rowOff>
    </xdr:from>
    <xdr:to>
      <xdr:col>9</xdr:col>
      <xdr:colOff>293077</xdr:colOff>
      <xdr:row>42</xdr:row>
      <xdr:rowOff>190500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98297B1D-207D-4B19-ACEB-6AAC05BFF5D9}"/>
            </a:ext>
          </a:extLst>
        </xdr:cNvPr>
        <xdr:cNvCxnSpPr/>
      </xdr:nvCxnSpPr>
      <xdr:spPr>
        <a:xfrm>
          <a:off x="3121269" y="7145740"/>
          <a:ext cx="733" cy="979085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313764</xdr:colOff>
      <xdr:row>29</xdr:row>
      <xdr:rowOff>100853</xdr:rowOff>
    </xdr:from>
    <xdr:to>
      <xdr:col>15</xdr:col>
      <xdr:colOff>61633</xdr:colOff>
      <xdr:row>29</xdr:row>
      <xdr:rowOff>100853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ADBEA9F5-F22E-44E9-8EE3-F93740F9EA12}"/>
            </a:ext>
          </a:extLst>
        </xdr:cNvPr>
        <xdr:cNvCxnSpPr/>
      </xdr:nvCxnSpPr>
      <xdr:spPr>
        <a:xfrm flipH="1">
          <a:off x="3771339" y="5558678"/>
          <a:ext cx="938494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268941</xdr:colOff>
      <xdr:row>29</xdr:row>
      <xdr:rowOff>100853</xdr:rowOff>
    </xdr:from>
    <xdr:to>
      <xdr:col>8</xdr:col>
      <xdr:colOff>0</xdr:colOff>
      <xdr:row>29</xdr:row>
      <xdr:rowOff>100853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1A2831F-DCAE-4033-B740-A9A9C5F2AF78}"/>
            </a:ext>
          </a:extLst>
        </xdr:cNvPr>
        <xdr:cNvCxnSpPr/>
      </xdr:nvCxnSpPr>
      <xdr:spPr>
        <a:xfrm flipH="1">
          <a:off x="1497666" y="5558678"/>
          <a:ext cx="1007409" cy="0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72838</xdr:colOff>
      <xdr:row>29</xdr:row>
      <xdr:rowOff>190500</xdr:rowOff>
    </xdr:from>
    <xdr:to>
      <xdr:col>10</xdr:col>
      <xdr:colOff>74993</xdr:colOff>
      <xdr:row>34</xdr:row>
      <xdr:rowOff>861</xdr:rowOff>
    </xdr:to>
    <xdr:cxnSp macro="">
      <xdr:nvCxnSpPr>
        <xdr:cNvPr id="10" name="Přímá spojnice se šipkou 9">
          <a:extLst>
            <a:ext uri="{FF2B5EF4-FFF2-40B4-BE49-F238E27FC236}">
              <a16:creationId xmlns:a16="http://schemas.microsoft.com/office/drawing/2014/main" id="{6FB81F7E-B8E6-428F-A4A1-8924C1EA46A3}"/>
            </a:ext>
          </a:extLst>
        </xdr:cNvPr>
        <xdr:cNvCxnSpPr/>
      </xdr:nvCxnSpPr>
      <xdr:spPr>
        <a:xfrm>
          <a:off x="3216088" y="5648325"/>
          <a:ext cx="2155" cy="762861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235324</xdr:colOff>
      <xdr:row>30</xdr:row>
      <xdr:rowOff>5603</xdr:rowOff>
    </xdr:from>
    <xdr:to>
      <xdr:col>9</xdr:col>
      <xdr:colOff>235324</xdr:colOff>
      <xdr:row>33</xdr:row>
      <xdr:rowOff>173692</xdr:rowOff>
    </xdr:to>
    <xdr:cxnSp macro="">
      <xdr:nvCxnSpPr>
        <xdr:cNvPr id="11" name="Přímá spojnice se šipkou 10">
          <a:extLst>
            <a:ext uri="{FF2B5EF4-FFF2-40B4-BE49-F238E27FC236}">
              <a16:creationId xmlns:a16="http://schemas.microsoft.com/office/drawing/2014/main" id="{EE99EC30-4985-4061-B057-D09ED2CA01AB}"/>
            </a:ext>
          </a:extLst>
        </xdr:cNvPr>
        <xdr:cNvCxnSpPr/>
      </xdr:nvCxnSpPr>
      <xdr:spPr>
        <a:xfrm flipV="1">
          <a:off x="3064249" y="5653928"/>
          <a:ext cx="0" cy="739589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5602</xdr:colOff>
      <xdr:row>36</xdr:row>
      <xdr:rowOff>112059</xdr:rowOff>
    </xdr:from>
    <xdr:to>
      <xdr:col>7</xdr:col>
      <xdr:colOff>291353</xdr:colOff>
      <xdr:row>38</xdr:row>
      <xdr:rowOff>112059</xdr:rowOff>
    </xdr:to>
    <xdr:cxnSp macro="">
      <xdr:nvCxnSpPr>
        <xdr:cNvPr id="12" name="Přímá spojnice se šipkou 11">
          <a:extLst>
            <a:ext uri="{FF2B5EF4-FFF2-40B4-BE49-F238E27FC236}">
              <a16:creationId xmlns:a16="http://schemas.microsoft.com/office/drawing/2014/main" id="{5D2CC912-7FF6-4EC7-841A-6651111ECAED}"/>
            </a:ext>
          </a:extLst>
        </xdr:cNvPr>
        <xdr:cNvCxnSpPr/>
      </xdr:nvCxnSpPr>
      <xdr:spPr>
        <a:xfrm flipH="1">
          <a:off x="1548652" y="6903384"/>
          <a:ext cx="923926" cy="381000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285750</xdr:colOff>
      <xdr:row>34</xdr:row>
      <xdr:rowOff>89647</xdr:rowOff>
    </xdr:from>
    <xdr:to>
      <xdr:col>7</xdr:col>
      <xdr:colOff>296956</xdr:colOff>
      <xdr:row>36</xdr:row>
      <xdr:rowOff>61633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E1642526-7550-4804-84F3-F077B2AACF62}"/>
            </a:ext>
          </a:extLst>
        </xdr:cNvPr>
        <xdr:cNvCxnSpPr/>
      </xdr:nvCxnSpPr>
      <xdr:spPr>
        <a:xfrm>
          <a:off x="1514475" y="6499972"/>
          <a:ext cx="963706" cy="352986"/>
        </a:xfrm>
        <a:prstGeom prst="straightConnector1">
          <a:avLst/>
        </a:prstGeom>
        <a:ln w="44450">
          <a:solidFill>
            <a:schemeClr val="bg2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291353</xdr:colOff>
      <xdr:row>36</xdr:row>
      <xdr:rowOff>173691</xdr:rowOff>
    </xdr:from>
    <xdr:to>
      <xdr:col>14</xdr:col>
      <xdr:colOff>308162</xdr:colOff>
      <xdr:row>36</xdr:row>
      <xdr:rowOff>173691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15E27AC7-6937-4366-A292-D84929AD4D03}"/>
            </a:ext>
          </a:extLst>
        </xdr:cNvPr>
        <xdr:cNvCxnSpPr/>
      </xdr:nvCxnSpPr>
      <xdr:spPr>
        <a:xfrm>
          <a:off x="3748928" y="6965016"/>
          <a:ext cx="902634" cy="0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43</xdr:row>
      <xdr:rowOff>171450</xdr:rowOff>
    </xdr:from>
    <xdr:to>
      <xdr:col>4</xdr:col>
      <xdr:colOff>47625</xdr:colOff>
      <xdr:row>45</xdr:row>
      <xdr:rowOff>0</xdr:rowOff>
    </xdr:to>
    <xdr:cxnSp macro="">
      <xdr:nvCxnSpPr>
        <xdr:cNvPr id="15" name="Přímá spojnice se šipkou 14">
          <a:extLst>
            <a:ext uri="{FF2B5EF4-FFF2-40B4-BE49-F238E27FC236}">
              <a16:creationId xmlns:a16="http://schemas.microsoft.com/office/drawing/2014/main" id="{BA6894E6-F86B-46A3-8BC4-2ADC949C7061}"/>
            </a:ext>
          </a:extLst>
        </xdr:cNvPr>
        <xdr:cNvCxnSpPr/>
      </xdr:nvCxnSpPr>
      <xdr:spPr>
        <a:xfrm>
          <a:off x="866775" y="8296275"/>
          <a:ext cx="409575" cy="209550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5604</xdr:colOff>
      <xdr:row>45</xdr:row>
      <xdr:rowOff>128868</xdr:rowOff>
    </xdr:from>
    <xdr:to>
      <xdr:col>8</xdr:col>
      <xdr:colOff>5603</xdr:colOff>
      <xdr:row>45</xdr:row>
      <xdr:rowOff>134471</xdr:rowOff>
    </xdr:to>
    <xdr:cxnSp macro="">
      <xdr:nvCxnSpPr>
        <xdr:cNvPr id="16" name="Přímá spojnice se šipkou 15">
          <a:extLst>
            <a:ext uri="{FF2B5EF4-FFF2-40B4-BE49-F238E27FC236}">
              <a16:creationId xmlns:a16="http://schemas.microsoft.com/office/drawing/2014/main" id="{2E53B2EC-540B-419A-8FCB-B80718752379}"/>
            </a:ext>
          </a:extLst>
        </xdr:cNvPr>
        <xdr:cNvCxnSpPr/>
      </xdr:nvCxnSpPr>
      <xdr:spPr>
        <a:xfrm flipH="1" flipV="1">
          <a:off x="1862979" y="8634693"/>
          <a:ext cx="647699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292473</xdr:colOff>
      <xdr:row>45</xdr:row>
      <xdr:rowOff>68356</xdr:rowOff>
    </xdr:from>
    <xdr:to>
      <xdr:col>14</xdr:col>
      <xdr:colOff>303679</xdr:colOff>
      <xdr:row>47</xdr:row>
      <xdr:rowOff>40342</xdr:rowOff>
    </xdr:to>
    <xdr:cxnSp macro="">
      <xdr:nvCxnSpPr>
        <xdr:cNvPr id="17" name="Přímá spojnice se šipkou 16">
          <a:extLst>
            <a:ext uri="{FF2B5EF4-FFF2-40B4-BE49-F238E27FC236}">
              <a16:creationId xmlns:a16="http://schemas.microsoft.com/office/drawing/2014/main" id="{102C4C56-E3C6-41F5-A315-14C71A2508D7}"/>
            </a:ext>
          </a:extLst>
        </xdr:cNvPr>
        <xdr:cNvCxnSpPr/>
      </xdr:nvCxnSpPr>
      <xdr:spPr>
        <a:xfrm>
          <a:off x="3750048" y="8574181"/>
          <a:ext cx="897031" cy="352986"/>
        </a:xfrm>
        <a:prstGeom prst="straightConnector1">
          <a:avLst/>
        </a:prstGeom>
        <a:ln w="444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259977</xdr:colOff>
      <xdr:row>44</xdr:row>
      <xdr:rowOff>11206</xdr:rowOff>
    </xdr:from>
    <xdr:to>
      <xdr:col>14</xdr:col>
      <xdr:colOff>302559</xdr:colOff>
      <xdr:row>45</xdr:row>
      <xdr:rowOff>58270</xdr:rowOff>
    </xdr:to>
    <xdr:cxnSp macro="">
      <xdr:nvCxnSpPr>
        <xdr:cNvPr id="18" name="Přímá spojnice se šipkou 17">
          <a:extLst>
            <a:ext uri="{FF2B5EF4-FFF2-40B4-BE49-F238E27FC236}">
              <a16:creationId xmlns:a16="http://schemas.microsoft.com/office/drawing/2014/main" id="{6583FB86-6714-42D9-8617-49E60BE55AA5}"/>
            </a:ext>
          </a:extLst>
        </xdr:cNvPr>
        <xdr:cNvCxnSpPr/>
      </xdr:nvCxnSpPr>
      <xdr:spPr>
        <a:xfrm flipV="1">
          <a:off x="3717552" y="8326531"/>
          <a:ext cx="928407" cy="237564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308162</xdr:colOff>
      <xdr:row>46</xdr:row>
      <xdr:rowOff>184897</xdr:rowOff>
    </xdr:from>
    <xdr:to>
      <xdr:col>9</xdr:col>
      <xdr:colOff>308163</xdr:colOff>
      <xdr:row>48</xdr:row>
      <xdr:rowOff>184897</xdr:rowOff>
    </xdr:to>
    <xdr:cxnSp macro="">
      <xdr:nvCxnSpPr>
        <xdr:cNvPr id="19" name="Přímá spojnice se šipkou 18">
          <a:extLst>
            <a:ext uri="{FF2B5EF4-FFF2-40B4-BE49-F238E27FC236}">
              <a16:creationId xmlns:a16="http://schemas.microsoft.com/office/drawing/2014/main" id="{CE8BB137-724B-420B-84BE-0578A73CA7E3}"/>
            </a:ext>
          </a:extLst>
        </xdr:cNvPr>
        <xdr:cNvCxnSpPr/>
      </xdr:nvCxnSpPr>
      <xdr:spPr>
        <a:xfrm>
          <a:off x="3137087" y="8881222"/>
          <a:ext cx="1" cy="381000"/>
        </a:xfrm>
        <a:prstGeom prst="straightConnector1">
          <a:avLst/>
        </a:prstGeom>
        <a:ln w="254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274544</xdr:colOff>
      <xdr:row>45</xdr:row>
      <xdr:rowOff>162487</xdr:rowOff>
    </xdr:from>
    <xdr:to>
      <xdr:col>7</xdr:col>
      <xdr:colOff>296956</xdr:colOff>
      <xdr:row>52</xdr:row>
      <xdr:rowOff>28015</xdr:rowOff>
    </xdr:to>
    <xdr:cxnSp macro="">
      <xdr:nvCxnSpPr>
        <xdr:cNvPr id="20" name="Přímá spojnice se šipkou 19">
          <a:extLst>
            <a:ext uri="{FF2B5EF4-FFF2-40B4-BE49-F238E27FC236}">
              <a16:creationId xmlns:a16="http://schemas.microsoft.com/office/drawing/2014/main" id="{7C1E0A9C-13E1-4D55-B7BB-668D60D0632B}"/>
            </a:ext>
          </a:extLst>
        </xdr:cNvPr>
        <xdr:cNvCxnSpPr/>
      </xdr:nvCxnSpPr>
      <xdr:spPr>
        <a:xfrm flipV="1">
          <a:off x="1503269" y="8668312"/>
          <a:ext cx="974912" cy="1199028"/>
        </a:xfrm>
        <a:prstGeom prst="straightConnector1">
          <a:avLst/>
        </a:prstGeom>
        <a:ln w="1905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257735</xdr:colOff>
      <xdr:row>50</xdr:row>
      <xdr:rowOff>5605</xdr:rowOff>
    </xdr:from>
    <xdr:to>
      <xdr:col>7</xdr:col>
      <xdr:colOff>308162</xdr:colOff>
      <xdr:row>52</xdr:row>
      <xdr:rowOff>22412</xdr:rowOff>
    </xdr:to>
    <xdr:cxnSp macro="">
      <xdr:nvCxnSpPr>
        <xdr:cNvPr id="21" name="Přímá spojnice se šipkou 20">
          <a:extLst>
            <a:ext uri="{FF2B5EF4-FFF2-40B4-BE49-F238E27FC236}">
              <a16:creationId xmlns:a16="http://schemas.microsoft.com/office/drawing/2014/main" id="{CB544F85-07A3-475E-91C0-8AA8EA6907E6}"/>
            </a:ext>
          </a:extLst>
        </xdr:cNvPr>
        <xdr:cNvCxnSpPr/>
      </xdr:nvCxnSpPr>
      <xdr:spPr>
        <a:xfrm flipV="1">
          <a:off x="1486460" y="9463930"/>
          <a:ext cx="1002927" cy="397807"/>
        </a:xfrm>
        <a:prstGeom prst="straightConnector1">
          <a:avLst/>
        </a:prstGeom>
        <a:ln w="12700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246529</xdr:colOff>
      <xdr:row>52</xdr:row>
      <xdr:rowOff>5603</xdr:rowOff>
    </xdr:from>
    <xdr:to>
      <xdr:col>14</xdr:col>
      <xdr:colOff>291353</xdr:colOff>
      <xdr:row>52</xdr:row>
      <xdr:rowOff>11206</xdr:rowOff>
    </xdr:to>
    <xdr:cxnSp macro="">
      <xdr:nvCxnSpPr>
        <xdr:cNvPr id="22" name="Přímá spojnice se šipkou 21">
          <a:extLst>
            <a:ext uri="{FF2B5EF4-FFF2-40B4-BE49-F238E27FC236}">
              <a16:creationId xmlns:a16="http://schemas.microsoft.com/office/drawing/2014/main" id="{85ABCFB4-ED56-488D-9113-F0CD190C828A}"/>
            </a:ext>
          </a:extLst>
        </xdr:cNvPr>
        <xdr:cNvCxnSpPr/>
      </xdr:nvCxnSpPr>
      <xdr:spPr>
        <a:xfrm>
          <a:off x="1475254" y="9844928"/>
          <a:ext cx="3169024" cy="5603"/>
        </a:xfrm>
        <a:prstGeom prst="straightConnector1">
          <a:avLst/>
        </a:prstGeom>
        <a:ln w="9525">
          <a:solidFill>
            <a:schemeClr val="accent2">
              <a:lumMod val="40000"/>
              <a:lumOff val="6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50</xdr:row>
      <xdr:rowOff>5603</xdr:rowOff>
    </xdr:from>
    <xdr:to>
      <xdr:col>14</xdr:col>
      <xdr:colOff>302559</xdr:colOff>
      <xdr:row>50</xdr:row>
      <xdr:rowOff>5604</xdr:rowOff>
    </xdr:to>
    <xdr:cxnSp macro="">
      <xdr:nvCxnSpPr>
        <xdr:cNvPr id="23" name="Přímá spojnice se šipkou 22">
          <a:extLst>
            <a:ext uri="{FF2B5EF4-FFF2-40B4-BE49-F238E27FC236}">
              <a16:creationId xmlns:a16="http://schemas.microsoft.com/office/drawing/2014/main" id="{5AF3CCB7-A217-4DA8-BBE2-FDA0C583C08F}"/>
            </a:ext>
          </a:extLst>
        </xdr:cNvPr>
        <xdr:cNvCxnSpPr/>
      </xdr:nvCxnSpPr>
      <xdr:spPr>
        <a:xfrm>
          <a:off x="3732119" y="9463928"/>
          <a:ext cx="913840" cy="1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274544</xdr:colOff>
      <xdr:row>37</xdr:row>
      <xdr:rowOff>156883</xdr:rowOff>
    </xdr:from>
    <xdr:to>
      <xdr:col>14</xdr:col>
      <xdr:colOff>309282</xdr:colOff>
      <xdr:row>42</xdr:row>
      <xdr:rowOff>17929</xdr:rowOff>
    </xdr:to>
    <xdr:cxnSp macro="">
      <xdr:nvCxnSpPr>
        <xdr:cNvPr id="24" name="Přímá spojnice se šipkou 23">
          <a:extLst>
            <a:ext uri="{FF2B5EF4-FFF2-40B4-BE49-F238E27FC236}">
              <a16:creationId xmlns:a16="http://schemas.microsoft.com/office/drawing/2014/main" id="{F5C53483-B0F6-4D7E-A6CF-4913A74F3270}"/>
            </a:ext>
          </a:extLst>
        </xdr:cNvPr>
        <xdr:cNvCxnSpPr/>
      </xdr:nvCxnSpPr>
      <xdr:spPr>
        <a:xfrm>
          <a:off x="3732119" y="7138708"/>
          <a:ext cx="920563" cy="813546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313764</xdr:colOff>
      <xdr:row>37</xdr:row>
      <xdr:rowOff>184897</xdr:rowOff>
    </xdr:from>
    <xdr:to>
      <xdr:col>16</xdr:col>
      <xdr:colOff>313764</xdr:colOff>
      <xdr:row>39</xdr:row>
      <xdr:rowOff>179294</xdr:rowOff>
    </xdr:to>
    <xdr:cxnSp macro="">
      <xdr:nvCxnSpPr>
        <xdr:cNvPr id="25" name="Přímá spojnice se šipkou 24">
          <a:extLst>
            <a:ext uri="{FF2B5EF4-FFF2-40B4-BE49-F238E27FC236}">
              <a16:creationId xmlns:a16="http://schemas.microsoft.com/office/drawing/2014/main" id="{1E23064D-6B5F-42F9-80D2-2C407B1B6952}"/>
            </a:ext>
          </a:extLst>
        </xdr:cNvPr>
        <xdr:cNvCxnSpPr/>
      </xdr:nvCxnSpPr>
      <xdr:spPr>
        <a:xfrm>
          <a:off x="5276289" y="7166722"/>
          <a:ext cx="0" cy="375397"/>
        </a:xfrm>
        <a:prstGeom prst="straightConnector1">
          <a:avLst/>
        </a:prstGeom>
        <a:ln w="12700">
          <a:solidFill>
            <a:schemeClr val="bg1">
              <a:lumMod val="75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25</xdr:row>
      <xdr:rowOff>156883</xdr:rowOff>
    </xdr:from>
    <xdr:to>
      <xdr:col>17</xdr:col>
      <xdr:colOff>3275</xdr:colOff>
      <xdr:row>28</xdr:row>
      <xdr:rowOff>1981</xdr:rowOff>
    </xdr:to>
    <xdr:cxnSp macro="">
      <xdr:nvCxnSpPr>
        <xdr:cNvPr id="26" name="Přímá spojnice se šipkou 25">
          <a:extLst>
            <a:ext uri="{FF2B5EF4-FFF2-40B4-BE49-F238E27FC236}">
              <a16:creationId xmlns:a16="http://schemas.microsoft.com/office/drawing/2014/main" id="{FE1DB1E5-6EC8-4F1A-895A-BEA4D014BC3E}"/>
            </a:ext>
          </a:extLst>
        </xdr:cNvPr>
        <xdr:cNvCxnSpPr/>
      </xdr:nvCxnSpPr>
      <xdr:spPr>
        <a:xfrm>
          <a:off x="5276850" y="4852708"/>
          <a:ext cx="3275" cy="416598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302559</xdr:colOff>
      <xdr:row>25</xdr:row>
      <xdr:rowOff>152401</xdr:rowOff>
    </xdr:from>
    <xdr:to>
      <xdr:col>2</xdr:col>
      <xdr:colOff>303680</xdr:colOff>
      <xdr:row>28</xdr:row>
      <xdr:rowOff>5603</xdr:rowOff>
    </xdr:to>
    <xdr:cxnSp macro="">
      <xdr:nvCxnSpPr>
        <xdr:cNvPr id="27" name="Přímá spojnice se šipkou 26">
          <a:extLst>
            <a:ext uri="{FF2B5EF4-FFF2-40B4-BE49-F238E27FC236}">
              <a16:creationId xmlns:a16="http://schemas.microsoft.com/office/drawing/2014/main" id="{80353827-F73E-46A1-906E-262F4E25E073}"/>
            </a:ext>
          </a:extLst>
        </xdr:cNvPr>
        <xdr:cNvCxnSpPr/>
      </xdr:nvCxnSpPr>
      <xdr:spPr>
        <a:xfrm flipV="1">
          <a:off x="902634" y="4848226"/>
          <a:ext cx="1121" cy="424702"/>
        </a:xfrm>
        <a:prstGeom prst="straightConnector1">
          <a:avLst/>
        </a:prstGeom>
        <a:ln w="53975">
          <a:solidFill>
            <a:schemeClr val="bg1">
              <a:lumMod val="75000"/>
            </a:schemeClr>
          </a:solidFill>
          <a:prstDash val="sysDot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5603</xdr:colOff>
      <xdr:row>45</xdr:row>
      <xdr:rowOff>61633</xdr:rowOff>
    </xdr:from>
    <xdr:to>
      <xdr:col>8</xdr:col>
      <xdr:colOff>0</xdr:colOff>
      <xdr:row>45</xdr:row>
      <xdr:rowOff>67236</xdr:rowOff>
    </xdr:to>
    <xdr:cxnSp macro="">
      <xdr:nvCxnSpPr>
        <xdr:cNvPr id="28" name="Přímá spojnice se šipkou 27">
          <a:extLst>
            <a:ext uri="{FF2B5EF4-FFF2-40B4-BE49-F238E27FC236}">
              <a16:creationId xmlns:a16="http://schemas.microsoft.com/office/drawing/2014/main" id="{10D14855-563D-4DB8-A58E-2552EF3CB84A}"/>
            </a:ext>
          </a:extLst>
        </xdr:cNvPr>
        <xdr:cNvCxnSpPr/>
      </xdr:nvCxnSpPr>
      <xdr:spPr>
        <a:xfrm>
          <a:off x="1862978" y="8567458"/>
          <a:ext cx="642097" cy="5603"/>
        </a:xfrm>
        <a:prstGeom prst="straightConnector1">
          <a:avLst/>
        </a:prstGeom>
        <a:ln w="1270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281269</xdr:colOff>
      <xdr:row>46</xdr:row>
      <xdr:rowOff>0</xdr:rowOff>
    </xdr:from>
    <xdr:to>
      <xdr:col>4</xdr:col>
      <xdr:colOff>19050</xdr:colOff>
      <xdr:row>47</xdr:row>
      <xdr:rowOff>6723</xdr:rowOff>
    </xdr:to>
    <xdr:cxnSp macro="">
      <xdr:nvCxnSpPr>
        <xdr:cNvPr id="29" name="Přímá spojnice se šipkou 28">
          <a:extLst>
            <a:ext uri="{FF2B5EF4-FFF2-40B4-BE49-F238E27FC236}">
              <a16:creationId xmlns:a16="http://schemas.microsoft.com/office/drawing/2014/main" id="{1846B7A4-13BC-4201-85D8-A9AF5161E200}"/>
            </a:ext>
          </a:extLst>
        </xdr:cNvPr>
        <xdr:cNvCxnSpPr/>
      </xdr:nvCxnSpPr>
      <xdr:spPr>
        <a:xfrm flipH="1">
          <a:off x="881344" y="8696325"/>
          <a:ext cx="366431" cy="197223"/>
        </a:xfrm>
        <a:prstGeom prst="straightConnector1">
          <a:avLst/>
        </a:prstGeom>
        <a:ln w="12700">
          <a:solidFill>
            <a:schemeClr val="accent1">
              <a:lumMod val="20000"/>
              <a:lumOff val="80000"/>
            </a:schemeClr>
          </a:solidFill>
          <a:prstDash val="sysDot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304800</xdr:colOff>
      <xdr:row>47</xdr:row>
      <xdr:rowOff>95811</xdr:rowOff>
    </xdr:from>
    <xdr:to>
      <xdr:col>14</xdr:col>
      <xdr:colOff>305921</xdr:colOff>
      <xdr:row>50</xdr:row>
      <xdr:rowOff>9525</xdr:rowOff>
    </xdr:to>
    <xdr:cxnSp macro="">
      <xdr:nvCxnSpPr>
        <xdr:cNvPr id="30" name="Přímá spojnice se šipkou 29">
          <a:extLst>
            <a:ext uri="{FF2B5EF4-FFF2-40B4-BE49-F238E27FC236}">
              <a16:creationId xmlns:a16="http://schemas.microsoft.com/office/drawing/2014/main" id="{8479E3C3-6FEA-4F2F-9E1D-835A344E0AED}"/>
            </a:ext>
          </a:extLst>
        </xdr:cNvPr>
        <xdr:cNvCxnSpPr/>
      </xdr:nvCxnSpPr>
      <xdr:spPr>
        <a:xfrm flipV="1">
          <a:off x="3762375" y="8982636"/>
          <a:ext cx="886946" cy="485214"/>
        </a:xfrm>
        <a:prstGeom prst="straightConnector1">
          <a:avLst/>
        </a:prstGeom>
        <a:ln w="19050">
          <a:solidFill>
            <a:schemeClr val="accent1">
              <a:lumMod val="60000"/>
              <a:lumOff val="40000"/>
            </a:schemeClr>
          </a:solidFill>
          <a:prstDash val="solid"/>
          <a:headEnd type="non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27</xdr:row>
      <xdr:rowOff>26670</xdr:rowOff>
    </xdr:from>
    <xdr:to>
      <xdr:col>9</xdr:col>
      <xdr:colOff>26671</xdr:colOff>
      <xdr:row>47</xdr:row>
      <xdr:rowOff>17145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462915</xdr:colOff>
      <xdr:row>27</xdr:row>
      <xdr:rowOff>22859</xdr:rowOff>
    </xdr:from>
    <xdr:to>
      <xdr:col>18</xdr:col>
      <xdr:colOff>472441</xdr:colOff>
      <xdr:row>46</xdr:row>
      <xdr:rowOff>114299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29</xdr:row>
      <xdr:rowOff>17463</xdr:rowOff>
    </xdr:from>
    <xdr:to>
      <xdr:col>9</xdr:col>
      <xdr:colOff>161926</xdr:colOff>
      <xdr:row>46</xdr:row>
      <xdr:rowOff>57151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29</xdr:row>
      <xdr:rowOff>17463</xdr:rowOff>
    </xdr:from>
    <xdr:to>
      <xdr:col>19</xdr:col>
      <xdr:colOff>295276</xdr:colOff>
      <xdr:row>46</xdr:row>
      <xdr:rowOff>38100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25</xdr:row>
      <xdr:rowOff>180975</xdr:rowOff>
    </xdr:from>
    <xdr:to>
      <xdr:col>6</xdr:col>
      <xdr:colOff>409575</xdr:colOff>
      <xdr:row>40</xdr:row>
      <xdr:rowOff>123826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485775</xdr:colOff>
      <xdr:row>27</xdr:row>
      <xdr:rowOff>47625</xdr:rowOff>
    </xdr:from>
    <xdr:to>
      <xdr:col>13</xdr:col>
      <xdr:colOff>285751</xdr:colOff>
      <xdr:row>41</xdr:row>
      <xdr:rowOff>114300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152400</xdr:colOff>
      <xdr:row>27</xdr:row>
      <xdr:rowOff>19049</xdr:rowOff>
    </xdr:from>
    <xdr:to>
      <xdr:col>20</xdr:col>
      <xdr:colOff>476250</xdr:colOff>
      <xdr:row>41</xdr:row>
      <xdr:rowOff>120650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42</xdr:row>
      <xdr:rowOff>190499</xdr:rowOff>
    </xdr:from>
    <xdr:to>
      <xdr:col>3</xdr:col>
      <xdr:colOff>495299</xdr:colOff>
      <xdr:row>52</xdr:row>
      <xdr:rowOff>142874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43</xdr:row>
      <xdr:rowOff>0</xdr:rowOff>
    </xdr:from>
    <xdr:to>
      <xdr:col>6</xdr:col>
      <xdr:colOff>504825</xdr:colOff>
      <xdr:row>52</xdr:row>
      <xdr:rowOff>142875</xdr:rowOff>
    </xdr:to>
    <xdr:graphicFrame macro="">
      <xdr:nvGraphicFramePr>
        <xdr:cNvPr id="16" name="Graf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43</xdr:row>
      <xdr:rowOff>0</xdr:rowOff>
    </xdr:from>
    <xdr:to>
      <xdr:col>9</xdr:col>
      <xdr:colOff>504825</xdr:colOff>
      <xdr:row>52</xdr:row>
      <xdr:rowOff>142875</xdr:rowOff>
    </xdr:to>
    <xdr:graphicFrame macro="">
      <xdr:nvGraphicFramePr>
        <xdr:cNvPr id="17" name="Graf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39</xdr:row>
      <xdr:rowOff>47625</xdr:rowOff>
    </xdr:from>
    <xdr:to>
      <xdr:col>6</xdr:col>
      <xdr:colOff>295275</xdr:colOff>
      <xdr:row>53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39</xdr:row>
      <xdr:rowOff>66675</xdr:rowOff>
    </xdr:from>
    <xdr:to>
      <xdr:col>10</xdr:col>
      <xdr:colOff>228600</xdr:colOff>
      <xdr:row>53</xdr:row>
      <xdr:rowOff>66674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495300</xdr:colOff>
      <xdr:row>4</xdr:row>
      <xdr:rowOff>66675</xdr:rowOff>
    </xdr:from>
    <xdr:to>
      <xdr:col>2</xdr:col>
      <xdr:colOff>619125</xdr:colOff>
      <xdr:row>6</xdr:row>
      <xdr:rowOff>113268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bg2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300" y="742950"/>
          <a:ext cx="1009650" cy="6752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497682</xdr:colOff>
      <xdr:row>3</xdr:row>
      <xdr:rowOff>66673</xdr:rowOff>
    </xdr:from>
    <xdr:to>
      <xdr:col>2</xdr:col>
      <xdr:colOff>621507</xdr:colOff>
      <xdr:row>5</xdr:row>
      <xdr:rowOff>113266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30314EF-8D40-4D30-8DD4-78CC1120C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>
                      <a14:foregroundMark x1="34395" y1="40952" x2="34395" y2="40952"/>
                      <a14:backgroundMark x1="22930" y1="47619" x2="22930" y2="47619"/>
                      <a14:backgroundMark x1="39685" y1="48942" x2="67516" y2="59048"/>
                      <a14:backgroundMark x1="38995" y1="48691" x2="39466" y2="48862"/>
                      <a14:backgroundMark x1="38305" y1="48440" x2="38556" y2="48531"/>
                      <a14:backgroundMark x1="34898" y1="47203" x2="37866" y2="48281"/>
                      <a14:backgroundMark x1="33646" y1="46749" x2="34040" y2="46892"/>
                      <a14:backgroundMark x1="25554" y1="43810" x2="31075" y2="45815"/>
                      <a14:backgroundMark x1="22930" y1="42857" x2="25554" y2="43810"/>
                      <a14:backgroundMark x1="38273" y1="28171" x2="37580" y2="27619"/>
                      <a14:backgroundMark x1="39138" y1="28861" x2="39034" y2="28778"/>
                      <a14:backgroundMark x1="39795" y1="29385" x2="39613" y2="29240"/>
                      <a14:backgroundMark x1="41389" y1="30657" x2="40556" y2="29993"/>
                      <a14:backgroundMark x1="43804" y1="32583" x2="43468" y2="32315"/>
                      <a14:backgroundMark x1="75796" y1="58095" x2="46279" y2="34556"/>
                      <a14:backgroundMark x1="33656" y1="28502" x2="17834" y2="43810"/>
                      <a14:backgroundMark x1="34184" y1="27991" x2="33992" y2="28177"/>
                      <a14:backgroundMark x1="34880" y1="27317" x2="34520" y2="27666"/>
                      <a14:backgroundMark x1="39490" y1="22857" x2="35048" y2="27155"/>
                      <a14:backgroundMark x1="68153" y1="49524" x2="59236" y2="70476"/>
                      <a14:backgroundMark x1="38854" y1="72381" x2="61783" y2="66667"/>
                      <a14:backgroundMark x1="40235" y1="56420" x2="57962" y2="70476"/>
                      <a14:backgroundMark x1="39592" y1="55910" x2="40228" y2="56414"/>
                      <a14:backgroundMark x1="33599" y1="51158" x2="39470" y2="55813"/>
                      <a14:backgroundMark x1="32074" y1="49949" x2="32837" y2="50553"/>
                      <a14:backgroundMark x1="24332" y1="43810" x2="29598" y2="47985"/>
                      <a14:backgroundMark x1="15924" y1="37143" x2="24332" y2="43810"/>
                      <a14:backgroundMark x1="57962" y1="70476" x2="75159" y2="46667"/>
                      <a14:backgroundMark x1="78344" y1="46667" x2="54777" y2="75238"/>
                      <a14:backgroundMark x1="82166" y1="60000" x2="68153" y2="77143"/>
                      <a14:backgroundMark x1="15287" y1="46667" x2="31210" y2="66667"/>
                      <a14:backgroundMark x1="37580" y1="35238" x2="37580" y2="35238"/>
                      <a14:backgroundMark x1="36306" y1="32381" x2="41401" y2="36190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7682" y="504823"/>
          <a:ext cx="1009650" cy="6752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295276</xdr:colOff>
      <xdr:row>38</xdr:row>
      <xdr:rowOff>66675</xdr:rowOff>
    </xdr:from>
    <xdr:to>
      <xdr:col>10</xdr:col>
      <xdr:colOff>228600</xdr:colOff>
      <xdr:row>52</xdr:row>
      <xdr:rowOff>66674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495299</xdr:colOff>
      <xdr:row>3</xdr:row>
      <xdr:rowOff>64293</xdr:rowOff>
    </xdr:from>
    <xdr:to>
      <xdr:col>2</xdr:col>
      <xdr:colOff>619124</xdr:colOff>
      <xdr:row>5</xdr:row>
      <xdr:rowOff>110886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2B1CFA90-C505-4BAF-833C-37C56A21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rgbClr val="EEECE1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100000" l="0" r="100000">
                      <a14:foregroundMark x1="26115" y1="60952" x2="26115" y2="60952"/>
                      <a14:foregroundMark x1="37580" y1="38095" x2="37580" y2="38095"/>
                      <a14:foregroundMark x1="36943" y1="39048" x2="36943" y2="39048"/>
                      <a14:foregroundMark x1="35669" y1="43810" x2="35669" y2="43810"/>
                      <a14:foregroundMark x1="29936" y1="58095" x2="29936" y2="58095"/>
                      <a14:foregroundMark x1="25478" y1="66667" x2="25478" y2="66667"/>
                      <a14:foregroundMark x1="24204" y1="65714" x2="24204" y2="65714"/>
                      <a14:backgroundMark x1="31847" y1="71429" x2="31847" y2="71429"/>
                      <a14:backgroundMark x1="34395" y1="69524" x2="34395" y2="69524"/>
                      <a14:backgroundMark x1="40127" y1="66667" x2="40127" y2="66667"/>
                      <a14:backgroundMark x1="31847" y1="66667" x2="31847" y2="66667"/>
                      <a14:backgroundMark x1="26115" y1="74286" x2="26115" y2="74286"/>
                      <a14:backgroundMark x1="31847" y1="76190" x2="31847" y2="76190"/>
                      <a14:backgroundMark x1="33758" y1="78095" x2="33758" y2="78095"/>
                      <a14:backgroundMark x1="32484" y1="81905" x2="32484" y2="81905"/>
                      <a14:backgroundMark x1="43949" y1="69524" x2="43949" y2="69524"/>
                      <a14:backgroundMark x1="35669" y1="65714" x2="35669" y2="65714"/>
                      <a14:backgroundMark x1="43949" y1="64762" x2="43949" y2="64762"/>
                      <a14:backgroundMark x1="27389" y1="61905" x2="27389" y2="61905"/>
                      <a14:backgroundMark x1="26752" y1="61905" x2="26752" y2="61905"/>
                      <a14:backgroundMark x1="34395" y1="42857" x2="34395" y2="42857"/>
                      <a14:backgroundMark x1="34395" y1="41905" x2="34395" y2="41905"/>
                      <a14:backgroundMark x1="36306" y1="40952" x2="36306" y2="40952"/>
                      <a14:backgroundMark x1="26752" y1="66667" x2="26752" y2="66667"/>
                      <a14:backgroundMark x1="26115" y1="67619" x2="26115" y2="67619"/>
                      <a14:backgroundMark x1="25478" y1="67619" x2="25478" y2="67619"/>
                    </a14:backgroundRemoval>
                  </a14:imgEffect>
                  <a14:imgEffect>
                    <a14:artisticPhotocopy/>
                  </a14:imgEffect>
                  <a14:imgEffect>
                    <a14:brightnessContrast bright="2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95299" y="502443"/>
          <a:ext cx="1009650" cy="675243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38</xdr:row>
      <xdr:rowOff>47625</xdr:rowOff>
    </xdr:from>
    <xdr:to>
      <xdr:col>6</xdr:col>
      <xdr:colOff>295275</xdr:colOff>
      <xdr:row>52</xdr:row>
      <xdr:rowOff>47624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A8DF801-2D4A-4124-AAD4-B6666B905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61"/>
  <sheetViews>
    <sheetView showGridLines="0" tabSelected="1" showWhiteSpace="0" zoomScaleNormal="100" zoomScaleSheetLayoutView="100" zoomScalePageLayoutView="70" workbookViewId="0"/>
  </sheetViews>
  <sheetFormatPr defaultColWidth="9.109375" defaultRowHeight="13.8"/>
  <cols>
    <col min="1" max="1" width="10.33203125" style="223" customWidth="1"/>
    <col min="2" max="8" width="9.88671875" style="223" customWidth="1"/>
    <col min="9" max="9" width="11.5546875" style="223" customWidth="1"/>
    <col min="10" max="10" width="10.33203125" style="223" customWidth="1"/>
    <col min="11" max="16384" width="9.109375" style="223"/>
  </cols>
  <sheetData>
    <row r="1" spans="1:10" s="153" customFormat="1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s="153" customForma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153" customForma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153" customFormat="1">
      <c r="A4" s="3"/>
      <c r="B4" s="3"/>
      <c r="C4" s="3"/>
      <c r="D4" s="5"/>
      <c r="E4" s="577"/>
      <c r="F4" s="577"/>
      <c r="G4" s="577"/>
      <c r="H4" s="3"/>
      <c r="I4" s="3"/>
      <c r="J4" s="6"/>
    </row>
    <row r="5" spans="1:10" s="153" customForma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s="153" customForma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s="153" customFormat="1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153" customFormat="1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s="153" customFormat="1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153" customFormat="1">
      <c r="A10" s="3"/>
      <c r="B10" s="7"/>
      <c r="C10" s="3"/>
      <c r="D10" s="3"/>
      <c r="E10" s="3"/>
      <c r="F10" s="3"/>
      <c r="G10" s="3"/>
      <c r="H10" s="3"/>
      <c r="I10" s="576"/>
      <c r="J10" s="3"/>
    </row>
    <row r="11" spans="1:10" s="153" customFormat="1">
      <c r="A11" s="3"/>
      <c r="B11" s="8"/>
      <c r="C11" s="7"/>
      <c r="D11" s="3"/>
      <c r="E11" s="3"/>
      <c r="F11" s="3"/>
      <c r="G11" s="3"/>
      <c r="H11" s="3"/>
      <c r="I11" s="3"/>
      <c r="J11" s="3"/>
    </row>
    <row r="12" spans="1:10" s="153" customFormat="1">
      <c r="A12" s="3"/>
      <c r="B12" s="8"/>
      <c r="C12" s="7"/>
      <c r="D12" s="3"/>
      <c r="E12" s="3"/>
      <c r="F12" s="3"/>
      <c r="G12" s="3"/>
      <c r="H12" s="3"/>
      <c r="I12" s="3"/>
      <c r="J12" s="3"/>
    </row>
    <row r="13" spans="1:10" s="153" customFormat="1">
      <c r="A13" s="3"/>
      <c r="B13" s="8"/>
      <c r="C13" s="7"/>
      <c r="D13" s="3"/>
      <c r="E13" s="3"/>
      <c r="F13" s="3"/>
      <c r="G13" s="3"/>
      <c r="H13" s="3"/>
      <c r="I13" s="3"/>
      <c r="J13" s="3"/>
    </row>
    <row r="14" spans="1:10" s="153" customFormat="1">
      <c r="A14" s="578"/>
      <c r="B14" s="9"/>
      <c r="C14" s="579"/>
      <c r="D14" s="578"/>
      <c r="E14" s="578"/>
      <c r="F14" s="578"/>
      <c r="G14" s="578"/>
      <c r="H14" s="578"/>
      <c r="I14" s="578"/>
      <c r="J14" s="578"/>
    </row>
    <row r="15" spans="1:10" s="153" customFormat="1">
      <c r="A15" s="578"/>
      <c r="B15" s="9"/>
      <c r="C15" s="579"/>
      <c r="D15" s="578"/>
      <c r="E15" s="578"/>
      <c r="F15" s="578"/>
      <c r="G15" s="578"/>
      <c r="H15" s="578"/>
      <c r="I15" s="578"/>
      <c r="J15" s="578"/>
    </row>
    <row r="16" spans="1:10" s="153" customFormat="1">
      <c r="A16" s="578"/>
      <c r="B16" s="9"/>
      <c r="C16" s="579"/>
      <c r="D16" s="578"/>
      <c r="E16" s="578"/>
      <c r="F16" s="578"/>
      <c r="G16" s="578"/>
      <c r="H16" s="578"/>
      <c r="I16" s="578"/>
      <c r="J16" s="578"/>
    </row>
    <row r="17" spans="1:10" s="153" customFormat="1">
      <c r="A17" s="578"/>
      <c r="B17" s="9"/>
      <c r="C17" s="579"/>
      <c r="D17" s="578"/>
      <c r="E17" s="578"/>
      <c r="F17" s="578"/>
      <c r="G17" s="578"/>
      <c r="H17" s="578"/>
      <c r="I17" s="578"/>
      <c r="J17" s="578"/>
    </row>
    <row r="18" spans="1:10" s="153" customFormat="1">
      <c r="A18" s="578"/>
      <c r="B18" s="9"/>
      <c r="C18" s="579"/>
      <c r="D18" s="578"/>
      <c r="E18" s="578"/>
      <c r="F18" s="578"/>
      <c r="G18" s="578"/>
      <c r="H18" s="578"/>
      <c r="I18" s="578"/>
      <c r="J18" s="578"/>
    </row>
    <row r="19" spans="1:10" s="153" customFormat="1">
      <c r="A19" s="578"/>
      <c r="B19" s="9"/>
      <c r="C19" s="579"/>
      <c r="D19" s="578"/>
      <c r="E19" s="578"/>
      <c r="F19" s="578"/>
      <c r="G19" s="578"/>
      <c r="H19" s="578"/>
      <c r="I19" s="578"/>
      <c r="J19" s="578"/>
    </row>
    <row r="20" spans="1:10" s="153" customFormat="1">
      <c r="A20" s="578"/>
      <c r="B20" s="9"/>
      <c r="C20" s="579"/>
      <c r="D20" s="578"/>
      <c r="E20" s="578"/>
      <c r="F20" s="578"/>
      <c r="G20" s="578"/>
      <c r="H20" s="578"/>
      <c r="I20" s="578"/>
      <c r="J20" s="578"/>
    </row>
    <row r="21" spans="1:10" s="153" customFormat="1">
      <c r="A21" s="580"/>
      <c r="B21" s="580"/>
      <c r="C21" s="580"/>
      <c r="D21" s="580"/>
      <c r="E21" s="580"/>
      <c r="F21" s="580"/>
      <c r="G21" s="580"/>
      <c r="H21" s="580"/>
      <c r="I21" s="580"/>
      <c r="J21" s="580"/>
    </row>
    <row r="22" spans="1:10" s="153" customFormat="1">
      <c r="A22" s="578"/>
      <c r="B22" s="9"/>
      <c r="C22" s="579"/>
      <c r="D22" s="578"/>
      <c r="E22" s="578"/>
      <c r="F22" s="578"/>
      <c r="G22" s="578"/>
      <c r="H22" s="578"/>
      <c r="I22" s="578"/>
      <c r="J22" s="578"/>
    </row>
    <row r="23" spans="1:10" s="153" customFormat="1">
      <c r="A23" s="578"/>
      <c r="B23" s="9"/>
      <c r="C23" s="579"/>
      <c r="D23" s="578"/>
      <c r="E23" s="578"/>
      <c r="F23" s="578"/>
      <c r="G23" s="578"/>
      <c r="H23" s="578"/>
      <c r="I23" s="578"/>
      <c r="J23" s="578"/>
    </row>
    <row r="24" spans="1:10" s="153" customFormat="1">
      <c r="A24" s="578"/>
      <c r="B24" s="9"/>
      <c r="C24" s="579"/>
      <c r="D24" s="578"/>
      <c r="E24" s="578"/>
      <c r="F24" s="578"/>
      <c r="G24" s="578"/>
      <c r="H24" s="578"/>
      <c r="I24" s="578"/>
      <c r="J24" s="578"/>
    </row>
    <row r="25" spans="1:10" s="153" customFormat="1">
      <c r="A25" s="580"/>
      <c r="B25" s="580"/>
      <c r="C25" s="580"/>
      <c r="D25" s="580"/>
      <c r="E25" s="580"/>
      <c r="F25" s="580"/>
      <c r="G25" s="580"/>
      <c r="H25" s="580"/>
      <c r="I25" s="580"/>
      <c r="J25" s="580"/>
    </row>
    <row r="26" spans="1:10" s="153" customFormat="1">
      <c r="A26" s="578"/>
      <c r="B26" s="9"/>
      <c r="C26" s="579"/>
      <c r="D26" s="578"/>
      <c r="E26" s="578"/>
      <c r="F26" s="578"/>
      <c r="G26" s="578"/>
      <c r="H26" s="578"/>
      <c r="I26" s="578"/>
      <c r="J26" s="578"/>
    </row>
    <row r="27" spans="1:10" s="153" customFormat="1">
      <c r="A27" s="578"/>
      <c r="B27" s="9"/>
      <c r="C27" s="579"/>
      <c r="D27" s="578"/>
      <c r="E27" s="578"/>
      <c r="F27" s="578"/>
      <c r="G27" s="578"/>
      <c r="H27" s="578"/>
      <c r="I27" s="578"/>
      <c r="J27" s="578"/>
    </row>
    <row r="28" spans="1:10" s="153" customFormat="1">
      <c r="A28" s="578"/>
      <c r="B28" s="9"/>
      <c r="C28" s="579"/>
      <c r="D28" s="578"/>
      <c r="E28" s="578"/>
      <c r="F28" s="578"/>
      <c r="G28" s="578"/>
      <c r="H28" s="578"/>
      <c r="I28" s="578"/>
      <c r="J28" s="578"/>
    </row>
    <row r="29" spans="1:10" s="153" customFormat="1">
      <c r="A29" s="573"/>
      <c r="B29" s="573"/>
      <c r="C29" s="573"/>
      <c r="D29" s="573"/>
      <c r="E29" s="573"/>
      <c r="F29" s="573"/>
      <c r="G29" s="573"/>
      <c r="H29" s="573"/>
      <c r="I29" s="573"/>
      <c r="J29" s="573"/>
    </row>
    <row r="30" spans="1:10" s="153" customFormat="1">
      <c r="A30" s="578"/>
      <c r="B30" s="9"/>
      <c r="C30" s="579"/>
      <c r="D30" s="578"/>
      <c r="E30" s="578"/>
      <c r="F30" s="578"/>
      <c r="G30" s="578"/>
      <c r="H30" s="578"/>
      <c r="I30" s="578"/>
      <c r="J30" s="578"/>
    </row>
    <row r="31" spans="1:10" s="153" customFormat="1">
      <c r="A31" s="580"/>
      <c r="B31" s="580"/>
      <c r="C31" s="580"/>
      <c r="D31" s="580"/>
      <c r="E31" s="580"/>
      <c r="F31" s="580"/>
      <c r="G31" s="580"/>
      <c r="H31" s="580"/>
      <c r="I31" s="580"/>
      <c r="J31" s="580"/>
    </row>
    <row r="32" spans="1:10" s="153" customFormat="1">
      <c r="A32" s="578"/>
      <c r="B32" s="9"/>
      <c r="C32" s="579"/>
      <c r="D32" s="578"/>
      <c r="E32" s="578"/>
      <c r="F32" s="578"/>
      <c r="G32" s="578"/>
      <c r="H32" s="578"/>
      <c r="I32" s="578"/>
      <c r="J32" s="578"/>
    </row>
    <row r="33" spans="1:10" s="153" customFormat="1">
      <c r="A33" s="578"/>
      <c r="B33" s="9"/>
      <c r="C33" s="579"/>
      <c r="D33" s="578"/>
      <c r="E33" s="578"/>
      <c r="F33" s="578"/>
      <c r="G33" s="578"/>
      <c r="H33" s="578"/>
      <c r="I33" s="578"/>
      <c r="J33" s="578"/>
    </row>
    <row r="34" spans="1:10" s="153" customFormat="1">
      <c r="A34" s="574"/>
      <c r="B34" s="574"/>
      <c r="C34" s="574"/>
      <c r="D34" s="574"/>
      <c r="E34" s="574"/>
      <c r="F34" s="574"/>
      <c r="G34" s="574"/>
      <c r="H34" s="574"/>
      <c r="I34" s="574"/>
      <c r="J34" s="574"/>
    </row>
    <row r="35" spans="1:10" s="153" customFormat="1">
      <c r="A35" s="578"/>
      <c r="B35" s="9"/>
      <c r="C35" s="578"/>
      <c r="D35" s="578"/>
      <c r="E35" s="578"/>
      <c r="F35" s="578"/>
      <c r="G35" s="578"/>
      <c r="H35" s="578"/>
      <c r="I35" s="578"/>
      <c r="J35" s="578"/>
    </row>
    <row r="36" spans="1:10" s="153" customFormat="1">
      <c r="A36" s="580"/>
      <c r="B36" s="580"/>
      <c r="C36" s="580"/>
      <c r="D36" s="580"/>
      <c r="E36" s="580"/>
      <c r="F36" s="580"/>
      <c r="G36" s="580"/>
      <c r="H36" s="580"/>
      <c r="I36" s="580"/>
      <c r="J36" s="580"/>
    </row>
    <row r="37" spans="1:10" s="153" customFormat="1">
      <c r="A37" s="580"/>
      <c r="B37" s="580"/>
      <c r="C37" s="580"/>
      <c r="D37" s="580"/>
      <c r="E37" s="580"/>
      <c r="F37" s="580"/>
      <c r="G37" s="580"/>
      <c r="H37" s="580"/>
      <c r="I37" s="580"/>
      <c r="J37" s="580"/>
    </row>
    <row r="38" spans="1:10" s="153" customFormat="1">
      <c r="A38" s="580"/>
      <c r="B38" s="8"/>
      <c r="C38" s="7"/>
      <c r="D38" s="3"/>
      <c r="E38" s="3"/>
      <c r="F38" s="3"/>
      <c r="G38" s="3"/>
      <c r="H38" s="3"/>
      <c r="I38" s="3"/>
      <c r="J38" s="3"/>
    </row>
    <row r="39" spans="1:10" s="153" customFormat="1">
      <c r="A39" s="580"/>
      <c r="B39" s="580"/>
      <c r="C39" s="580"/>
      <c r="D39" s="580"/>
      <c r="E39" s="580"/>
      <c r="F39" s="580"/>
      <c r="G39" s="580"/>
      <c r="H39" s="580"/>
      <c r="I39" s="580"/>
      <c r="J39" s="580"/>
    </row>
    <row r="40" spans="1:10" s="153" customFormat="1">
      <c r="A40" s="580"/>
      <c r="B40" s="222"/>
      <c r="C40" s="222"/>
      <c r="D40" s="222"/>
      <c r="E40" s="222"/>
      <c r="F40" s="222"/>
      <c r="G40" s="222"/>
      <c r="H40" s="222"/>
      <c r="I40" s="222"/>
      <c r="J40" s="580"/>
    </row>
    <row r="41" spans="1:10" s="153" customFormat="1">
      <c r="A41" s="580"/>
      <c r="B41" s="580"/>
      <c r="C41" s="580"/>
      <c r="D41" s="580"/>
      <c r="E41" s="580"/>
      <c r="F41" s="580"/>
      <c r="G41" s="580"/>
      <c r="H41" s="580"/>
      <c r="I41" s="580"/>
      <c r="J41" s="580"/>
    </row>
    <row r="42" spans="1:10" s="153" customFormat="1">
      <c r="A42" s="580"/>
      <c r="B42" s="580"/>
      <c r="C42" s="580"/>
      <c r="D42" s="580"/>
      <c r="E42" s="580"/>
      <c r="F42" s="580"/>
      <c r="G42" s="580"/>
      <c r="H42" s="580"/>
      <c r="I42" s="580"/>
      <c r="J42" s="580"/>
    </row>
    <row r="43" spans="1:10" s="153" customFormat="1">
      <c r="A43" s="580"/>
      <c r="B43" s="580"/>
      <c r="C43" s="580"/>
      <c r="D43" s="580"/>
      <c r="E43" s="580"/>
      <c r="F43" s="580"/>
      <c r="G43" s="580"/>
      <c r="H43" s="580"/>
      <c r="I43" s="580"/>
      <c r="J43" s="580"/>
    </row>
    <row r="44" spans="1:10" s="153" customFormat="1">
      <c r="A44" s="580"/>
      <c r="B44" s="580"/>
      <c r="C44" s="580"/>
      <c r="D44" s="580"/>
      <c r="E44" s="580"/>
      <c r="F44" s="580"/>
      <c r="G44" s="580"/>
      <c r="H44" s="580"/>
      <c r="I44" s="580"/>
      <c r="J44" s="580"/>
    </row>
    <row r="45" spans="1:10" s="153" customFormat="1">
      <c r="A45" s="580"/>
      <c r="B45" s="580"/>
      <c r="C45" s="580"/>
      <c r="D45" s="580"/>
      <c r="E45" s="580"/>
      <c r="F45" s="580"/>
      <c r="G45" s="580"/>
      <c r="H45" s="580"/>
      <c r="I45" s="580"/>
      <c r="J45" s="580"/>
    </row>
    <row r="46" spans="1:10" s="153" customFormat="1">
      <c r="A46" s="580"/>
      <c r="B46" s="580"/>
      <c r="C46" s="580"/>
      <c r="D46" s="580"/>
      <c r="E46" s="580"/>
      <c r="F46" s="580"/>
      <c r="G46" s="580"/>
      <c r="H46" s="580"/>
      <c r="I46" s="580"/>
      <c r="J46" s="580"/>
    </row>
    <row r="47" spans="1:10" s="153" customFormat="1">
      <c r="A47" s="580"/>
      <c r="B47" s="580"/>
      <c r="C47" s="580"/>
      <c r="D47" s="580"/>
      <c r="E47" s="580"/>
      <c r="F47" s="580"/>
      <c r="G47" s="580"/>
      <c r="H47" s="580"/>
      <c r="I47" s="580"/>
      <c r="J47" s="580"/>
    </row>
    <row r="48" spans="1:10" s="153" customFormat="1">
      <c r="A48" s="580"/>
      <c r="B48" s="580"/>
      <c r="C48" s="580"/>
      <c r="D48" s="580"/>
      <c r="E48" s="580"/>
      <c r="F48" s="580"/>
      <c r="G48" s="580"/>
      <c r="H48" s="580"/>
      <c r="I48" s="580"/>
      <c r="J48" s="580"/>
    </row>
    <row r="49" spans="1:10" s="153" customFormat="1">
      <c r="A49" s="580"/>
      <c r="B49" s="580"/>
      <c r="C49" s="580"/>
      <c r="D49" s="580"/>
      <c r="E49" s="580"/>
      <c r="F49" s="580"/>
      <c r="G49" s="580"/>
      <c r="H49" s="580"/>
      <c r="I49" s="580"/>
      <c r="J49" s="580"/>
    </row>
    <row r="50" spans="1:10" s="153" customFormat="1">
      <c r="A50" s="580"/>
      <c r="B50" s="580"/>
      <c r="C50" s="580"/>
      <c r="D50" s="580"/>
      <c r="E50" s="580"/>
      <c r="F50" s="580"/>
      <c r="G50" s="580"/>
      <c r="H50" s="580"/>
      <c r="I50" s="580"/>
      <c r="J50" s="580"/>
    </row>
    <row r="51" spans="1:10" s="153" customFormat="1">
      <c r="A51" s="575"/>
      <c r="B51" s="575"/>
      <c r="C51" s="575"/>
      <c r="D51" s="575"/>
      <c r="E51" s="575"/>
      <c r="F51" s="575"/>
      <c r="G51" s="575"/>
      <c r="H51" s="575"/>
      <c r="I51" s="575"/>
      <c r="J51" s="575"/>
    </row>
    <row r="52" spans="1:10" s="153" customFormat="1">
      <c r="A52" s="580"/>
      <c r="B52" s="580"/>
      <c r="C52" s="580"/>
      <c r="D52" s="580"/>
      <c r="E52" s="580"/>
      <c r="F52" s="580"/>
      <c r="G52" s="580"/>
      <c r="H52" s="580"/>
      <c r="I52" s="580"/>
      <c r="J52" s="580"/>
    </row>
    <row r="53" spans="1:10" s="153" customFormat="1">
      <c r="A53" s="580"/>
      <c r="B53" s="580"/>
      <c r="C53" s="580"/>
      <c r="D53" s="580"/>
      <c r="E53" s="580"/>
      <c r="F53" s="580"/>
      <c r="G53" s="580"/>
      <c r="H53" s="580"/>
      <c r="I53" s="580"/>
      <c r="J53" s="580"/>
    </row>
    <row r="54" spans="1:10" s="153" customFormat="1">
      <c r="A54" s="580"/>
      <c r="B54" s="580"/>
      <c r="C54" s="580"/>
      <c r="D54" s="580"/>
      <c r="E54" s="580"/>
      <c r="F54" s="580"/>
      <c r="G54" s="580"/>
      <c r="H54" s="580"/>
      <c r="I54" s="580"/>
      <c r="J54" s="580"/>
    </row>
    <row r="55" spans="1:10" s="153" customFormat="1">
      <c r="A55" s="580"/>
      <c r="B55" s="580"/>
      <c r="C55" s="580"/>
      <c r="D55" s="580"/>
      <c r="E55" s="580"/>
      <c r="F55" s="580"/>
      <c r="G55" s="580"/>
      <c r="H55" s="580"/>
      <c r="I55" s="580"/>
      <c r="J55" s="580"/>
    </row>
    <row r="56" spans="1:10">
      <c r="A56" s="581"/>
      <c r="B56" s="581"/>
      <c r="C56" s="581"/>
      <c r="D56" s="581"/>
      <c r="E56" s="581"/>
      <c r="F56" s="581"/>
      <c r="G56" s="581"/>
      <c r="H56" s="581"/>
      <c r="I56" s="581"/>
      <c r="J56" s="581"/>
    </row>
    <row r="57" spans="1:10">
      <c r="A57" s="581"/>
      <c r="B57" s="581"/>
      <c r="C57" s="581"/>
      <c r="D57" s="581"/>
      <c r="E57" s="581"/>
      <c r="F57" s="581"/>
      <c r="G57" s="581"/>
      <c r="H57" s="581"/>
      <c r="I57" s="581"/>
      <c r="J57" s="581"/>
    </row>
    <row r="58" spans="1:10">
      <c r="A58" s="581"/>
      <c r="B58" s="581"/>
      <c r="C58" s="581"/>
      <c r="D58" s="581"/>
      <c r="E58" s="581"/>
      <c r="F58" s="581"/>
      <c r="G58" s="581"/>
      <c r="H58" s="581"/>
      <c r="I58" s="581"/>
      <c r="J58" s="581"/>
    </row>
    <row r="59" spans="1:10">
      <c r="A59" s="581"/>
      <c r="B59" s="581"/>
      <c r="C59" s="581"/>
      <c r="D59" s="581"/>
      <c r="E59" s="581"/>
      <c r="F59" s="581"/>
      <c r="G59" s="581"/>
      <c r="H59" s="581"/>
      <c r="I59" s="581"/>
      <c r="J59" s="581"/>
    </row>
    <row r="60" spans="1:10">
      <c r="A60" s="581"/>
      <c r="B60" s="581"/>
      <c r="C60" s="581"/>
      <c r="D60" s="581"/>
      <c r="E60" s="581"/>
      <c r="F60" s="581"/>
      <c r="G60" s="581"/>
      <c r="H60" s="581"/>
      <c r="I60" s="581"/>
      <c r="J60" s="581"/>
    </row>
    <row r="61" spans="1:10">
      <c r="A61" s="581"/>
      <c r="B61" s="581"/>
      <c r="C61" s="581"/>
      <c r="D61" s="581"/>
      <c r="E61" s="581"/>
      <c r="F61" s="581"/>
      <c r="G61" s="581"/>
      <c r="H61" s="581"/>
      <c r="I61" s="581"/>
      <c r="J61" s="581"/>
    </row>
  </sheetData>
  <printOptions horizontalCentered="1"/>
  <pageMargins left="0.31496062992125984" right="0.31496062992125984" top="0.35433070866141736" bottom="0.35433070866141736" header="0.31496062992125984" footer="0.19685039370078741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2"/>
  <dimension ref="A1:O57"/>
  <sheetViews>
    <sheetView showGridLines="0" tabSelected="1" topLeftCell="A34" zoomScaleNormal="100" zoomScaleSheetLayoutView="100" workbookViewId="0"/>
  </sheetViews>
  <sheetFormatPr defaultColWidth="9.109375" defaultRowHeight="13.8"/>
  <cols>
    <col min="1" max="1" width="18.44140625" style="85" customWidth="1"/>
    <col min="2" max="10" width="9" style="85" customWidth="1"/>
    <col min="11" max="12" width="7.6640625" style="85" customWidth="1"/>
    <col min="13" max="16384" width="9.109375" style="85"/>
  </cols>
  <sheetData>
    <row r="1" spans="1:10" ht="15.6">
      <c r="A1" s="635" t="s">
        <v>137</v>
      </c>
      <c r="B1" s="635"/>
      <c r="C1" s="635"/>
      <c r="D1" s="635"/>
      <c r="E1" s="635"/>
      <c r="F1" s="635"/>
      <c r="G1" s="635"/>
      <c r="H1" s="635"/>
      <c r="I1" s="635"/>
      <c r="J1" s="635"/>
    </row>
    <row r="2" spans="1:10" ht="6" customHeight="1">
      <c r="A2" s="209"/>
      <c r="B2" s="210"/>
      <c r="C2" s="210"/>
      <c r="D2" s="210"/>
      <c r="E2" s="210"/>
      <c r="F2" s="210"/>
      <c r="G2" s="210"/>
      <c r="H2" s="210"/>
      <c r="I2" s="210"/>
      <c r="J2" s="210"/>
    </row>
    <row r="3" spans="1:10" ht="15" customHeight="1">
      <c r="A3" s="405"/>
      <c r="B3" s="637">
        <v>2020</v>
      </c>
      <c r="C3" s="638"/>
      <c r="D3" s="638"/>
      <c r="E3" s="638"/>
      <c r="F3" s="638"/>
      <c r="G3" s="638"/>
      <c r="H3" s="638"/>
      <c r="I3" s="638"/>
      <c r="J3" s="638"/>
    </row>
    <row r="4" spans="1:10" ht="15.75" customHeight="1">
      <c r="A4" s="639"/>
      <c r="B4" s="596" t="str">
        <f>'3.1'!D6</f>
        <v>Červenec</v>
      </c>
      <c r="C4" s="597"/>
      <c r="D4" s="598"/>
      <c r="E4" s="596" t="str">
        <f>'3.1'!E6</f>
        <v>Srpen</v>
      </c>
      <c r="F4" s="597"/>
      <c r="G4" s="598"/>
      <c r="H4" s="596" t="str">
        <f>'3.1'!F6</f>
        <v>Září</v>
      </c>
      <c r="I4" s="597"/>
      <c r="J4" s="597"/>
    </row>
    <row r="5" spans="1:10" ht="28.5" customHeight="1">
      <c r="A5" s="639"/>
      <c r="B5" s="640" t="s">
        <v>67</v>
      </c>
      <c r="C5" s="640"/>
      <c r="D5" s="384" t="s">
        <v>240</v>
      </c>
      <c r="E5" s="640" t="s">
        <v>67</v>
      </c>
      <c r="F5" s="640"/>
      <c r="G5" s="384" t="s">
        <v>240</v>
      </c>
      <c r="H5" s="640" t="s">
        <v>67</v>
      </c>
      <c r="I5" s="640"/>
      <c r="J5" s="406" t="s">
        <v>240</v>
      </c>
    </row>
    <row r="6" spans="1:10" ht="15" customHeight="1">
      <c r="A6" s="387" t="s">
        <v>232</v>
      </c>
      <c r="B6" s="389" t="s">
        <v>283</v>
      </c>
      <c r="C6" s="390" t="s">
        <v>278</v>
      </c>
      <c r="D6" s="387" t="s">
        <v>281</v>
      </c>
      <c r="E6" s="389" t="s">
        <v>283</v>
      </c>
      <c r="F6" s="390" t="s">
        <v>278</v>
      </c>
      <c r="G6" s="387" t="s">
        <v>281</v>
      </c>
      <c r="H6" s="389" t="s">
        <v>283</v>
      </c>
      <c r="I6" s="390" t="s">
        <v>278</v>
      </c>
      <c r="J6" s="390" t="s">
        <v>281</v>
      </c>
    </row>
    <row r="7" spans="1:10" ht="12.6" customHeight="1">
      <c r="A7" s="407">
        <v>1</v>
      </c>
      <c r="B7" s="98">
        <v>14373.215285791377</v>
      </c>
      <c r="C7" s="99">
        <v>153840.67010219357</v>
      </c>
      <c r="D7" s="100">
        <v>22.4</v>
      </c>
      <c r="E7" s="98">
        <v>11658.982231680166</v>
      </c>
      <c r="F7" s="99">
        <v>125025.58394632259</v>
      </c>
      <c r="G7" s="100">
        <v>20.8</v>
      </c>
      <c r="H7" s="98">
        <v>13954.02927227978</v>
      </c>
      <c r="I7" s="99">
        <v>149682.31623234667</v>
      </c>
      <c r="J7" s="408">
        <v>11.9</v>
      </c>
    </row>
    <row r="8" spans="1:10" ht="12.6" customHeight="1">
      <c r="A8" s="407">
        <v>2</v>
      </c>
      <c r="B8" s="98">
        <v>14428.239902132713</v>
      </c>
      <c r="C8" s="99">
        <v>154437.49310219358</v>
      </c>
      <c r="D8" s="100">
        <v>19.2</v>
      </c>
      <c r="E8" s="98">
        <v>12359.055600061267</v>
      </c>
      <c r="F8" s="99">
        <v>132507.5689463226</v>
      </c>
      <c r="G8" s="100">
        <v>19.5</v>
      </c>
      <c r="H8" s="98">
        <v>14309.371259427482</v>
      </c>
      <c r="I8" s="99">
        <v>153498.96623234666</v>
      </c>
      <c r="J8" s="408">
        <v>12.2</v>
      </c>
    </row>
    <row r="9" spans="1:10" ht="12.6" customHeight="1">
      <c r="A9" s="407">
        <v>3</v>
      </c>
      <c r="B9" s="98">
        <v>14131.826771706319</v>
      </c>
      <c r="C9" s="99">
        <v>151276.80310219357</v>
      </c>
      <c r="D9" s="100">
        <v>16.899999999999999</v>
      </c>
      <c r="E9" s="98">
        <v>13903.784759433905</v>
      </c>
      <c r="F9" s="99">
        <v>149035.22994632259</v>
      </c>
      <c r="G9" s="100">
        <v>16.100000000000001</v>
      </c>
      <c r="H9" s="98">
        <v>13004.857554197119</v>
      </c>
      <c r="I9" s="99">
        <v>139507.29823234666</v>
      </c>
      <c r="J9" s="408">
        <v>14</v>
      </c>
    </row>
    <row r="10" spans="1:10" ht="12.6" customHeight="1">
      <c r="A10" s="407">
        <v>4</v>
      </c>
      <c r="B10" s="98">
        <v>11168.379475558597</v>
      </c>
      <c r="C10" s="99">
        <v>119572.57310219355</v>
      </c>
      <c r="D10" s="100">
        <v>18.7</v>
      </c>
      <c r="E10" s="98">
        <v>14557.932931481262</v>
      </c>
      <c r="F10" s="99">
        <v>156034.63894632258</v>
      </c>
      <c r="G10" s="100">
        <v>13.6</v>
      </c>
      <c r="H10" s="98">
        <v>12501.080233505134</v>
      </c>
      <c r="I10" s="99">
        <v>134105.18523234667</v>
      </c>
      <c r="J10" s="408">
        <v>17.600000000000001</v>
      </c>
    </row>
    <row r="11" spans="1:10" ht="12.6" customHeight="1">
      <c r="A11" s="407">
        <v>5</v>
      </c>
      <c r="B11" s="98">
        <v>8692.2619126193877</v>
      </c>
      <c r="C11" s="99">
        <v>93069.827102193551</v>
      </c>
      <c r="D11" s="100">
        <v>21.3</v>
      </c>
      <c r="E11" s="98">
        <v>14822.047452458568</v>
      </c>
      <c r="F11" s="99">
        <v>158847.4819463226</v>
      </c>
      <c r="G11" s="100">
        <v>16.3</v>
      </c>
      <c r="H11" s="98">
        <v>10290.826239385819</v>
      </c>
      <c r="I11" s="99">
        <v>110404.33823234668</v>
      </c>
      <c r="J11" s="408">
        <v>18.5</v>
      </c>
    </row>
    <row r="12" spans="1:10" ht="12.6" customHeight="1">
      <c r="A12" s="407">
        <v>6</v>
      </c>
      <c r="B12" s="98">
        <v>12825.339041290221</v>
      </c>
      <c r="C12" s="99">
        <v>137265.61110219356</v>
      </c>
      <c r="D12" s="100">
        <v>18.100000000000001</v>
      </c>
      <c r="E12" s="98">
        <v>14475.951960923192</v>
      </c>
      <c r="F12" s="99">
        <v>155155.8219463226</v>
      </c>
      <c r="G12" s="100">
        <v>19.399999999999999</v>
      </c>
      <c r="H12" s="98">
        <v>11015.693956689103</v>
      </c>
      <c r="I12" s="99">
        <v>118177.03123234668</v>
      </c>
      <c r="J12" s="408">
        <v>14.6</v>
      </c>
    </row>
    <row r="13" spans="1:10" ht="12.6" customHeight="1">
      <c r="A13" s="407">
        <v>7</v>
      </c>
      <c r="B13" s="98">
        <v>14802.880148992412</v>
      </c>
      <c r="C13" s="99">
        <v>158417.63510219357</v>
      </c>
      <c r="D13" s="100">
        <v>13.7</v>
      </c>
      <c r="E13" s="98">
        <v>13830.164278403279</v>
      </c>
      <c r="F13" s="99">
        <v>148285.33894632259</v>
      </c>
      <c r="G13" s="100">
        <v>21.9</v>
      </c>
      <c r="H13" s="98">
        <v>13074.09811143208</v>
      </c>
      <c r="I13" s="99">
        <v>140250.51223234666</v>
      </c>
      <c r="J13" s="408">
        <v>12.8</v>
      </c>
    </row>
    <row r="14" spans="1:10" ht="12.6" customHeight="1">
      <c r="A14" s="407">
        <v>8</v>
      </c>
      <c r="B14" s="98">
        <v>15074.66750678574</v>
      </c>
      <c r="C14" s="99">
        <v>161323.99010219355</v>
      </c>
      <c r="D14" s="100">
        <v>14.4</v>
      </c>
      <c r="E14" s="98">
        <v>11358.339457693599</v>
      </c>
      <c r="F14" s="99">
        <v>121830.86194632259</v>
      </c>
      <c r="G14" s="100">
        <v>22.6</v>
      </c>
      <c r="H14" s="98">
        <v>13372.137419651199</v>
      </c>
      <c r="I14" s="99">
        <v>143446.48223234667</v>
      </c>
      <c r="J14" s="408">
        <v>14.2</v>
      </c>
    </row>
    <row r="15" spans="1:10" ht="12.6" customHeight="1">
      <c r="A15" s="407">
        <v>9</v>
      </c>
      <c r="B15" s="98">
        <v>14629.867548115311</v>
      </c>
      <c r="C15" s="99">
        <v>156601.55710219356</v>
      </c>
      <c r="D15" s="100">
        <v>18.2</v>
      </c>
      <c r="E15" s="98">
        <v>11257.424595947745</v>
      </c>
      <c r="F15" s="99">
        <v>120770.65594632259</v>
      </c>
      <c r="G15" s="100">
        <v>23.1</v>
      </c>
      <c r="H15" s="98">
        <v>12867.029657244886</v>
      </c>
      <c r="I15" s="99">
        <v>138025.38923234664</v>
      </c>
      <c r="J15" s="408">
        <v>16.5</v>
      </c>
    </row>
    <row r="16" spans="1:10" ht="12.6" customHeight="1">
      <c r="A16" s="407">
        <v>10</v>
      </c>
      <c r="B16" s="98">
        <v>13387.810018926008</v>
      </c>
      <c r="C16" s="99">
        <v>143285.17410219356</v>
      </c>
      <c r="D16" s="100">
        <v>22.5</v>
      </c>
      <c r="E16" s="98">
        <v>14324.886314860245</v>
      </c>
      <c r="F16" s="99">
        <v>153687.3709463226</v>
      </c>
      <c r="G16" s="100">
        <v>21.7</v>
      </c>
      <c r="H16" s="98">
        <v>13157.96956101994</v>
      </c>
      <c r="I16" s="99">
        <v>141147.60023234665</v>
      </c>
      <c r="J16" s="408">
        <v>14.7</v>
      </c>
    </row>
    <row r="17" spans="1:10" ht="12.6" customHeight="1">
      <c r="A17" s="407">
        <v>11</v>
      </c>
      <c r="B17" s="98">
        <v>12721.495757648821</v>
      </c>
      <c r="C17" s="99">
        <v>136145.58110219357</v>
      </c>
      <c r="D17" s="100">
        <v>12.7</v>
      </c>
      <c r="E17" s="98">
        <v>14334.402878351659</v>
      </c>
      <c r="F17" s="99">
        <v>153733.9219463226</v>
      </c>
      <c r="G17" s="100">
        <v>21.3</v>
      </c>
      <c r="H17" s="98">
        <v>12459.739104589598</v>
      </c>
      <c r="I17" s="99">
        <v>133663.53823234668</v>
      </c>
      <c r="J17" s="408">
        <v>15.3</v>
      </c>
    </row>
    <row r="18" spans="1:10" ht="12.6" customHeight="1">
      <c r="A18" s="407">
        <v>12</v>
      </c>
      <c r="B18" s="98">
        <v>12323.290142353262</v>
      </c>
      <c r="C18" s="99">
        <v>131911.62210219356</v>
      </c>
      <c r="D18" s="100">
        <v>14</v>
      </c>
      <c r="E18" s="98">
        <v>14108.019664811101</v>
      </c>
      <c r="F18" s="99">
        <v>151344.76294632259</v>
      </c>
      <c r="G18" s="100">
        <v>21.8</v>
      </c>
      <c r="H18" s="98">
        <v>10490.887766780463</v>
      </c>
      <c r="I18" s="99">
        <v>112550.04623234668</v>
      </c>
      <c r="J18" s="408">
        <v>17.100000000000001</v>
      </c>
    </row>
    <row r="19" spans="1:10" ht="12.6" customHeight="1">
      <c r="A19" s="407">
        <v>13</v>
      </c>
      <c r="B19" s="98">
        <v>14347.435753267544</v>
      </c>
      <c r="C19" s="99">
        <v>153609.94210219357</v>
      </c>
      <c r="D19" s="101">
        <v>15</v>
      </c>
      <c r="E19" s="98">
        <v>14033.650581559139</v>
      </c>
      <c r="F19" s="99">
        <v>150581.51794632259</v>
      </c>
      <c r="G19" s="101">
        <v>22.6</v>
      </c>
      <c r="H19" s="98">
        <v>10689.67610763986</v>
      </c>
      <c r="I19" s="99">
        <v>114679.92823234669</v>
      </c>
      <c r="J19" s="409">
        <v>17.8</v>
      </c>
    </row>
    <row r="20" spans="1:10" ht="12.6" customHeight="1">
      <c r="A20" s="407">
        <v>14</v>
      </c>
      <c r="B20" s="98">
        <v>13864.376229766851</v>
      </c>
      <c r="C20" s="99">
        <v>148466.26810219357</v>
      </c>
      <c r="D20" s="101">
        <v>16.7</v>
      </c>
      <c r="E20" s="98">
        <v>13609.46168676683</v>
      </c>
      <c r="F20" s="99">
        <v>145989.1639463226</v>
      </c>
      <c r="G20" s="101">
        <v>20</v>
      </c>
      <c r="H20" s="98">
        <v>12498.675432205013</v>
      </c>
      <c r="I20" s="99">
        <v>134078.49923234669</v>
      </c>
      <c r="J20" s="409">
        <v>19</v>
      </c>
    </row>
    <row r="21" spans="1:10" ht="12.6" customHeight="1">
      <c r="A21" s="407">
        <v>15</v>
      </c>
      <c r="B21" s="98">
        <v>13940.497858851162</v>
      </c>
      <c r="C21" s="99">
        <v>149276.90110219357</v>
      </c>
      <c r="D21" s="101">
        <v>17.100000000000001</v>
      </c>
      <c r="E21" s="98">
        <v>12389.861277057211</v>
      </c>
      <c r="F21" s="99">
        <v>132986.0199463226</v>
      </c>
      <c r="G21" s="101">
        <v>19.7</v>
      </c>
      <c r="H21" s="98">
        <v>12648.676762189814</v>
      </c>
      <c r="I21" s="99">
        <v>135687.11623234666</v>
      </c>
      <c r="J21" s="409">
        <v>19.899999999999999</v>
      </c>
    </row>
    <row r="22" spans="1:10" ht="12.6" customHeight="1">
      <c r="A22" s="407">
        <v>16</v>
      </c>
      <c r="B22" s="98">
        <v>14526.389243547665</v>
      </c>
      <c r="C22" s="99">
        <v>155574.13310219356</v>
      </c>
      <c r="D22" s="101">
        <v>14.2</v>
      </c>
      <c r="E22" s="98">
        <v>11503.234298880707</v>
      </c>
      <c r="F22" s="99">
        <v>123434.04294632259</v>
      </c>
      <c r="G22" s="101">
        <v>19.899999999999999</v>
      </c>
      <c r="H22" s="98">
        <v>12607.207675353424</v>
      </c>
      <c r="I22" s="99">
        <v>135241.34723234666</v>
      </c>
      <c r="J22" s="409">
        <v>19.600000000000001</v>
      </c>
    </row>
    <row r="23" spans="1:10" ht="12.6" customHeight="1">
      <c r="A23" s="407">
        <v>17</v>
      </c>
      <c r="B23" s="98">
        <v>13976.978104069023</v>
      </c>
      <c r="C23" s="99">
        <v>149703.96910219357</v>
      </c>
      <c r="D23" s="101">
        <v>14.2</v>
      </c>
      <c r="E23" s="98">
        <v>14438.304059613471</v>
      </c>
      <c r="F23" s="99">
        <v>154912.27894632259</v>
      </c>
      <c r="G23" s="101">
        <v>19.8</v>
      </c>
      <c r="H23" s="98">
        <v>13233.522068870388</v>
      </c>
      <c r="I23" s="99">
        <v>141955.29823234666</v>
      </c>
      <c r="J23" s="409">
        <v>13.5</v>
      </c>
    </row>
    <row r="24" spans="1:10" ht="12.6" customHeight="1">
      <c r="A24" s="407">
        <v>18</v>
      </c>
      <c r="B24" s="98">
        <v>11994.356461784302</v>
      </c>
      <c r="C24" s="102">
        <v>128504.17210219355</v>
      </c>
      <c r="D24" s="103">
        <v>16.600000000000001</v>
      </c>
      <c r="E24" s="98">
        <v>14538.626172914988</v>
      </c>
      <c r="F24" s="102">
        <v>155985.62394632259</v>
      </c>
      <c r="G24" s="103">
        <v>18.100000000000001</v>
      </c>
      <c r="H24" s="98">
        <v>13420.225363539514</v>
      </c>
      <c r="I24" s="102">
        <v>143958.53123234666</v>
      </c>
      <c r="J24" s="410">
        <v>10.7</v>
      </c>
    </row>
    <row r="25" spans="1:10" ht="12.6" customHeight="1">
      <c r="A25" s="407">
        <v>19</v>
      </c>
      <c r="B25" s="98">
        <v>10758.090903126158</v>
      </c>
      <c r="C25" s="102">
        <v>115228.17310219356</v>
      </c>
      <c r="D25" s="103">
        <v>18.5</v>
      </c>
      <c r="E25" s="98">
        <v>15061.868201830452</v>
      </c>
      <c r="F25" s="102">
        <v>161605.00594632258</v>
      </c>
      <c r="G25" s="103">
        <v>17.5</v>
      </c>
      <c r="H25" s="98">
        <v>11773.584409978172</v>
      </c>
      <c r="I25" s="102">
        <v>126306.76923234669</v>
      </c>
      <c r="J25" s="410">
        <v>12.2</v>
      </c>
    </row>
    <row r="26" spans="1:10" ht="12.6" customHeight="1">
      <c r="A26" s="407">
        <v>20</v>
      </c>
      <c r="B26" s="98">
        <v>14273.19430250056</v>
      </c>
      <c r="C26" s="99">
        <v>152804.63610219356</v>
      </c>
      <c r="D26" s="101">
        <v>19.8</v>
      </c>
      <c r="E26" s="98">
        <v>14480.072664047761</v>
      </c>
      <c r="F26" s="99">
        <v>155380.4579463226</v>
      </c>
      <c r="G26" s="101">
        <v>19.7</v>
      </c>
      <c r="H26" s="98">
        <v>12155.418181871117</v>
      </c>
      <c r="I26" s="99">
        <v>130399.70123234668</v>
      </c>
      <c r="J26" s="409">
        <v>13.2</v>
      </c>
    </row>
    <row r="27" spans="1:10" ht="12.6" customHeight="1">
      <c r="A27" s="407">
        <v>21</v>
      </c>
      <c r="B27" s="98">
        <v>14723.877508559744</v>
      </c>
      <c r="C27" s="99">
        <v>157619.79610219356</v>
      </c>
      <c r="D27" s="101">
        <v>18</v>
      </c>
      <c r="E27" s="98">
        <v>12919.945881269294</v>
      </c>
      <c r="F27" s="99">
        <v>138598.40694632259</v>
      </c>
      <c r="G27" s="101">
        <v>23.1</v>
      </c>
      <c r="H27" s="98">
        <v>13725.836255736496</v>
      </c>
      <c r="I27" s="99">
        <v>147238.89023234666</v>
      </c>
      <c r="J27" s="409">
        <v>14.6</v>
      </c>
    </row>
    <row r="28" spans="1:10" ht="12.6" customHeight="1">
      <c r="A28" s="407">
        <v>22</v>
      </c>
      <c r="B28" s="98">
        <v>14923.49647382799</v>
      </c>
      <c r="C28" s="99">
        <v>159746.03710219357</v>
      </c>
      <c r="D28" s="101">
        <v>17.600000000000001</v>
      </c>
      <c r="E28" s="98">
        <v>9308.5948879308253</v>
      </c>
      <c r="F28" s="99">
        <v>99816.011946322586</v>
      </c>
      <c r="G28" s="101">
        <v>20.3</v>
      </c>
      <c r="H28" s="98">
        <v>13923.871704808778</v>
      </c>
      <c r="I28" s="99">
        <v>149360.25523234665</v>
      </c>
      <c r="J28" s="409">
        <v>16.8</v>
      </c>
    </row>
    <row r="29" spans="1:10" ht="12.6" customHeight="1">
      <c r="A29" s="407">
        <v>23</v>
      </c>
      <c r="B29" s="104">
        <v>14427.942043081744</v>
      </c>
      <c r="C29" s="105">
        <v>154445.51910219356</v>
      </c>
      <c r="D29" s="100">
        <v>17.899999999999999</v>
      </c>
      <c r="E29" s="104">
        <v>9970.9213862522374</v>
      </c>
      <c r="F29" s="105">
        <v>106913.2649463226</v>
      </c>
      <c r="G29" s="100">
        <v>17.899999999999999</v>
      </c>
      <c r="H29" s="104">
        <v>13673.035125562345</v>
      </c>
      <c r="I29" s="105">
        <v>146668.68223234665</v>
      </c>
      <c r="J29" s="408">
        <v>16.3</v>
      </c>
    </row>
    <row r="30" spans="1:10" ht="12.6" customHeight="1">
      <c r="A30" s="407">
        <v>24</v>
      </c>
      <c r="B30" s="106">
        <v>13541.138310048496</v>
      </c>
      <c r="C30" s="107">
        <v>144970.80610219357</v>
      </c>
      <c r="D30" s="100">
        <v>19.3</v>
      </c>
      <c r="E30" s="106">
        <v>12073.745280393623</v>
      </c>
      <c r="F30" s="107">
        <v>129449.68994632259</v>
      </c>
      <c r="G30" s="100">
        <v>16.399999999999999</v>
      </c>
      <c r="H30" s="106">
        <v>13390.306543160235</v>
      </c>
      <c r="I30" s="107">
        <v>143639.55423234665</v>
      </c>
      <c r="J30" s="408">
        <v>15.6</v>
      </c>
    </row>
    <row r="31" spans="1:10" ht="12.6" customHeight="1">
      <c r="A31" s="407">
        <v>25</v>
      </c>
      <c r="B31" s="98">
        <v>11972.12673055246</v>
      </c>
      <c r="C31" s="99">
        <v>128141.00510219355</v>
      </c>
      <c r="D31" s="101">
        <v>19.600000000000001</v>
      </c>
      <c r="E31" s="98">
        <v>12547.975164092892</v>
      </c>
      <c r="F31" s="99">
        <v>134533.70294632259</v>
      </c>
      <c r="G31" s="101">
        <v>16.5</v>
      </c>
      <c r="H31" s="98">
        <v>14209.216624999974</v>
      </c>
      <c r="I31" s="99">
        <v>152419.25723234666</v>
      </c>
      <c r="J31" s="409">
        <v>12</v>
      </c>
    </row>
    <row r="32" spans="1:10" ht="12.6" customHeight="1">
      <c r="A32" s="407">
        <v>26</v>
      </c>
      <c r="B32" s="98">
        <v>12228.826134430126</v>
      </c>
      <c r="C32" s="99">
        <v>130902.66010219355</v>
      </c>
      <c r="D32" s="101">
        <v>18.399999999999999</v>
      </c>
      <c r="E32" s="98">
        <v>12606.711167164518</v>
      </c>
      <c r="F32" s="99">
        <v>135157.49394632259</v>
      </c>
      <c r="G32" s="101">
        <v>20.100000000000001</v>
      </c>
      <c r="H32" s="98">
        <v>15565.260226555476</v>
      </c>
      <c r="I32" s="99">
        <v>166962.98223234667</v>
      </c>
      <c r="J32" s="409">
        <v>7</v>
      </c>
    </row>
    <row r="33" spans="1:15" ht="12.6" customHeight="1">
      <c r="A33" s="407">
        <v>27</v>
      </c>
      <c r="B33" s="98">
        <v>13257.881887396978</v>
      </c>
      <c r="C33" s="99">
        <v>141932.53710219357</v>
      </c>
      <c r="D33" s="101">
        <v>19.8</v>
      </c>
      <c r="E33" s="98">
        <v>13169.493831828542</v>
      </c>
      <c r="F33" s="99">
        <v>141186.90194632258</v>
      </c>
      <c r="G33" s="101">
        <v>15</v>
      </c>
      <c r="H33" s="98">
        <v>16663.788445294533</v>
      </c>
      <c r="I33" s="99">
        <v>178745.32123234664</v>
      </c>
      <c r="J33" s="409">
        <v>7.5</v>
      </c>
    </row>
    <row r="34" spans="1:15" ht="12.6" customHeight="1">
      <c r="A34" s="407">
        <v>28</v>
      </c>
      <c r="B34" s="98">
        <v>13329.090957965054</v>
      </c>
      <c r="C34" s="99">
        <v>142756.05710219356</v>
      </c>
      <c r="D34" s="101">
        <v>22.5</v>
      </c>
      <c r="E34" s="98">
        <v>12215.523586799378</v>
      </c>
      <c r="F34" s="99">
        <v>130966.07794632259</v>
      </c>
      <c r="G34" s="101">
        <v>17.899999999999999</v>
      </c>
      <c r="H34" s="98">
        <v>20484.950665569144</v>
      </c>
      <c r="I34" s="99">
        <v>219722.34723234666</v>
      </c>
      <c r="J34" s="409">
        <v>8.4</v>
      </c>
    </row>
    <row r="35" spans="1:15" ht="12.6" customHeight="1">
      <c r="A35" s="407">
        <v>29</v>
      </c>
      <c r="B35" s="98">
        <v>13480.661572550867</v>
      </c>
      <c r="C35" s="99">
        <v>144431.82210219358</v>
      </c>
      <c r="D35" s="101">
        <v>19.600000000000001</v>
      </c>
      <c r="E35" s="98">
        <v>10689.673310244818</v>
      </c>
      <c r="F35" s="99">
        <v>114612.37794632259</v>
      </c>
      <c r="G35" s="101">
        <v>16.600000000000001</v>
      </c>
      <c r="H35" s="98">
        <v>22776.439369566953</v>
      </c>
      <c r="I35" s="99">
        <v>244294.70123234665</v>
      </c>
      <c r="J35" s="409">
        <v>10.4</v>
      </c>
    </row>
    <row r="36" spans="1:15" ht="12.6" customHeight="1">
      <c r="A36" s="407">
        <v>30</v>
      </c>
      <c r="B36" s="98">
        <v>13325.009840495271</v>
      </c>
      <c r="C36" s="99">
        <v>142794.06810219356</v>
      </c>
      <c r="D36" s="101">
        <v>20</v>
      </c>
      <c r="E36" s="98">
        <v>11265.605274980258</v>
      </c>
      <c r="F36" s="99">
        <v>120787.1129463226</v>
      </c>
      <c r="G36" s="101">
        <v>17</v>
      </c>
      <c r="H36" s="98">
        <v>22180.038363563959</v>
      </c>
      <c r="I36" s="99">
        <v>237899.95223234667</v>
      </c>
      <c r="J36" s="409">
        <v>11</v>
      </c>
    </row>
    <row r="37" spans="1:15" ht="12.6" customHeight="1">
      <c r="A37" s="407">
        <v>31</v>
      </c>
      <c r="B37" s="98">
        <v>12736.264981910879</v>
      </c>
      <c r="C37" s="99">
        <v>136469.83210219356</v>
      </c>
      <c r="D37" s="101">
        <v>20.399999999999999</v>
      </c>
      <c r="E37" s="98">
        <v>13349.879569840425</v>
      </c>
      <c r="F37" s="99">
        <v>143129.1229463226</v>
      </c>
      <c r="G37" s="101">
        <v>14.3</v>
      </c>
      <c r="H37" s="98"/>
      <c r="I37" s="99"/>
      <c r="J37" s="409"/>
    </row>
    <row r="38" spans="1:15" ht="12.6" customHeight="1">
      <c r="A38" s="411" t="s">
        <v>0</v>
      </c>
      <c r="B38" s="347">
        <f>SUM(B7:B37)</f>
        <v>414186.90880965302</v>
      </c>
      <c r="C38" s="348">
        <f>SUM(C7:C37)</f>
        <v>4434526.8721679999</v>
      </c>
      <c r="D38" s="349">
        <f>AVERAGE(D7:D37)</f>
        <v>17.977419354838709</v>
      </c>
      <c r="E38" s="347">
        <f>SUM(E7:E37)</f>
        <v>401164.14040957333</v>
      </c>
      <c r="F38" s="348">
        <f>SUM(F7:F37)</f>
        <v>4302283.5143360002</v>
      </c>
      <c r="G38" s="349">
        <f>AVERAGE(G7:G37)</f>
        <v>19.048387096774192</v>
      </c>
      <c r="H38" s="347">
        <f>SUM(H7:H37)</f>
        <v>416117.44946266781</v>
      </c>
      <c r="I38" s="348">
        <f>SUM(I7:I37)</f>
        <v>4463717.8379704002</v>
      </c>
      <c r="J38" s="412">
        <f>AVERAGE(J7:J37)</f>
        <v>14.163333333333334</v>
      </c>
      <c r="M38" s="211"/>
      <c r="N38" s="211"/>
      <c r="O38" s="211"/>
    </row>
    <row r="39" spans="1:15" ht="12.9" customHeight="1">
      <c r="A39" s="413" t="s">
        <v>233</v>
      </c>
      <c r="B39" s="82">
        <f>MAX(B7:B37)</f>
        <v>15074.66750678574</v>
      </c>
      <c r="C39" s="82">
        <f>MAX(C7:C37)</f>
        <v>161323.99010219355</v>
      </c>
      <c r="D39" s="83">
        <f>VLOOKUP(B39,$B$7:$D$37,3,FALSE)</f>
        <v>14.4</v>
      </c>
      <c r="E39" s="82">
        <f>MAX(E7:E37)</f>
        <v>15061.868201830452</v>
      </c>
      <c r="F39" s="82">
        <f>MAX(F7:F37)</f>
        <v>161605.00594632258</v>
      </c>
      <c r="G39" s="83">
        <f>VLOOKUP(E39,$E$7:$G$37,3,FALSE)</f>
        <v>17.5</v>
      </c>
      <c r="H39" s="82">
        <f>MAX(H7:H37)</f>
        <v>22776.439369566953</v>
      </c>
      <c r="I39" s="82">
        <f>MAX(I7:I37)</f>
        <v>244294.70123234665</v>
      </c>
      <c r="J39" s="414">
        <f>VLOOKUP(H39,$H$7:$J$37,3,FALSE)</f>
        <v>10.4</v>
      </c>
    </row>
    <row r="40" spans="1:15" ht="12.9" customHeight="1">
      <c r="A40" s="415" t="s">
        <v>234</v>
      </c>
      <c r="B40" s="82">
        <f>MIN(B7:B37)</f>
        <v>8692.2619126193877</v>
      </c>
      <c r="C40" s="82">
        <f>MIN(C7:C37)</f>
        <v>93069.827102193551</v>
      </c>
      <c r="D40" s="84">
        <f>VLOOKUP(B40,$B$7:$D$37,3,FALSE)</f>
        <v>21.3</v>
      </c>
      <c r="E40" s="82">
        <f>MIN(E7:E37)</f>
        <v>9308.5948879308253</v>
      </c>
      <c r="F40" s="82">
        <f>MIN(F7:F37)</f>
        <v>99816.011946322586</v>
      </c>
      <c r="G40" s="84">
        <f>VLOOKUP(E40,$E$7:$G$37,3,FALSE)</f>
        <v>20.3</v>
      </c>
      <c r="H40" s="82">
        <f>MIN(H7:H37)</f>
        <v>10290.826239385819</v>
      </c>
      <c r="I40" s="82">
        <f>MIN(I7:I37)</f>
        <v>110404.33823234668</v>
      </c>
      <c r="J40" s="416">
        <f>VLOOKUP(H40,$H$7:$J$37,3,FALSE)</f>
        <v>18.5</v>
      </c>
    </row>
    <row r="41" spans="1:15" ht="12.9" customHeight="1">
      <c r="A41" s="415" t="s">
        <v>235</v>
      </c>
      <c r="B41" s="82">
        <f t="shared" ref="B41:J41" si="0">AVERAGE(B7:B37)</f>
        <v>13360.86802611784</v>
      </c>
      <c r="C41" s="82">
        <f t="shared" si="0"/>
        <v>143049.25394090323</v>
      </c>
      <c r="D41" s="84">
        <f t="shared" si="0"/>
        <v>17.977419354838709</v>
      </c>
      <c r="E41" s="82">
        <f t="shared" si="0"/>
        <v>12940.778722889463</v>
      </c>
      <c r="F41" s="82">
        <f>AVERAGE(F7:F37)</f>
        <v>138783.33917212902</v>
      </c>
      <c r="G41" s="84">
        <f t="shared" si="0"/>
        <v>19.048387096774192</v>
      </c>
      <c r="H41" s="82">
        <f>AVERAGE(H7:H37)</f>
        <v>13870.581648755593</v>
      </c>
      <c r="I41" s="82">
        <f t="shared" si="0"/>
        <v>148790.59459901333</v>
      </c>
      <c r="J41" s="416">
        <f t="shared" si="0"/>
        <v>14.163333333333334</v>
      </c>
    </row>
    <row r="42" spans="1:15" ht="7.5" customHeight="1">
      <c r="A42" s="522"/>
      <c r="B42" s="260"/>
      <c r="C42" s="260"/>
      <c r="D42" s="260"/>
      <c r="E42" s="522"/>
      <c r="F42" s="522"/>
      <c r="G42" s="522"/>
      <c r="H42" s="522"/>
      <c r="I42" s="522"/>
      <c r="J42" s="522"/>
    </row>
    <row r="43" spans="1:15" ht="15" customHeight="1">
      <c r="A43" s="34"/>
      <c r="B43" s="636" t="str">
        <f>B4</f>
        <v>Červenec</v>
      </c>
      <c r="C43" s="636"/>
      <c r="D43" s="636"/>
      <c r="E43" s="636" t="str">
        <f>E4</f>
        <v>Srpen</v>
      </c>
      <c r="F43" s="636"/>
      <c r="G43" s="636"/>
      <c r="H43" s="636" t="str">
        <f>H4</f>
        <v>Září</v>
      </c>
      <c r="I43" s="636"/>
      <c r="J43" s="636"/>
    </row>
    <row r="44" spans="1:15" ht="15" customHeight="1">
      <c r="A44" s="34"/>
      <c r="B44" s="86"/>
      <c r="C44" s="86"/>
      <c r="D44" s="86"/>
      <c r="E44" s="86"/>
      <c r="F44" s="86"/>
      <c r="G44" s="86"/>
      <c r="H44" s="86"/>
      <c r="I44" s="86"/>
      <c r="J44" s="86"/>
    </row>
    <row r="45" spans="1:15" ht="15" customHeight="1">
      <c r="A45" s="34"/>
      <c r="B45" s="86"/>
      <c r="C45" s="86"/>
      <c r="D45" s="86"/>
      <c r="E45" s="86"/>
      <c r="F45" s="86"/>
      <c r="G45" s="86"/>
      <c r="H45" s="86"/>
      <c r="I45" s="86"/>
      <c r="J45" s="86"/>
    </row>
    <row r="46" spans="1:15" ht="15" customHeight="1">
      <c r="B46" s="86"/>
      <c r="C46" s="86"/>
      <c r="D46" s="86"/>
      <c r="E46" s="86"/>
      <c r="F46" s="86"/>
      <c r="G46" s="86"/>
      <c r="H46" s="86"/>
      <c r="I46" s="86"/>
      <c r="J46" s="86"/>
    </row>
    <row r="47" spans="1:15" ht="15" customHeight="1">
      <c r="B47" s="87" t="s">
        <v>72</v>
      </c>
      <c r="C47" s="88">
        <f>B39</f>
        <v>15074.66750678574</v>
      </c>
      <c r="D47" s="86"/>
      <c r="E47" s="87" t="s">
        <v>72</v>
      </c>
      <c r="F47" s="88">
        <f>E39</f>
        <v>15061.868201830452</v>
      </c>
      <c r="G47" s="86"/>
      <c r="H47" s="87" t="s">
        <v>72</v>
      </c>
      <c r="I47" s="88">
        <f>H39</f>
        <v>22776.439369566953</v>
      </c>
      <c r="J47" s="86"/>
    </row>
    <row r="48" spans="1:15" ht="15" customHeight="1">
      <c r="B48" s="89" t="s">
        <v>73</v>
      </c>
      <c r="C48" s="88">
        <f t="shared" ref="C48:C49" si="1">B40</f>
        <v>8692.2619126193877</v>
      </c>
      <c r="D48" s="86"/>
      <c r="E48" s="89" t="s">
        <v>73</v>
      </c>
      <c r="F48" s="88">
        <f t="shared" ref="F48:F49" si="2">E40</f>
        <v>9308.5948879308253</v>
      </c>
      <c r="G48" s="86"/>
      <c r="H48" s="89" t="s">
        <v>73</v>
      </c>
      <c r="I48" s="88">
        <f t="shared" ref="I48:I49" si="3">H40</f>
        <v>10290.826239385819</v>
      </c>
      <c r="J48" s="86"/>
    </row>
    <row r="49" spans="1:10" ht="15" customHeight="1">
      <c r="B49" s="89" t="s">
        <v>74</v>
      </c>
      <c r="C49" s="88">
        <f t="shared" si="1"/>
        <v>13360.86802611784</v>
      </c>
      <c r="D49" s="86"/>
      <c r="E49" s="89" t="s">
        <v>74</v>
      </c>
      <c r="F49" s="88">
        <f t="shared" si="2"/>
        <v>12940.778722889463</v>
      </c>
      <c r="G49" s="86"/>
      <c r="H49" s="89" t="s">
        <v>74</v>
      </c>
      <c r="I49" s="88">
        <f t="shared" si="3"/>
        <v>13870.581648755593</v>
      </c>
      <c r="J49" s="86"/>
    </row>
    <row r="50" spans="1:10" ht="15" customHeight="1">
      <c r="B50" s="86"/>
      <c r="C50" s="86"/>
      <c r="D50" s="86"/>
      <c r="E50" s="86"/>
      <c r="F50" s="86"/>
      <c r="G50" s="86"/>
      <c r="H50" s="86"/>
      <c r="I50" s="86"/>
      <c r="J50" s="86"/>
    </row>
    <row r="51" spans="1:10" ht="15" customHeight="1">
      <c r="B51" s="86"/>
      <c r="C51" s="86"/>
      <c r="D51" s="86"/>
      <c r="E51" s="86"/>
      <c r="F51" s="86"/>
      <c r="G51" s="86"/>
      <c r="H51" s="86"/>
      <c r="I51" s="86"/>
      <c r="J51" s="86"/>
    </row>
    <row r="52" spans="1:10" ht="15" customHeight="1">
      <c r="B52" s="86"/>
      <c r="C52" s="86"/>
      <c r="D52" s="86"/>
      <c r="E52" s="86"/>
      <c r="F52" s="86"/>
      <c r="G52" s="86"/>
      <c r="H52" s="86"/>
      <c r="I52" s="86"/>
      <c r="J52" s="86"/>
    </row>
    <row r="53" spans="1:10" ht="15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</row>
    <row r="54" spans="1:10" ht="12.75" customHeight="1">
      <c r="A54" s="413" t="s">
        <v>236</v>
      </c>
      <c r="B54" s="29">
        <v>128.47540986113108</v>
      </c>
      <c r="C54" s="29">
        <v>1375.5327494037529</v>
      </c>
      <c r="D54" s="91" t="s">
        <v>306</v>
      </c>
      <c r="E54" s="29">
        <v>111.29149478637727</v>
      </c>
      <c r="F54" s="29">
        <v>1193.5452725570074</v>
      </c>
      <c r="G54" s="91" t="s">
        <v>306</v>
      </c>
      <c r="H54" s="29">
        <v>658.50825348095191</v>
      </c>
      <c r="I54" s="29">
        <v>7063.859113116494</v>
      </c>
      <c r="J54" s="417" t="s">
        <v>306</v>
      </c>
    </row>
    <row r="55" spans="1:10" ht="12.9" customHeight="1">
      <c r="A55" s="418" t="s">
        <v>237</v>
      </c>
      <c r="B55" s="38">
        <v>135.79484079263401</v>
      </c>
      <c r="C55" s="30">
        <v>1453.8988504667009</v>
      </c>
      <c r="D55" s="92" t="s">
        <v>306</v>
      </c>
      <c r="E55" s="38">
        <v>29.621323382803499</v>
      </c>
      <c r="F55" s="30">
        <v>317.67378592847359</v>
      </c>
      <c r="G55" s="92" t="s">
        <v>306</v>
      </c>
      <c r="H55" s="38">
        <v>558.70909218765064</v>
      </c>
      <c r="I55" s="30">
        <v>5993.307284408912</v>
      </c>
      <c r="J55" s="419" t="s">
        <v>306</v>
      </c>
    </row>
    <row r="56" spans="1:10" ht="12.9" customHeight="1">
      <c r="A56" s="420" t="s">
        <v>238</v>
      </c>
      <c r="B56" s="93" t="s">
        <v>307</v>
      </c>
      <c r="C56" s="93" t="s">
        <v>307</v>
      </c>
      <c r="D56" s="94">
        <v>0</v>
      </c>
      <c r="E56" s="93" t="s">
        <v>307</v>
      </c>
      <c r="F56" s="93" t="s">
        <v>307</v>
      </c>
      <c r="G56" s="94">
        <v>0</v>
      </c>
      <c r="H56" s="93" t="s">
        <v>307</v>
      </c>
      <c r="I56" s="93" t="s">
        <v>307</v>
      </c>
      <c r="J56" s="421">
        <v>0</v>
      </c>
    </row>
    <row r="57" spans="1:10" ht="12.9" customHeight="1">
      <c r="A57" s="418" t="s">
        <v>239</v>
      </c>
      <c r="B57" s="95" t="s">
        <v>307</v>
      </c>
      <c r="C57" s="96" t="s">
        <v>307</v>
      </c>
      <c r="D57" s="97">
        <v>-12</v>
      </c>
      <c r="E57" s="95" t="s">
        <v>307</v>
      </c>
      <c r="F57" s="96" t="s">
        <v>307</v>
      </c>
      <c r="G57" s="97">
        <v>-12</v>
      </c>
      <c r="H57" s="95" t="s">
        <v>307</v>
      </c>
      <c r="I57" s="96" t="s">
        <v>307</v>
      </c>
      <c r="J57" s="422">
        <v>-12</v>
      </c>
    </row>
  </sheetData>
  <mergeCells count="12">
    <mergeCell ref="A1:J1"/>
    <mergeCell ref="B43:D43"/>
    <mergeCell ref="E43:G43"/>
    <mergeCell ref="H43:J43"/>
    <mergeCell ref="E4:G4"/>
    <mergeCell ref="H4:J4"/>
    <mergeCell ref="B3:J3"/>
    <mergeCell ref="B4:D4"/>
    <mergeCell ref="A4:A5"/>
    <mergeCell ref="B5:C5"/>
    <mergeCell ref="E5:F5"/>
    <mergeCell ref="H5:I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D38:D40 G38:G40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3"/>
  <dimension ref="A1:U94"/>
  <sheetViews>
    <sheetView showGridLines="0" tabSelected="1" topLeftCell="A31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21" ht="18">
      <c r="A1" s="25" t="s">
        <v>141</v>
      </c>
    </row>
    <row r="2" spans="1:21" s="225" customFormat="1" ht="15.6">
      <c r="A2" s="635" t="s">
        <v>138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</row>
    <row r="3" spans="1:21" ht="6" customHeight="1">
      <c r="A3" s="657"/>
      <c r="B3" s="657"/>
      <c r="C3" s="657"/>
      <c r="D3" s="226"/>
      <c r="E3" s="226"/>
      <c r="F3" s="227"/>
      <c r="G3" s="228"/>
      <c r="H3" s="228"/>
      <c r="I3" s="228"/>
      <c r="J3" s="90"/>
      <c r="K3" s="90"/>
    </row>
    <row r="4" spans="1:21" ht="12.9" customHeight="1">
      <c r="A4" s="663" t="s">
        <v>2</v>
      </c>
      <c r="B4" s="663"/>
      <c r="C4" s="663"/>
      <c r="D4" s="664"/>
      <c r="E4" s="423"/>
      <c r="F4" s="424"/>
      <c r="G4" s="289"/>
      <c r="H4" s="290"/>
      <c r="I4" s="425"/>
      <c r="J4" s="426"/>
      <c r="K4" s="426"/>
    </row>
    <row r="5" spans="1:21" ht="24.9" customHeight="1">
      <c r="A5" s="281"/>
      <c r="B5" s="281"/>
      <c r="C5" s="281"/>
      <c r="D5" s="291"/>
      <c r="E5" s="665">
        <f>'3.1'!D4</f>
        <v>2020</v>
      </c>
      <c r="F5" s="666"/>
      <c r="G5" s="667"/>
      <c r="H5" s="292"/>
      <c r="I5" s="668">
        <f>E5-1</f>
        <v>2019</v>
      </c>
      <c r="J5" s="669"/>
      <c r="K5" s="669"/>
    </row>
    <row r="6" spans="1:21" ht="24.9" customHeight="1">
      <c r="A6" s="427"/>
      <c r="B6" s="293"/>
      <c r="C6" s="294"/>
      <c r="D6" s="295"/>
      <c r="E6" s="660" t="s">
        <v>67</v>
      </c>
      <c r="F6" s="660"/>
      <c r="G6" s="661" t="s">
        <v>37</v>
      </c>
      <c r="H6" s="643" t="s">
        <v>275</v>
      </c>
      <c r="I6" s="658" t="s">
        <v>67</v>
      </c>
      <c r="J6" s="658"/>
      <c r="K6" s="659" t="s">
        <v>37</v>
      </c>
    </row>
    <row r="7" spans="1:21" ht="18" customHeight="1">
      <c r="A7" s="428"/>
      <c r="B7" s="296"/>
      <c r="C7" s="296"/>
      <c r="D7" s="297"/>
      <c r="E7" s="660"/>
      <c r="F7" s="660"/>
      <c r="G7" s="662"/>
      <c r="H7" s="643"/>
      <c r="I7" s="658"/>
      <c r="J7" s="658"/>
      <c r="K7" s="658"/>
    </row>
    <row r="8" spans="1:21" ht="22.5" customHeight="1">
      <c r="A8" s="641" t="s">
        <v>214</v>
      </c>
      <c r="B8" s="642"/>
      <c r="C8" s="298" t="s">
        <v>241</v>
      </c>
      <c r="D8" s="299" t="s">
        <v>215</v>
      </c>
      <c r="E8" s="389" t="s">
        <v>283</v>
      </c>
      <c r="F8" s="390" t="s">
        <v>278</v>
      </c>
      <c r="G8" s="387" t="s">
        <v>284</v>
      </c>
      <c r="H8" s="388" t="s">
        <v>284</v>
      </c>
      <c r="I8" s="318" t="s">
        <v>285</v>
      </c>
      <c r="J8" s="377" t="s">
        <v>278</v>
      </c>
      <c r="K8" s="377" t="s">
        <v>284</v>
      </c>
    </row>
    <row r="9" spans="1:21" ht="12.9" customHeight="1">
      <c r="A9" s="647" t="str">
        <f>'3.1'!D6</f>
        <v>Červenec</v>
      </c>
      <c r="B9" s="648"/>
      <c r="C9" s="386" t="s">
        <v>4</v>
      </c>
      <c r="D9" s="114">
        <v>1594</v>
      </c>
      <c r="E9" s="110">
        <v>319499.70437384298</v>
      </c>
      <c r="F9" s="110">
        <v>3420989.0769279995</v>
      </c>
      <c r="G9" s="115">
        <f t="shared" ref="G9:G14" si="0">E9/$E$15</f>
        <v>0.77139010920560347</v>
      </c>
      <c r="H9" s="116">
        <f>(E9-I9)/I9</f>
        <v>6.3143962069249812E-2</v>
      </c>
      <c r="I9" s="113">
        <v>300523.4622712665</v>
      </c>
      <c r="J9" s="113">
        <v>3206976.1064590001</v>
      </c>
      <c r="K9" s="429">
        <f>I9/$I$15</f>
        <v>0.76656760695864945</v>
      </c>
      <c r="M9" s="229"/>
      <c r="N9" s="229"/>
      <c r="O9" s="229"/>
      <c r="P9" s="229"/>
      <c r="Q9" s="229"/>
      <c r="R9" s="229"/>
      <c r="S9" s="229"/>
      <c r="T9" s="229"/>
      <c r="U9" s="229"/>
    </row>
    <row r="10" spans="1:21" ht="12.9" customHeight="1">
      <c r="A10" s="649"/>
      <c r="B10" s="650"/>
      <c r="C10" s="386" t="s">
        <v>5</v>
      </c>
      <c r="D10" s="109">
        <v>6526</v>
      </c>
      <c r="E10" s="110">
        <v>27574.117975637244</v>
      </c>
      <c r="F10" s="110">
        <v>295274.81312999997</v>
      </c>
      <c r="G10" s="111">
        <f t="shared" si="0"/>
        <v>6.6574089381900486E-2</v>
      </c>
      <c r="H10" s="112">
        <f t="shared" ref="H10:H13" si="1">(E10-I10)/I10</f>
        <v>1.4228005440116823E-2</v>
      </c>
      <c r="I10" s="113">
        <v>27187.296966495869</v>
      </c>
      <c r="J10" s="113">
        <v>290213.90981999994</v>
      </c>
      <c r="K10" s="430">
        <f t="shared" ref="K10:K14" si="2">I10/$I$15</f>
        <v>6.9348665883760235E-2</v>
      </c>
      <c r="L10" s="230"/>
      <c r="M10" s="229"/>
      <c r="N10" s="229"/>
      <c r="O10" s="229"/>
      <c r="P10" s="229"/>
      <c r="Q10" s="229"/>
      <c r="R10" s="229"/>
      <c r="S10" s="229"/>
    </row>
    <row r="11" spans="1:21" ht="12.9" customHeight="1">
      <c r="A11" s="649"/>
      <c r="B11" s="650"/>
      <c r="C11" s="386" t="s">
        <v>6</v>
      </c>
      <c r="D11" s="109">
        <v>205957</v>
      </c>
      <c r="E11" s="110">
        <v>15610.535010227168</v>
      </c>
      <c r="F11" s="110">
        <v>167141.82528677618</v>
      </c>
      <c r="G11" s="111">
        <f t="shared" si="0"/>
        <v>3.768958825766875E-2</v>
      </c>
      <c r="H11" s="112">
        <f t="shared" si="1"/>
        <v>2.5630782785622257E-3</v>
      </c>
      <c r="I11" s="113">
        <v>15570.62627623494</v>
      </c>
      <c r="J11" s="113">
        <v>166200.01526532412</v>
      </c>
      <c r="K11" s="430">
        <f t="shared" si="2"/>
        <v>3.9717157632927005E-2</v>
      </c>
      <c r="L11" s="230"/>
      <c r="M11" s="229"/>
      <c r="N11" s="229"/>
      <c r="O11" s="229"/>
      <c r="P11" s="229"/>
      <c r="Q11" s="229"/>
      <c r="R11" s="229"/>
      <c r="S11" s="229"/>
    </row>
    <row r="12" spans="1:21" ht="12.9" customHeight="1">
      <c r="A12" s="649"/>
      <c r="B12" s="650"/>
      <c r="C12" s="386" t="s">
        <v>7</v>
      </c>
      <c r="D12" s="109">
        <v>2613765</v>
      </c>
      <c r="E12" s="110">
        <v>35151.107072838109</v>
      </c>
      <c r="F12" s="110">
        <v>376422.1667752373</v>
      </c>
      <c r="G12" s="111">
        <f t="shared" si="0"/>
        <v>8.4867735251132628E-2</v>
      </c>
      <c r="H12" s="112">
        <f t="shared" si="1"/>
        <v>0.19570674767819415</v>
      </c>
      <c r="I12" s="113">
        <v>29397.765916345303</v>
      </c>
      <c r="J12" s="113">
        <v>313802.42515765072</v>
      </c>
      <c r="K12" s="430">
        <f t="shared" si="2"/>
        <v>7.4987073881379304E-2</v>
      </c>
      <c r="L12" s="230"/>
      <c r="M12" s="229"/>
      <c r="N12" s="229"/>
      <c r="O12" s="229"/>
      <c r="P12" s="229"/>
      <c r="Q12" s="229"/>
      <c r="R12" s="229"/>
      <c r="S12" s="229"/>
    </row>
    <row r="13" spans="1:21" ht="12.9" customHeight="1">
      <c r="A13" s="649"/>
      <c r="B13" s="650"/>
      <c r="C13" s="386" t="s">
        <v>110</v>
      </c>
      <c r="D13" s="109">
        <v>249</v>
      </c>
      <c r="E13" s="110">
        <v>7523.6734401130889</v>
      </c>
      <c r="F13" s="110">
        <v>80556.899460000001</v>
      </c>
      <c r="G13" s="111">
        <f t="shared" si="0"/>
        <v>1.8164922211650326E-2</v>
      </c>
      <c r="H13" s="112">
        <f t="shared" si="1"/>
        <v>6.6769116536219489E-2</v>
      </c>
      <c r="I13" s="113">
        <v>7052.766454790446</v>
      </c>
      <c r="J13" s="113">
        <v>75277.19206999999</v>
      </c>
      <c r="K13" s="430">
        <f t="shared" si="2"/>
        <v>1.7990017361129897E-2</v>
      </c>
      <c r="L13" s="230"/>
      <c r="M13" s="229"/>
      <c r="N13" s="229"/>
      <c r="O13" s="229"/>
      <c r="P13" s="229"/>
      <c r="Q13" s="229"/>
      <c r="R13" s="229"/>
      <c r="S13" s="229"/>
    </row>
    <row r="14" spans="1:21" ht="12.9" customHeight="1">
      <c r="A14" s="649"/>
      <c r="B14" s="650"/>
      <c r="C14" s="386" t="s">
        <v>112</v>
      </c>
      <c r="D14" s="117"/>
      <c r="E14" s="110">
        <v>8827.7962881535932</v>
      </c>
      <c r="F14" s="110">
        <v>94142.083128000042</v>
      </c>
      <c r="G14" s="111">
        <f t="shared" si="0"/>
        <v>2.1313555692044388E-2</v>
      </c>
      <c r="H14" s="112">
        <f>(E14-I14)/I14</f>
        <v>-0.2826348329606197</v>
      </c>
      <c r="I14" s="113">
        <v>12305.861357314809</v>
      </c>
      <c r="J14" s="113">
        <v>131515.25882799999</v>
      </c>
      <c r="K14" s="430">
        <f t="shared" si="2"/>
        <v>3.1389478282154278E-2</v>
      </c>
      <c r="L14" s="230"/>
      <c r="M14" s="229"/>
      <c r="N14" s="229"/>
      <c r="O14" s="229"/>
      <c r="P14" s="229"/>
      <c r="Q14" s="229"/>
      <c r="R14" s="229"/>
      <c r="S14" s="229"/>
    </row>
    <row r="15" spans="1:21" ht="12.9" customHeight="1">
      <c r="A15" s="651"/>
      <c r="B15" s="652"/>
      <c r="C15" s="350" t="s">
        <v>0</v>
      </c>
      <c r="D15" s="351">
        <v>2828091</v>
      </c>
      <c r="E15" s="352">
        <v>414186.93416081218</v>
      </c>
      <c r="F15" s="353">
        <v>4434526.8647080129</v>
      </c>
      <c r="G15" s="354">
        <f>SUM(G9:G14)</f>
        <v>1</v>
      </c>
      <c r="H15" s="355">
        <f>(E15-I15)/I15</f>
        <v>5.649750123869228E-2</v>
      </c>
      <c r="I15" s="356">
        <v>392037.77924244781</v>
      </c>
      <c r="J15" s="357">
        <v>4183984.9075999749</v>
      </c>
      <c r="K15" s="431">
        <f>SUM(K9:K14)</f>
        <v>1.0000000000000002</v>
      </c>
      <c r="L15" s="230"/>
      <c r="M15" s="229"/>
      <c r="N15" s="229"/>
      <c r="O15" s="230"/>
      <c r="P15" s="230"/>
      <c r="Q15" s="229"/>
      <c r="R15" s="229"/>
      <c r="S15" s="229"/>
    </row>
    <row r="16" spans="1:21" ht="12.9" customHeight="1">
      <c r="A16" s="653" t="str">
        <f>'3.1'!E6</f>
        <v>Srpen</v>
      </c>
      <c r="B16" s="654"/>
      <c r="C16" s="386" t="s">
        <v>4</v>
      </c>
      <c r="D16" s="114">
        <v>1596</v>
      </c>
      <c r="E16" s="110">
        <v>300777.63788235816</v>
      </c>
      <c r="F16" s="110">
        <v>3225849.3920100001</v>
      </c>
      <c r="G16" s="115">
        <f>E16/$E$22</f>
        <v>0.74976186930586353</v>
      </c>
      <c r="H16" s="116">
        <f>(E16-I16)/I16</f>
        <v>4.1737079754759272E-2</v>
      </c>
      <c r="I16" s="113">
        <v>288727.0154127237</v>
      </c>
      <c r="J16" s="113">
        <v>3073773.3243780001</v>
      </c>
      <c r="K16" s="429">
        <f>I16/$I$22</f>
        <v>0.7571021426718233</v>
      </c>
      <c r="L16" s="230"/>
      <c r="M16" s="229"/>
      <c r="N16" s="229"/>
      <c r="O16" s="230"/>
      <c r="P16" s="230"/>
      <c r="Q16" s="229"/>
      <c r="R16" s="229"/>
      <c r="S16" s="229"/>
    </row>
    <row r="17" spans="1:20" ht="12.9" customHeight="1">
      <c r="A17" s="653"/>
      <c r="B17" s="654"/>
      <c r="C17" s="386" t="s">
        <v>5</v>
      </c>
      <c r="D17" s="109">
        <v>6535</v>
      </c>
      <c r="E17" s="110">
        <v>27630.155091055654</v>
      </c>
      <c r="F17" s="110">
        <v>296290.34538000001</v>
      </c>
      <c r="G17" s="111">
        <f t="shared" ref="G17:G21" si="3">E17/$E$22</f>
        <v>6.8874923269340194E-2</v>
      </c>
      <c r="H17" s="112">
        <f t="shared" ref="H17:H19" si="4">(E17-I17)/I17</f>
        <v>2.6809840098784253E-2</v>
      </c>
      <c r="I17" s="113">
        <v>26908.736176892788</v>
      </c>
      <c r="J17" s="113">
        <v>286693.62565</v>
      </c>
      <c r="K17" s="430">
        <f t="shared" ref="K17:K21" si="5">I17/$I$22</f>
        <v>7.0560289576624594E-2</v>
      </c>
      <c r="L17" s="231"/>
      <c r="M17" s="229"/>
      <c r="N17" s="229"/>
      <c r="O17" s="230"/>
      <c r="P17" s="230"/>
      <c r="Q17" s="229"/>
      <c r="R17" s="229"/>
      <c r="S17" s="229"/>
    </row>
    <row r="18" spans="1:20" ht="12.9" customHeight="1">
      <c r="A18" s="653"/>
      <c r="B18" s="654"/>
      <c r="C18" s="386" t="s">
        <v>6</v>
      </c>
      <c r="D18" s="109">
        <v>205841</v>
      </c>
      <c r="E18" s="110">
        <v>13655.659186767927</v>
      </c>
      <c r="F18" s="110">
        <v>146459.1926642622</v>
      </c>
      <c r="G18" s="111">
        <f t="shared" si="3"/>
        <v>3.4040072362292589E-2</v>
      </c>
      <c r="H18" s="112">
        <f t="shared" si="4"/>
        <v>-9.429898615478341E-2</v>
      </c>
      <c r="I18" s="113">
        <v>15077.447168566012</v>
      </c>
      <c r="J18" s="113">
        <v>160641.69383155071</v>
      </c>
      <c r="K18" s="430">
        <f>I18/$I$22</f>
        <v>3.9536194910701442E-2</v>
      </c>
      <c r="L18" s="230"/>
      <c r="M18" s="229"/>
      <c r="N18" s="229"/>
      <c r="O18" s="230"/>
      <c r="P18" s="230"/>
      <c r="Q18" s="229"/>
      <c r="R18" s="229"/>
      <c r="S18" s="229"/>
    </row>
    <row r="19" spans="1:20" ht="12.9" customHeight="1">
      <c r="A19" s="653"/>
      <c r="B19" s="654"/>
      <c r="C19" s="386" t="s">
        <v>7</v>
      </c>
      <c r="D19" s="109">
        <v>2612719</v>
      </c>
      <c r="E19" s="110">
        <v>33051.059620847533</v>
      </c>
      <c r="F19" s="110">
        <v>354456.96132574836</v>
      </c>
      <c r="G19" s="111">
        <f t="shared" si="3"/>
        <v>8.2387854424066084E-2</v>
      </c>
      <c r="H19" s="112">
        <f t="shared" si="4"/>
        <v>2.6373472855884594E-2</v>
      </c>
      <c r="I19" s="113">
        <v>32201.7866740875</v>
      </c>
      <c r="J19" s="113">
        <v>343088.56030846067</v>
      </c>
      <c r="K19" s="430">
        <f>I19/$I$22</f>
        <v>8.4439766240655786E-2</v>
      </c>
      <c r="L19" s="230"/>
      <c r="M19" s="229"/>
      <c r="N19" s="229"/>
      <c r="O19" s="229"/>
      <c r="P19" s="229"/>
      <c r="Q19" s="229"/>
      <c r="R19" s="229"/>
      <c r="S19" s="229"/>
    </row>
    <row r="20" spans="1:20" ht="12.9" customHeight="1">
      <c r="A20" s="653"/>
      <c r="B20" s="654"/>
      <c r="C20" s="386" t="s">
        <v>110</v>
      </c>
      <c r="D20" s="109">
        <v>247</v>
      </c>
      <c r="E20" s="110">
        <v>7412.4724826105912</v>
      </c>
      <c r="F20" s="110">
        <v>79482.77098999999</v>
      </c>
      <c r="G20" s="111">
        <f t="shared" si="3"/>
        <v>1.847740165747996E-2</v>
      </c>
      <c r="H20" s="112">
        <f>(E20-I20)/I20</f>
        <v>3.6770077866156776E-2</v>
      </c>
      <c r="I20" s="113">
        <v>7149.581803003688</v>
      </c>
      <c r="J20" s="113">
        <v>76168.653610000008</v>
      </c>
      <c r="K20" s="430">
        <f>I20/$I$22</f>
        <v>1.8747686961415631E-2</v>
      </c>
      <c r="L20" s="230"/>
      <c r="M20" s="229"/>
      <c r="N20" s="229"/>
      <c r="O20" s="229"/>
      <c r="P20" s="229"/>
      <c r="Q20" s="229"/>
      <c r="R20" s="229"/>
      <c r="S20" s="229"/>
    </row>
    <row r="21" spans="1:20" ht="12.9" customHeight="1">
      <c r="A21" s="653"/>
      <c r="B21" s="654"/>
      <c r="C21" s="386" t="s">
        <v>112</v>
      </c>
      <c r="D21" s="117"/>
      <c r="E21" s="110">
        <v>18637.238932747656</v>
      </c>
      <c r="F21" s="110">
        <v>199745.69870600005</v>
      </c>
      <c r="G21" s="111">
        <f t="shared" si="3"/>
        <v>4.645787898095765E-2</v>
      </c>
      <c r="H21" s="112">
        <f t="shared" ref="H21" si="6">(E21-I21)/I21</f>
        <v>0.6502613682105598</v>
      </c>
      <c r="I21" s="113">
        <v>11293.507375111563</v>
      </c>
      <c r="J21" s="113">
        <v>120451.880322</v>
      </c>
      <c r="K21" s="430">
        <f t="shared" si="5"/>
        <v>2.9613919638779337E-2</v>
      </c>
      <c r="L21" s="230"/>
      <c r="M21" s="229"/>
      <c r="N21" s="229"/>
      <c r="O21" s="229"/>
      <c r="P21" s="229"/>
      <c r="Q21" s="229"/>
      <c r="R21" s="229"/>
      <c r="S21" s="229"/>
    </row>
    <row r="22" spans="1:20" ht="12.9" customHeight="1">
      <c r="A22" s="653"/>
      <c r="B22" s="654"/>
      <c r="C22" s="350" t="s">
        <v>0</v>
      </c>
      <c r="D22" s="351">
        <v>2826938</v>
      </c>
      <c r="E22" s="352">
        <v>401164.22319638752</v>
      </c>
      <c r="F22" s="353">
        <v>4302284.3610760104</v>
      </c>
      <c r="G22" s="354">
        <f>SUM(G16:G21)</f>
        <v>0.99999999999999989</v>
      </c>
      <c r="H22" s="355">
        <f>(E22-I22)/I22</f>
        <v>5.193583119024623E-2</v>
      </c>
      <c r="I22" s="356">
        <v>381358.07461038523</v>
      </c>
      <c r="J22" s="357">
        <v>4060817.7381000114</v>
      </c>
      <c r="K22" s="431">
        <f>SUM(K16:K21)</f>
        <v>1</v>
      </c>
      <c r="L22" s="230"/>
      <c r="M22" s="229"/>
      <c r="N22" s="229"/>
      <c r="O22" s="229"/>
      <c r="P22" s="229"/>
      <c r="Q22" s="229"/>
      <c r="R22" s="229"/>
      <c r="S22" s="229"/>
    </row>
    <row r="23" spans="1:20" ht="12.9" customHeight="1">
      <c r="A23" s="653" t="str">
        <f>'3.1'!F6</f>
        <v>Září</v>
      </c>
      <c r="B23" s="654"/>
      <c r="C23" s="385" t="s">
        <v>4</v>
      </c>
      <c r="D23" s="114">
        <v>1603</v>
      </c>
      <c r="E23" s="262">
        <v>276160.32736333751</v>
      </c>
      <c r="F23" s="262">
        <v>2962525.3420380005</v>
      </c>
      <c r="G23" s="115">
        <f>E23/$E$29</f>
        <v>0.66365956560498152</v>
      </c>
      <c r="H23" s="116">
        <f>(E23-I23)/I23</f>
        <v>-0.16171463168344014</v>
      </c>
      <c r="I23" s="523">
        <v>329434.7459719131</v>
      </c>
      <c r="J23" s="523">
        <v>3513749.5049559996</v>
      </c>
      <c r="K23" s="429">
        <f>I23/$I$29</f>
        <v>0.69632001905435692</v>
      </c>
      <c r="L23" s="110"/>
      <c r="M23" s="229"/>
      <c r="N23" s="229"/>
      <c r="O23" s="229"/>
      <c r="P23" s="229"/>
      <c r="Q23" s="229"/>
      <c r="R23" s="229"/>
      <c r="S23" s="229"/>
      <c r="T23" s="110"/>
    </row>
    <row r="24" spans="1:20" ht="12.9" customHeight="1">
      <c r="A24" s="653"/>
      <c r="B24" s="654"/>
      <c r="C24" s="386" t="s">
        <v>5</v>
      </c>
      <c r="D24" s="109">
        <v>6558</v>
      </c>
      <c r="E24" s="110">
        <v>36443.612952221963</v>
      </c>
      <c r="F24" s="110">
        <v>390883.19491000002</v>
      </c>
      <c r="G24" s="111">
        <f t="shared" ref="G24:G28" si="7">E24/$E$29</f>
        <v>8.7580111784581458E-2</v>
      </c>
      <c r="H24" s="112">
        <f t="shared" ref="H24:H27" si="8">(E24-I24)/I24</f>
        <v>9.9585165896796928E-3</v>
      </c>
      <c r="I24" s="113">
        <v>36084.267178894508</v>
      </c>
      <c r="J24" s="113">
        <v>384943.68569000007</v>
      </c>
      <c r="K24" s="430">
        <f t="shared" ref="K24:K28" si="9">I24/$I$29</f>
        <v>7.6270636041871967E-2</v>
      </c>
      <c r="L24" s="110"/>
      <c r="M24" s="229"/>
      <c r="N24" s="229"/>
      <c r="O24" s="229"/>
      <c r="P24" s="229"/>
      <c r="Q24" s="229"/>
      <c r="R24" s="229"/>
      <c r="S24" s="229"/>
      <c r="T24" s="110"/>
    </row>
    <row r="25" spans="1:20" ht="12.9" customHeight="1">
      <c r="A25" s="653"/>
      <c r="B25" s="654"/>
      <c r="C25" s="386" t="s">
        <v>6</v>
      </c>
      <c r="D25" s="109">
        <v>205850</v>
      </c>
      <c r="E25" s="110">
        <v>32253.249581537315</v>
      </c>
      <c r="F25" s="110">
        <v>345954.67160626454</v>
      </c>
      <c r="G25" s="111">
        <f t="shared" si="7"/>
        <v>7.7509966080210463E-2</v>
      </c>
      <c r="H25" s="112">
        <f t="shared" si="8"/>
        <v>2.2808958668448696E-2</v>
      </c>
      <c r="I25" s="113">
        <v>31533.992059989818</v>
      </c>
      <c r="J25" s="113">
        <v>336403.37932684139</v>
      </c>
      <c r="K25" s="430">
        <f t="shared" si="9"/>
        <v>6.6652805208179594E-2</v>
      </c>
      <c r="L25" s="110"/>
      <c r="M25" s="229"/>
      <c r="N25" s="229"/>
      <c r="O25" s="229"/>
      <c r="P25" s="229"/>
      <c r="Q25" s="229"/>
      <c r="R25" s="229"/>
      <c r="S25" s="229"/>
      <c r="T25" s="110"/>
    </row>
    <row r="26" spans="1:20" ht="12.9" customHeight="1">
      <c r="A26" s="653"/>
      <c r="B26" s="654"/>
      <c r="C26" s="386" t="s">
        <v>7</v>
      </c>
      <c r="D26" s="109">
        <v>2612450</v>
      </c>
      <c r="E26" s="110">
        <v>69884.419465311585</v>
      </c>
      <c r="F26" s="110">
        <v>749679.94901873136</v>
      </c>
      <c r="G26" s="111">
        <f t="shared" si="7"/>
        <v>0.16794397626812144</v>
      </c>
      <c r="H26" s="112">
        <f t="shared" si="8"/>
        <v>0.20654729767495858</v>
      </c>
      <c r="I26" s="113">
        <v>57920.994560246661</v>
      </c>
      <c r="J26" s="113">
        <v>617903.02479815902</v>
      </c>
      <c r="K26" s="430">
        <f t="shared" si="9"/>
        <v>0.1224265155056742</v>
      </c>
      <c r="L26" s="110"/>
      <c r="M26" s="229"/>
      <c r="N26" s="229"/>
      <c r="O26" s="229"/>
      <c r="P26" s="229"/>
      <c r="Q26" s="229"/>
      <c r="R26" s="229"/>
      <c r="S26" s="229"/>
      <c r="T26" s="110"/>
    </row>
    <row r="27" spans="1:20" ht="12.9" customHeight="1">
      <c r="A27" s="653"/>
      <c r="B27" s="654"/>
      <c r="C27" s="386" t="s">
        <v>110</v>
      </c>
      <c r="D27" s="109">
        <v>251</v>
      </c>
      <c r="E27" s="110">
        <v>7778.065126334639</v>
      </c>
      <c r="F27" s="110">
        <v>83420.980530000001</v>
      </c>
      <c r="G27" s="111">
        <f t="shared" si="7"/>
        <v>1.8691994510127444E-2</v>
      </c>
      <c r="H27" s="112">
        <f t="shared" si="8"/>
        <v>6.462236051847528E-2</v>
      </c>
      <c r="I27" s="113">
        <v>7305.938156837783</v>
      </c>
      <c r="J27" s="113">
        <v>77933.530190000005</v>
      </c>
      <c r="K27" s="430">
        <f t="shared" si="9"/>
        <v>1.5442423905743593E-2</v>
      </c>
      <c r="L27" s="110"/>
      <c r="M27" s="229"/>
      <c r="N27" s="229"/>
      <c r="O27" s="229"/>
      <c r="P27" s="229"/>
      <c r="Q27" s="229"/>
      <c r="R27" s="229"/>
      <c r="S27" s="229"/>
      <c r="T27" s="110"/>
    </row>
    <row r="28" spans="1:20" ht="12.9" customHeight="1">
      <c r="A28" s="653"/>
      <c r="B28" s="654"/>
      <c r="C28" s="386" t="s">
        <v>112</v>
      </c>
      <c r="D28" s="117"/>
      <c r="E28" s="110">
        <v>-6402.2225966812439</v>
      </c>
      <c r="F28" s="110">
        <v>-68746.370349600038</v>
      </c>
      <c r="G28" s="111">
        <f t="shared" si="7"/>
        <v>-1.5385614248022312E-2</v>
      </c>
      <c r="H28" s="112">
        <f t="shared" ref="H28" si="10">(E28-I28)/I28</f>
        <v>-1.5912484129342457</v>
      </c>
      <c r="I28" s="113">
        <v>10828.312527569105</v>
      </c>
      <c r="J28" s="113">
        <v>115690.85154100001</v>
      </c>
      <c r="K28" s="430">
        <f t="shared" si="9"/>
        <v>2.288760028417371E-2</v>
      </c>
      <c r="L28" s="110"/>
      <c r="M28" s="229"/>
      <c r="N28" s="229"/>
      <c r="O28" s="229"/>
      <c r="P28" s="229"/>
      <c r="Q28" s="229"/>
      <c r="R28" s="229"/>
      <c r="S28" s="229"/>
      <c r="T28" s="110"/>
    </row>
    <row r="29" spans="1:20" ht="12.9" customHeight="1">
      <c r="A29" s="653"/>
      <c r="B29" s="654"/>
      <c r="C29" s="350" t="s">
        <v>0</v>
      </c>
      <c r="D29" s="351">
        <v>2826712</v>
      </c>
      <c r="E29" s="352">
        <v>416117.45189206174</v>
      </c>
      <c r="F29" s="353">
        <v>4463717.7677533971</v>
      </c>
      <c r="G29" s="354">
        <f>SUM(G23:G28)</f>
        <v>0.99999999999999989</v>
      </c>
      <c r="H29" s="355">
        <f>(E29-I29)/I29</f>
        <v>-0.12046037774341375</v>
      </c>
      <c r="I29" s="356">
        <v>473108.25045545097</v>
      </c>
      <c r="J29" s="357">
        <v>5046623.9765020004</v>
      </c>
      <c r="K29" s="431">
        <f>SUM(K23:K28)</f>
        <v>1</v>
      </c>
      <c r="M29" s="229"/>
      <c r="N29" s="229"/>
      <c r="O29" s="229"/>
      <c r="P29" s="229"/>
      <c r="Q29" s="229"/>
      <c r="R29" s="229"/>
      <c r="S29" s="229"/>
    </row>
    <row r="30" spans="1:20" ht="12.9" customHeight="1">
      <c r="A30" s="655" t="str">
        <f>'3.1'!G6</f>
        <v>III. čtvrtletí</v>
      </c>
      <c r="B30" s="656"/>
      <c r="C30" s="386" t="s">
        <v>4</v>
      </c>
      <c r="D30" s="109">
        <f>D23</f>
        <v>1603</v>
      </c>
      <c r="E30" s="110">
        <f>E9+E16+E23</f>
        <v>896437.6696195387</v>
      </c>
      <c r="F30" s="110">
        <f>F9+F16+F23</f>
        <v>9609363.8109760005</v>
      </c>
      <c r="G30" s="111">
        <f>E30/$E$36</f>
        <v>0.72794195717748156</v>
      </c>
      <c r="H30" s="112">
        <f>(E30-I30)/I30</f>
        <v>-2.4216732198903367E-2</v>
      </c>
      <c r="I30" s="113">
        <f>I9+I16+I23</f>
        <v>918685.22365590336</v>
      </c>
      <c r="J30" s="113">
        <f>J9+J16+J23</f>
        <v>9794498.9357929993</v>
      </c>
      <c r="K30" s="430">
        <f>I30/$I$36</f>
        <v>0.73700938527250537</v>
      </c>
      <c r="M30" s="229"/>
      <c r="N30" s="229"/>
      <c r="O30" s="229"/>
      <c r="P30" s="229"/>
      <c r="Q30" s="229"/>
      <c r="R30" s="229"/>
      <c r="S30" s="229"/>
    </row>
    <row r="31" spans="1:20" ht="12.9" customHeight="1">
      <c r="A31" s="653"/>
      <c r="B31" s="654"/>
      <c r="C31" s="386" t="s">
        <v>5</v>
      </c>
      <c r="D31" s="109">
        <f t="shared" ref="D31:D34" si="11">D24</f>
        <v>6558</v>
      </c>
      <c r="E31" s="110">
        <f>E10+E17+E24</f>
        <v>91647.886018914869</v>
      </c>
      <c r="F31" s="110">
        <f t="shared" ref="F31" si="12">F10+F17+F24</f>
        <v>982448.35342000006</v>
      </c>
      <c r="G31" s="111">
        <f t="shared" ref="G31:G35" si="13">E31/$E$36</f>
        <v>7.4421617677113222E-2</v>
      </c>
      <c r="H31" s="112">
        <f t="shared" ref="H31:H33" si="14">(E31-I31)/I31</f>
        <v>1.6273905624475494E-2</v>
      </c>
      <c r="I31" s="113">
        <f>I10+I17+I24</f>
        <v>90180.300322283176</v>
      </c>
      <c r="J31" s="113">
        <f t="shared" ref="J31" si="15">J10+J17+J24</f>
        <v>961851.22116000007</v>
      </c>
      <c r="K31" s="430">
        <f t="shared" ref="K31:K35" si="16">I31/$I$36</f>
        <v>7.2346573116441076E-2</v>
      </c>
      <c r="M31" s="229"/>
      <c r="N31" s="229"/>
      <c r="O31" s="229"/>
      <c r="P31" s="229"/>
      <c r="Q31" s="229"/>
      <c r="R31" s="229"/>
      <c r="S31" s="229"/>
    </row>
    <row r="32" spans="1:20" ht="12.9" customHeight="1">
      <c r="A32" s="653"/>
      <c r="B32" s="654"/>
      <c r="C32" s="386" t="s">
        <v>6</v>
      </c>
      <c r="D32" s="109">
        <f t="shared" si="11"/>
        <v>205850</v>
      </c>
      <c r="E32" s="110">
        <f t="shared" ref="E32:F32" si="17">E11+E18+E25</f>
        <v>61519.443778532412</v>
      </c>
      <c r="F32" s="110">
        <f t="shared" si="17"/>
        <v>659555.68955730298</v>
      </c>
      <c r="G32" s="111">
        <f t="shared" si="13"/>
        <v>4.9956160730752548E-2</v>
      </c>
      <c r="H32" s="112">
        <f t="shared" si="14"/>
        <v>-1.0656154968144446E-2</v>
      </c>
      <c r="I32" s="113">
        <f t="shared" ref="I32:J32" si="18">I11+I18+I25</f>
        <v>62182.065504790771</v>
      </c>
      <c r="J32" s="113">
        <f t="shared" si="18"/>
        <v>663245.08842371614</v>
      </c>
      <c r="K32" s="430">
        <f t="shared" si="16"/>
        <v>4.9885167076362841E-2</v>
      </c>
      <c r="M32" s="229"/>
      <c r="N32" s="229"/>
      <c r="O32" s="229"/>
      <c r="P32" s="229"/>
      <c r="Q32" s="229"/>
      <c r="R32" s="229"/>
      <c r="S32" s="229"/>
    </row>
    <row r="33" spans="1:20" ht="12.9" customHeight="1">
      <c r="A33" s="653"/>
      <c r="B33" s="654"/>
      <c r="C33" s="386" t="s">
        <v>7</v>
      </c>
      <c r="D33" s="109">
        <f t="shared" si="11"/>
        <v>2612450</v>
      </c>
      <c r="E33" s="110">
        <f>E12+E19+E26</f>
        <v>138086.5861589972</v>
      </c>
      <c r="F33" s="110">
        <f t="shared" ref="E33:F35" si="19">F12+F19+F26</f>
        <v>1480559.0771197169</v>
      </c>
      <c r="G33" s="111">
        <f t="shared" si="13"/>
        <v>0.11213163301269916</v>
      </c>
      <c r="H33" s="112">
        <f t="shared" si="14"/>
        <v>0.15533763399619949</v>
      </c>
      <c r="I33" s="113">
        <f>I12+I19+I26</f>
        <v>119520.54715067946</v>
      </c>
      <c r="J33" s="113">
        <f t="shared" ref="J33" si="20">J12+J19+J26</f>
        <v>1274794.0102642705</v>
      </c>
      <c r="K33" s="430">
        <f t="shared" si="16"/>
        <v>9.5884599767928042E-2</v>
      </c>
      <c r="M33" s="229"/>
      <c r="N33" s="229"/>
      <c r="O33" s="229"/>
      <c r="P33" s="229"/>
      <c r="Q33" s="229"/>
      <c r="R33" s="229"/>
      <c r="S33" s="229"/>
    </row>
    <row r="34" spans="1:20" ht="12.9" customHeight="1">
      <c r="A34" s="653"/>
      <c r="B34" s="654"/>
      <c r="C34" s="386" t="s">
        <v>110</v>
      </c>
      <c r="D34" s="109">
        <f t="shared" si="11"/>
        <v>251</v>
      </c>
      <c r="E34" s="110">
        <f>E13+E20+E27</f>
        <v>22714.211049058322</v>
      </c>
      <c r="F34" s="110">
        <f t="shared" si="19"/>
        <v>243460.65097999998</v>
      </c>
      <c r="G34" s="111">
        <f t="shared" si="13"/>
        <v>1.8444815303010894E-2</v>
      </c>
      <c r="H34" s="112">
        <f>(E34-I34)/I34</f>
        <v>5.6067908487866421E-2</v>
      </c>
      <c r="I34" s="113">
        <f>I13+I20+I27</f>
        <v>21508.286414631919</v>
      </c>
      <c r="J34" s="113">
        <f t="shared" ref="J34" si="21">J13+J20+J27</f>
        <v>229379.37586999999</v>
      </c>
      <c r="K34" s="430">
        <f t="shared" si="16"/>
        <v>1.7254886157448635E-2</v>
      </c>
      <c r="M34" s="229"/>
      <c r="N34" s="229"/>
      <c r="O34" s="229"/>
      <c r="P34" s="229"/>
      <c r="Q34" s="229"/>
      <c r="R34" s="229"/>
      <c r="S34" s="229"/>
    </row>
    <row r="35" spans="1:20" ht="12.9" customHeight="1">
      <c r="A35" s="653"/>
      <c r="B35" s="654"/>
      <c r="C35" s="386" t="s">
        <v>112</v>
      </c>
      <c r="D35" s="109"/>
      <c r="E35" s="110">
        <f t="shared" si="19"/>
        <v>21062.812624220005</v>
      </c>
      <c r="F35" s="110">
        <f t="shared" si="19"/>
        <v>225141.41148440004</v>
      </c>
      <c r="G35" s="111">
        <f t="shared" si="13"/>
        <v>1.7103816098942626E-2</v>
      </c>
      <c r="H35" s="112">
        <f t="shared" ref="H35" si="22">(E35-I35)/I35</f>
        <v>-0.38820124233301995</v>
      </c>
      <c r="I35" s="113">
        <f t="shared" ref="I35:J35" si="23">I14+I21+I28</f>
        <v>34427.681259995479</v>
      </c>
      <c r="J35" s="113">
        <f t="shared" si="23"/>
        <v>367657.99069100001</v>
      </c>
      <c r="K35" s="430">
        <f t="shared" si="16"/>
        <v>2.7619388609314087E-2</v>
      </c>
      <c r="M35" s="229"/>
      <c r="N35" s="229"/>
      <c r="O35" s="229"/>
      <c r="P35" s="229"/>
      <c r="Q35" s="229"/>
      <c r="R35" s="229"/>
      <c r="S35" s="229"/>
    </row>
    <row r="36" spans="1:20" ht="12.9" customHeight="1">
      <c r="A36" s="653"/>
      <c r="B36" s="654"/>
      <c r="C36" s="350" t="s">
        <v>0</v>
      </c>
      <c r="D36" s="351">
        <f>SUM(D30:D35)</f>
        <v>2826712</v>
      </c>
      <c r="E36" s="352">
        <f>SUM(E30:E35)</f>
        <v>1231468.6092492614</v>
      </c>
      <c r="F36" s="353">
        <f>SUM(F30:F35)</f>
        <v>13200528.99353742</v>
      </c>
      <c r="G36" s="354">
        <f>SUM(G30:G35)</f>
        <v>1</v>
      </c>
      <c r="H36" s="355">
        <f>(E36-I36)/I36</f>
        <v>-1.2062130406996332E-2</v>
      </c>
      <c r="I36" s="356">
        <f>SUM(I30:I35)</f>
        <v>1246504.1043082841</v>
      </c>
      <c r="J36" s="357">
        <f>SUM(J30:J35)</f>
        <v>13291426.622201987</v>
      </c>
      <c r="K36" s="431">
        <f>SUM(K30:K35)</f>
        <v>1</v>
      </c>
      <c r="M36" s="229"/>
      <c r="N36" s="229"/>
      <c r="O36" s="229"/>
      <c r="P36" s="229"/>
      <c r="Q36" s="229"/>
      <c r="R36" s="229"/>
      <c r="S36" s="229"/>
    </row>
    <row r="37" spans="1:20" ht="20.100000000000001" customHeight="1">
      <c r="A37" s="260"/>
      <c r="B37" s="261"/>
      <c r="C37" s="200"/>
      <c r="D37" s="262"/>
      <c r="E37" s="262"/>
      <c r="F37" s="262"/>
      <c r="G37" s="263"/>
      <c r="H37" s="264"/>
      <c r="I37" s="265"/>
      <c r="J37" s="265"/>
      <c r="K37" s="266"/>
    </row>
    <row r="38" spans="1:20" ht="15" customHeight="1">
      <c r="A38" s="644" t="s">
        <v>67</v>
      </c>
      <c r="B38" s="644"/>
      <c r="C38" s="644"/>
      <c r="D38" s="644"/>
      <c r="E38" s="644"/>
      <c r="F38" s="391"/>
      <c r="G38" s="644" t="s">
        <v>68</v>
      </c>
      <c r="H38" s="644"/>
      <c r="I38" s="644"/>
      <c r="J38" s="644"/>
      <c r="K38" s="644"/>
      <c r="M38" s="230"/>
      <c r="N38" s="230"/>
      <c r="O38" s="230"/>
      <c r="P38" s="230"/>
      <c r="Q38" s="230"/>
      <c r="R38" s="230"/>
      <c r="S38" s="230"/>
    </row>
    <row r="39" spans="1:20" ht="15" customHeight="1">
      <c r="A39" s="645" t="str">
        <f>A30</f>
        <v>III. čtvrtletí</v>
      </c>
      <c r="B39" s="636"/>
      <c r="C39" s="636"/>
      <c r="D39" s="636"/>
      <c r="E39" s="636"/>
      <c r="F39" s="391"/>
      <c r="G39" s="646" t="str">
        <f>A30</f>
        <v>III. čtvrtletí</v>
      </c>
      <c r="H39" s="646"/>
      <c r="I39" s="646"/>
      <c r="J39" s="646"/>
      <c r="K39" s="646"/>
      <c r="M39" s="230"/>
      <c r="N39" s="230"/>
      <c r="O39" s="230"/>
      <c r="P39" s="230"/>
      <c r="Q39" s="230"/>
      <c r="R39" s="230"/>
      <c r="S39" s="230"/>
    </row>
    <row r="40" spans="1:20" ht="15" customHeight="1">
      <c r="A40" s="108"/>
      <c r="B40" s="108"/>
      <c r="C40" s="108"/>
      <c r="D40" s="85"/>
      <c r="E40" s="85"/>
      <c r="F40" s="85"/>
      <c r="G40" s="108"/>
      <c r="H40" s="108"/>
      <c r="I40" s="108"/>
      <c r="J40" s="108"/>
      <c r="K40" s="108"/>
      <c r="M40" s="230"/>
      <c r="N40" s="230"/>
      <c r="O40" s="230"/>
      <c r="P40" s="230"/>
      <c r="Q40" s="230"/>
      <c r="R40" s="230"/>
      <c r="S40" s="230"/>
      <c r="T40" s="230"/>
    </row>
    <row r="41" spans="1:20" ht="15" customHeight="1">
      <c r="A41" s="108"/>
      <c r="B41" s="108"/>
      <c r="C41" s="108"/>
      <c r="D41" s="85"/>
      <c r="E41" s="85"/>
      <c r="F41" s="85"/>
      <c r="G41" s="108"/>
      <c r="H41" s="108"/>
      <c r="I41" s="108"/>
      <c r="J41" s="108"/>
      <c r="K41" s="108"/>
    </row>
    <row r="42" spans="1:20" ht="15" customHeight="1">
      <c r="A42" s="108"/>
      <c r="B42" s="108"/>
      <c r="C42" s="108"/>
      <c r="D42" s="85"/>
      <c r="E42" s="85"/>
      <c r="F42" s="85"/>
      <c r="G42" s="108"/>
      <c r="H42" s="108"/>
      <c r="I42" s="108"/>
      <c r="J42" s="108"/>
      <c r="K42" s="108"/>
    </row>
    <row r="43" spans="1:20" ht="15" customHeight="1">
      <c r="A43" s="108"/>
      <c r="B43" s="108"/>
      <c r="C43" s="108">
        <f>E5</f>
        <v>2020</v>
      </c>
      <c r="D43" s="108">
        <f>I5</f>
        <v>2019</v>
      </c>
      <c r="E43" s="85"/>
      <c r="F43" s="85"/>
      <c r="G43" s="85"/>
      <c r="H43" s="108"/>
      <c r="I43" s="108">
        <f>E5</f>
        <v>2020</v>
      </c>
      <c r="J43" s="108">
        <f>I5</f>
        <v>2019</v>
      </c>
      <c r="K43" s="108"/>
    </row>
    <row r="44" spans="1:20" ht="15" customHeight="1">
      <c r="A44" s="108"/>
      <c r="B44" s="108" t="str">
        <f>A9</f>
        <v>Červenec</v>
      </c>
      <c r="C44" s="82">
        <f>E15</f>
        <v>414186.93416081218</v>
      </c>
      <c r="D44" s="82">
        <f>I15</f>
        <v>392037.77924244781</v>
      </c>
      <c r="E44" s="85"/>
      <c r="F44" s="85"/>
      <c r="G44" s="85"/>
      <c r="H44" s="108" t="str">
        <f>A9</f>
        <v>Červenec</v>
      </c>
      <c r="I44" s="233">
        <f>E15/E36</f>
        <v>0.33633576288502587</v>
      </c>
      <c r="J44" s="233">
        <f>I15/I36</f>
        <v>0.31450981820874085</v>
      </c>
      <c r="K44" s="108"/>
    </row>
    <row r="45" spans="1:20" ht="15" customHeight="1">
      <c r="A45" s="108"/>
      <c r="B45" s="108" t="str">
        <f>A16</f>
        <v>Srpen</v>
      </c>
      <c r="C45" s="82">
        <f>E22</f>
        <v>401164.22319638752</v>
      </c>
      <c r="D45" s="82">
        <f>I22</f>
        <v>381358.07461038523</v>
      </c>
      <c r="E45" s="85"/>
      <c r="F45" s="85"/>
      <c r="G45" s="85"/>
      <c r="H45" s="108" t="str">
        <f>A16</f>
        <v>Srpen</v>
      </c>
      <c r="I45" s="233">
        <f>E22/E36</f>
        <v>0.32576081938535872</v>
      </c>
      <c r="J45" s="233">
        <f>I22/I36</f>
        <v>0.30594209300418646</v>
      </c>
      <c r="K45" s="108"/>
    </row>
    <row r="46" spans="1:20" ht="15" customHeight="1">
      <c r="A46" s="108"/>
      <c r="B46" s="108" t="str">
        <f>A23</f>
        <v>Září</v>
      </c>
      <c r="C46" s="82">
        <f>E29</f>
        <v>416117.45189206174</v>
      </c>
      <c r="D46" s="82">
        <f>I29</f>
        <v>473108.25045545097</v>
      </c>
      <c r="E46" s="85"/>
      <c r="F46" s="85"/>
      <c r="G46" s="85"/>
      <c r="H46" s="108" t="str">
        <f>A23</f>
        <v>Září</v>
      </c>
      <c r="I46" s="233">
        <f>E29/E36</f>
        <v>0.33790341772961541</v>
      </c>
      <c r="J46" s="233">
        <f>I29/I36</f>
        <v>0.37954808878707252</v>
      </c>
      <c r="K46" s="108"/>
    </row>
    <row r="47" spans="1:20" ht="15" customHeight="1">
      <c r="A47" s="108"/>
      <c r="B47" s="108"/>
      <c r="C47" s="82">
        <f>SUM(C44:C46)</f>
        <v>1231468.6092492614</v>
      </c>
      <c r="D47" s="82">
        <f>SUM(D44:D46)</f>
        <v>1246504.1043082839</v>
      </c>
      <c r="E47" s="108"/>
      <c r="F47" s="108"/>
      <c r="G47" s="108"/>
      <c r="H47" s="108"/>
      <c r="I47" s="144">
        <f>SUM(I44:I46)</f>
        <v>1</v>
      </c>
      <c r="J47" s="144">
        <f>SUM(J44:J46)</f>
        <v>0.99999999999999978</v>
      </c>
      <c r="K47" s="108"/>
    </row>
    <row r="48" spans="1:20" ht="1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ht="1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ht="1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ht="1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  <row r="52" spans="1:11" ht="1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15" customHeight="1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</row>
    <row r="54" spans="1:11" ht="15" customHeight="1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15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</row>
    <row r="56" spans="1:11" ht="1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</row>
    <row r="57" spans="1:11" ht="1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</row>
    <row r="58" spans="1:11" ht="1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</row>
    <row r="59" spans="1:11" ht="1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</row>
    <row r="60" spans="1:11" ht="1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</row>
    <row r="61" spans="1:11" ht="1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</sheetData>
  <mergeCells count="19">
    <mergeCell ref="A2:K2"/>
    <mergeCell ref="A3:C3"/>
    <mergeCell ref="I6:J7"/>
    <mergeCell ref="K6:K7"/>
    <mergeCell ref="E6:F7"/>
    <mergeCell ref="G6:G7"/>
    <mergeCell ref="A4:D4"/>
    <mergeCell ref="E5:G5"/>
    <mergeCell ref="I5:K5"/>
    <mergeCell ref="A8:B8"/>
    <mergeCell ref="H6:H7"/>
    <mergeCell ref="A38:E38"/>
    <mergeCell ref="A39:E39"/>
    <mergeCell ref="G38:K38"/>
    <mergeCell ref="G39:K39"/>
    <mergeCell ref="A9:B15"/>
    <mergeCell ref="A16:B22"/>
    <mergeCell ref="A23:B29"/>
    <mergeCell ref="A30:B3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6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4"/>
  <dimension ref="A1:U93"/>
  <sheetViews>
    <sheetView showGridLines="0" tabSelected="1" topLeftCell="A31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21" s="225" customFormat="1" ht="15.75" customHeight="1">
      <c r="A1" s="635" t="s">
        <v>270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</row>
    <row r="2" spans="1:21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21" ht="12.9" customHeight="1">
      <c r="A3" s="663" t="s">
        <v>8</v>
      </c>
      <c r="B3" s="663"/>
      <c r="C3" s="663"/>
      <c r="D3" s="664"/>
      <c r="E3" s="423"/>
      <c r="F3" s="424"/>
      <c r="G3" s="289"/>
      <c r="H3" s="290"/>
      <c r="I3" s="425"/>
      <c r="J3" s="426"/>
      <c r="K3" s="426"/>
    </row>
    <row r="4" spans="1:21" ht="24.9" customHeight="1">
      <c r="A4" s="281"/>
      <c r="B4" s="281"/>
      <c r="C4" s="281"/>
      <c r="D4" s="291"/>
      <c r="E4" s="665">
        <f>'3.1'!D4</f>
        <v>2020</v>
      </c>
      <c r="F4" s="666"/>
      <c r="G4" s="667"/>
      <c r="H4" s="292"/>
      <c r="I4" s="668">
        <f>E4-1</f>
        <v>2019</v>
      </c>
      <c r="J4" s="669"/>
      <c r="K4" s="669"/>
    </row>
    <row r="5" spans="1:21" ht="24.9" customHeight="1">
      <c r="A5" s="427"/>
      <c r="B5" s="293"/>
      <c r="C5" s="294"/>
      <c r="D5" s="295"/>
      <c r="E5" s="660" t="s">
        <v>67</v>
      </c>
      <c r="F5" s="660"/>
      <c r="G5" s="661" t="s">
        <v>37</v>
      </c>
      <c r="H5" s="643" t="s">
        <v>275</v>
      </c>
      <c r="I5" s="658" t="s">
        <v>67</v>
      </c>
      <c r="J5" s="658"/>
      <c r="K5" s="659" t="s">
        <v>37</v>
      </c>
    </row>
    <row r="6" spans="1:21" ht="18" customHeight="1">
      <c r="A6" s="428"/>
      <c r="B6" s="296"/>
      <c r="C6" s="296"/>
      <c r="D6" s="297"/>
      <c r="E6" s="660"/>
      <c r="F6" s="660"/>
      <c r="G6" s="662"/>
      <c r="H6" s="643"/>
      <c r="I6" s="658"/>
      <c r="J6" s="658"/>
      <c r="K6" s="658"/>
    </row>
    <row r="7" spans="1:21" ht="22.5" customHeight="1">
      <c r="A7" s="641" t="s">
        <v>214</v>
      </c>
      <c r="B7" s="642"/>
      <c r="C7" s="298" t="s">
        <v>241</v>
      </c>
      <c r="D7" s="299" t="s">
        <v>215</v>
      </c>
      <c r="E7" s="389" t="s">
        <v>283</v>
      </c>
      <c r="F7" s="390" t="s">
        <v>278</v>
      </c>
      <c r="G7" s="387" t="s">
        <v>284</v>
      </c>
      <c r="H7" s="388" t="s">
        <v>284</v>
      </c>
      <c r="I7" s="318" t="s">
        <v>285</v>
      </c>
      <c r="J7" s="377" t="s">
        <v>278</v>
      </c>
      <c r="K7" s="377" t="s">
        <v>284</v>
      </c>
    </row>
    <row r="8" spans="1:21" ht="12.9" customHeight="1">
      <c r="A8" s="647" t="str">
        <f>'3.1'!D6</f>
        <v>Červenec</v>
      </c>
      <c r="B8" s="648"/>
      <c r="C8" s="386" t="s">
        <v>4</v>
      </c>
      <c r="D8" s="114">
        <v>143</v>
      </c>
      <c r="E8" s="110">
        <v>8624.2262738429799</v>
      </c>
      <c r="F8" s="110">
        <v>92324.56584000001</v>
      </c>
      <c r="G8" s="115">
        <f t="shared" ref="G8:G13" si="0">E8/$E$14</f>
        <v>0.39401251398314013</v>
      </c>
      <c r="H8" s="116">
        <f>(E8-I8)/I8</f>
        <v>2.1723427827534447E-2</v>
      </c>
      <c r="I8" s="113">
        <v>8440.861821266506</v>
      </c>
      <c r="J8" s="113">
        <v>90045.239829999991</v>
      </c>
      <c r="K8" s="429">
        <f>I8/$I$14</f>
        <v>0.39997591026707635</v>
      </c>
      <c r="M8" s="229"/>
      <c r="N8" s="229"/>
      <c r="O8" s="229"/>
      <c r="P8" s="229"/>
      <c r="Q8" s="229"/>
      <c r="R8" s="229"/>
      <c r="S8" s="229"/>
      <c r="T8" s="229"/>
      <c r="U8" s="229"/>
    </row>
    <row r="9" spans="1:21" ht="12.9" customHeight="1">
      <c r="A9" s="649"/>
      <c r="B9" s="650"/>
      <c r="C9" s="386" t="s">
        <v>5</v>
      </c>
      <c r="D9" s="109">
        <v>1562</v>
      </c>
      <c r="E9" s="110">
        <v>3548.8409956372407</v>
      </c>
      <c r="F9" s="110">
        <v>37991.260490000001</v>
      </c>
      <c r="G9" s="111">
        <f t="shared" si="0"/>
        <v>0.16213486497431359</v>
      </c>
      <c r="H9" s="112">
        <f t="shared" ref="H9:H12" si="1">(E9-I9)/I9</f>
        <v>6.6919340171965949E-2</v>
      </c>
      <c r="I9" s="113">
        <v>3326.2505064958696</v>
      </c>
      <c r="J9" s="113">
        <v>35483.69687</v>
      </c>
      <c r="K9" s="430">
        <f t="shared" ref="K9:K13" si="2">I9/$I$14</f>
        <v>0.1576166157299311</v>
      </c>
      <c r="L9" s="230"/>
      <c r="M9" s="229"/>
      <c r="N9" s="229"/>
      <c r="O9" s="229"/>
      <c r="P9" s="229"/>
      <c r="Q9" s="229"/>
      <c r="R9" s="229"/>
      <c r="S9" s="229"/>
    </row>
    <row r="10" spans="1:21" ht="12.9" customHeight="1">
      <c r="A10" s="649"/>
      <c r="B10" s="650"/>
      <c r="C10" s="386" t="s">
        <v>6</v>
      </c>
      <c r="D10" s="109">
        <v>38941</v>
      </c>
      <c r="E10" s="110">
        <v>3100.9338002271675</v>
      </c>
      <c r="F10" s="110">
        <v>33196.2981467762</v>
      </c>
      <c r="G10" s="111">
        <f t="shared" si="0"/>
        <v>0.1416714593897544</v>
      </c>
      <c r="H10" s="112">
        <f t="shared" si="1"/>
        <v>8.0541349424826936E-2</v>
      </c>
      <c r="I10" s="113">
        <v>2869.7965162349383</v>
      </c>
      <c r="J10" s="113">
        <v>30614.347735324136</v>
      </c>
      <c r="K10" s="430">
        <f t="shared" si="2"/>
        <v>0.135987236631499</v>
      </c>
      <c r="L10" s="230"/>
      <c r="M10" s="229"/>
      <c r="N10" s="229"/>
      <c r="O10" s="229"/>
      <c r="P10" s="229"/>
      <c r="Q10" s="229"/>
      <c r="R10" s="229"/>
      <c r="S10" s="229"/>
    </row>
    <row r="11" spans="1:21" ht="12.9" customHeight="1">
      <c r="A11" s="649"/>
      <c r="B11" s="650"/>
      <c r="C11" s="386" t="s">
        <v>7</v>
      </c>
      <c r="D11" s="109">
        <v>377871</v>
      </c>
      <c r="E11" s="110">
        <v>4476.9623528381117</v>
      </c>
      <c r="F11" s="110">
        <v>47927.039605237347</v>
      </c>
      <c r="G11" s="111">
        <f t="shared" si="0"/>
        <v>0.20453767510712403</v>
      </c>
      <c r="H11" s="112">
        <f t="shared" si="1"/>
        <v>-1.3654999120742308E-2</v>
      </c>
      <c r="I11" s="113">
        <v>4538.9415963453075</v>
      </c>
      <c r="J11" s="113">
        <v>48420.414337650793</v>
      </c>
      <c r="K11" s="430">
        <f t="shared" si="2"/>
        <v>0.21508079803809771</v>
      </c>
      <c r="L11" s="230"/>
      <c r="M11" s="229"/>
      <c r="N11" s="229"/>
      <c r="O11" s="229"/>
      <c r="P11" s="229"/>
      <c r="Q11" s="229"/>
      <c r="R11" s="229"/>
      <c r="S11" s="229"/>
    </row>
    <row r="12" spans="1:21" ht="12.9" customHeight="1">
      <c r="A12" s="649"/>
      <c r="B12" s="650"/>
      <c r="C12" s="386" t="s">
        <v>110</v>
      </c>
      <c r="D12" s="109">
        <v>33</v>
      </c>
      <c r="E12" s="110">
        <v>1039.9554401130883</v>
      </c>
      <c r="F12" s="110">
        <v>11132.991890000001</v>
      </c>
      <c r="G12" s="111">
        <f t="shared" si="0"/>
        <v>4.7512141307351465E-2</v>
      </c>
      <c r="H12" s="112">
        <f t="shared" si="1"/>
        <v>0.15212589308831864</v>
      </c>
      <c r="I12" s="113">
        <v>902.64045479044569</v>
      </c>
      <c r="J12" s="113">
        <v>9629.1666000000023</v>
      </c>
      <c r="K12" s="430">
        <f t="shared" si="2"/>
        <v>4.2772224589565075E-2</v>
      </c>
      <c r="L12" s="230"/>
      <c r="M12" s="229"/>
      <c r="N12" s="229"/>
      <c r="O12" s="229"/>
      <c r="P12" s="229"/>
      <c r="Q12" s="229"/>
      <c r="R12" s="229"/>
      <c r="S12" s="229"/>
    </row>
    <row r="13" spans="1:21" ht="12.9" customHeight="1">
      <c r="A13" s="649"/>
      <c r="B13" s="650"/>
      <c r="C13" s="386" t="s">
        <v>112</v>
      </c>
      <c r="D13" s="117"/>
      <c r="E13" s="110">
        <v>1097.2851100000423</v>
      </c>
      <c r="F13" s="110">
        <v>11746.720829999998</v>
      </c>
      <c r="G13" s="111">
        <f t="shared" si="0"/>
        <v>5.0131345238316589E-2</v>
      </c>
      <c r="H13" s="112">
        <f>(E13-I13)/I13</f>
        <v>7.0590369782058848E-2</v>
      </c>
      <c r="I13" s="113">
        <v>1024.9345977429423</v>
      </c>
      <c r="J13" s="113">
        <v>10933.77318</v>
      </c>
      <c r="K13" s="430">
        <f t="shared" si="2"/>
        <v>4.8567214743830793E-2</v>
      </c>
      <c r="L13" s="230"/>
      <c r="M13" s="229"/>
      <c r="N13" s="229"/>
      <c r="O13" s="229"/>
      <c r="P13" s="229"/>
      <c r="Q13" s="229"/>
      <c r="R13" s="229"/>
      <c r="S13" s="229"/>
    </row>
    <row r="14" spans="1:21" ht="12.9" customHeight="1">
      <c r="A14" s="651"/>
      <c r="B14" s="652"/>
      <c r="C14" s="350" t="s">
        <v>0</v>
      </c>
      <c r="D14" s="351">
        <v>418550</v>
      </c>
      <c r="E14" s="352">
        <v>21888.203972658626</v>
      </c>
      <c r="F14" s="353">
        <v>234318.87680201358</v>
      </c>
      <c r="G14" s="354">
        <f>SUM(G8:G13)</f>
        <v>1.0000000000000002</v>
      </c>
      <c r="H14" s="355">
        <f>(E14-I14)/I14</f>
        <v>3.7187255692093149E-2</v>
      </c>
      <c r="I14" s="356">
        <v>21103.425492876009</v>
      </c>
      <c r="J14" s="357">
        <v>225126.63855297491</v>
      </c>
      <c r="K14" s="431">
        <f>SUM(K8:K13)</f>
        <v>1.0000000000000002</v>
      </c>
      <c r="L14" s="230"/>
      <c r="M14" s="229"/>
      <c r="N14" s="229"/>
      <c r="O14" s="229"/>
      <c r="P14" s="229"/>
      <c r="Q14" s="229"/>
      <c r="R14" s="229"/>
      <c r="S14" s="229"/>
    </row>
    <row r="15" spans="1:21" ht="12.9" customHeight="1">
      <c r="A15" s="653" t="str">
        <f>'3.1'!E6</f>
        <v>Srpen</v>
      </c>
      <c r="B15" s="654"/>
      <c r="C15" s="386" t="s">
        <v>4</v>
      </c>
      <c r="D15" s="114">
        <v>143</v>
      </c>
      <c r="E15" s="110">
        <v>7044.3504823582216</v>
      </c>
      <c r="F15" s="110">
        <v>75665.088040000017</v>
      </c>
      <c r="G15" s="115">
        <f>E15/$E$21</f>
        <v>0.36345317127888283</v>
      </c>
      <c r="H15" s="116">
        <f>(E15-I15)/I15</f>
        <v>6.377540726943097E-2</v>
      </c>
      <c r="I15" s="113">
        <v>6622.0279527237108</v>
      </c>
      <c r="J15" s="113">
        <v>70545.380609999993</v>
      </c>
      <c r="K15" s="429">
        <f>I15/$I$21</f>
        <v>0.33848600614745022</v>
      </c>
      <c r="L15" s="230"/>
      <c r="M15" s="229"/>
      <c r="N15" s="229"/>
      <c r="O15" s="229"/>
      <c r="P15" s="229"/>
      <c r="Q15" s="229"/>
      <c r="R15" s="229"/>
      <c r="S15" s="229"/>
    </row>
    <row r="16" spans="1:21" ht="12.9" customHeight="1">
      <c r="A16" s="653"/>
      <c r="B16" s="654"/>
      <c r="C16" s="386" t="s">
        <v>5</v>
      </c>
      <c r="D16" s="109">
        <v>1561</v>
      </c>
      <c r="E16" s="110">
        <v>3271.8156410556558</v>
      </c>
      <c r="F16" s="110">
        <v>35143.387009999999</v>
      </c>
      <c r="G16" s="111">
        <f t="shared" ref="G16:G20" si="3">E16/$E$21</f>
        <v>0.16880928533576303</v>
      </c>
      <c r="H16" s="112">
        <f t="shared" ref="H16:H18" si="4">(E16-I16)/I16</f>
        <v>-4.182582644165523E-2</v>
      </c>
      <c r="I16" s="113">
        <v>3414.6355968927915</v>
      </c>
      <c r="J16" s="113">
        <v>36376.575499999999</v>
      </c>
      <c r="K16" s="430">
        <f t="shared" ref="K16:K20" si="5">I16/$I$21</f>
        <v>0.17453963859602259</v>
      </c>
      <c r="L16" s="231"/>
      <c r="M16" s="229"/>
      <c r="N16" s="229"/>
      <c r="O16" s="229"/>
      <c r="P16" s="229"/>
      <c r="Q16" s="229"/>
      <c r="R16" s="229"/>
      <c r="S16" s="229"/>
    </row>
    <row r="17" spans="1:20" ht="12.9" customHeight="1">
      <c r="A17" s="653"/>
      <c r="B17" s="654"/>
      <c r="C17" s="386" t="s">
        <v>6</v>
      </c>
      <c r="D17" s="109">
        <v>38853</v>
      </c>
      <c r="E17" s="110">
        <v>2792.5541167679276</v>
      </c>
      <c r="F17" s="110">
        <v>29995.519564262202</v>
      </c>
      <c r="G17" s="111">
        <f t="shared" si="3"/>
        <v>0.14408179323971201</v>
      </c>
      <c r="H17" s="112">
        <f t="shared" si="4"/>
        <v>-2.3923352163723256E-2</v>
      </c>
      <c r="I17" s="113">
        <v>2860.9987985660114</v>
      </c>
      <c r="J17" s="113">
        <v>30478.6077015507</v>
      </c>
      <c r="K17" s="430">
        <f>I17/$I$21</f>
        <v>0.14624040608601568</v>
      </c>
      <c r="L17" s="230"/>
      <c r="M17" s="229"/>
      <c r="N17" s="229"/>
      <c r="O17" s="229"/>
      <c r="P17" s="229"/>
      <c r="Q17" s="229"/>
      <c r="R17" s="229"/>
      <c r="S17" s="229"/>
    </row>
    <row r="18" spans="1:20" ht="12.9" customHeight="1">
      <c r="A18" s="653"/>
      <c r="B18" s="654"/>
      <c r="C18" s="386" t="s">
        <v>7</v>
      </c>
      <c r="D18" s="109">
        <v>377598</v>
      </c>
      <c r="E18" s="110">
        <v>4151.5895308475319</v>
      </c>
      <c r="F18" s="110">
        <v>44593.257565748419</v>
      </c>
      <c r="G18" s="111">
        <f t="shared" si="3"/>
        <v>0.21420120770731596</v>
      </c>
      <c r="H18" s="112">
        <f t="shared" si="4"/>
        <v>-0.12201322122108063</v>
      </c>
      <c r="I18" s="113">
        <v>4728.5330840874985</v>
      </c>
      <c r="J18" s="113">
        <v>50373.703388460643</v>
      </c>
      <c r="K18" s="430">
        <f>I18/$I$21</f>
        <v>0.24169971646080754</v>
      </c>
      <c r="L18" s="230"/>
      <c r="M18" s="229"/>
      <c r="N18" s="229"/>
      <c r="O18" s="229"/>
      <c r="P18" s="229"/>
      <c r="Q18" s="229"/>
      <c r="R18" s="229"/>
      <c r="S18" s="229"/>
    </row>
    <row r="19" spans="1:20" ht="12.9" customHeight="1">
      <c r="A19" s="653"/>
      <c r="B19" s="654"/>
      <c r="C19" s="386" t="s">
        <v>110</v>
      </c>
      <c r="D19" s="109">
        <v>31</v>
      </c>
      <c r="E19" s="110">
        <v>1046.2114826105906</v>
      </c>
      <c r="F19" s="110">
        <v>11237.618210000001</v>
      </c>
      <c r="G19" s="111">
        <f t="shared" si="3"/>
        <v>5.3979267802686873E-2</v>
      </c>
      <c r="H19" s="112">
        <f>(E19-I19)/I19</f>
        <v>0.12520685126526773</v>
      </c>
      <c r="I19" s="113">
        <v>929.7948030036888</v>
      </c>
      <c r="J19" s="113">
        <v>9905.2299699999985</v>
      </c>
      <c r="K19" s="430">
        <f>I19/$I$21</f>
        <v>4.7526608412446394E-2</v>
      </c>
      <c r="L19" s="230"/>
      <c r="M19" s="229"/>
      <c r="N19" s="229"/>
      <c r="O19" s="229"/>
      <c r="P19" s="229"/>
      <c r="Q19" s="229"/>
      <c r="R19" s="229"/>
      <c r="S19" s="229"/>
    </row>
    <row r="20" spans="1:20" ht="12.9" customHeight="1">
      <c r="A20" s="653"/>
      <c r="B20" s="654"/>
      <c r="C20" s="386" t="s">
        <v>112</v>
      </c>
      <c r="D20" s="117"/>
      <c r="E20" s="110">
        <v>1075.2066800337925</v>
      </c>
      <c r="F20" s="110">
        <v>11549.06285</v>
      </c>
      <c r="G20" s="111">
        <f t="shared" si="3"/>
        <v>5.5475274635639359E-2</v>
      </c>
      <c r="H20" s="112">
        <f t="shared" ref="H20" si="6">(E20-I20)/I20</f>
        <v>6.7014063550926636E-2</v>
      </c>
      <c r="I20" s="113">
        <v>1007.6780773213069</v>
      </c>
      <c r="J20" s="113">
        <v>10734.931040000001</v>
      </c>
      <c r="K20" s="430">
        <f t="shared" si="5"/>
        <v>5.1507624297257582E-2</v>
      </c>
      <c r="L20" s="230"/>
      <c r="M20" s="229"/>
      <c r="N20" s="229"/>
      <c r="O20" s="229"/>
      <c r="P20" s="229"/>
      <c r="Q20" s="229"/>
      <c r="R20" s="229"/>
      <c r="S20" s="229"/>
    </row>
    <row r="21" spans="1:20" ht="12.9" customHeight="1">
      <c r="A21" s="653"/>
      <c r="B21" s="654"/>
      <c r="C21" s="350" t="s">
        <v>0</v>
      </c>
      <c r="D21" s="351">
        <v>418186</v>
      </c>
      <c r="E21" s="352">
        <v>19381.727933673719</v>
      </c>
      <c r="F21" s="353">
        <v>208183.93324001064</v>
      </c>
      <c r="G21" s="354">
        <f>SUM(G15:G20)</f>
        <v>1.0000000000000002</v>
      </c>
      <c r="H21" s="355">
        <f>(E21-I21)/I21</f>
        <v>-9.2999112443628938E-3</v>
      </c>
      <c r="I21" s="356">
        <v>19563.668312595008</v>
      </c>
      <c r="J21" s="357">
        <v>208414.42821001133</v>
      </c>
      <c r="K21" s="431">
        <f>SUM(K15:K20)</f>
        <v>1</v>
      </c>
      <c r="L21" s="230"/>
      <c r="M21" s="229"/>
      <c r="N21" s="229"/>
      <c r="O21" s="229"/>
      <c r="P21" s="229"/>
      <c r="Q21" s="229"/>
      <c r="R21" s="229"/>
      <c r="S21" s="229"/>
    </row>
    <row r="22" spans="1:20" ht="12.9" customHeight="1">
      <c r="A22" s="653" t="str">
        <f>'3.1'!F6</f>
        <v>Září</v>
      </c>
      <c r="B22" s="654"/>
      <c r="C22" s="385" t="s">
        <v>4</v>
      </c>
      <c r="D22" s="114">
        <v>143</v>
      </c>
      <c r="E22" s="262">
        <v>8148.5357533374508</v>
      </c>
      <c r="F22" s="262">
        <v>87348.71822000001</v>
      </c>
      <c r="G22" s="115">
        <f>E22/$E$28</f>
        <v>0.29225771256366934</v>
      </c>
      <c r="H22" s="116">
        <f>(E22-I22)/I22</f>
        <v>-6.9709813463194853E-2</v>
      </c>
      <c r="I22" s="523">
        <v>8759.1333019130689</v>
      </c>
      <c r="J22" s="523">
        <v>93432.635920000001</v>
      </c>
      <c r="K22" s="429">
        <f>I22/$I$28</f>
        <v>0.28662250298491304</v>
      </c>
      <c r="L22" s="110"/>
      <c r="M22" s="229"/>
      <c r="N22" s="229"/>
      <c r="O22" s="229"/>
      <c r="P22" s="229"/>
      <c r="Q22" s="229"/>
      <c r="R22" s="229"/>
      <c r="S22" s="229"/>
      <c r="T22" s="110"/>
    </row>
    <row r="23" spans="1:20" ht="12.9" customHeight="1">
      <c r="A23" s="653"/>
      <c r="B23" s="654"/>
      <c r="C23" s="386" t="s">
        <v>5</v>
      </c>
      <c r="D23" s="109">
        <v>1565</v>
      </c>
      <c r="E23" s="110">
        <v>5003.1998422219604</v>
      </c>
      <c r="F23" s="110">
        <v>53632.090990000012</v>
      </c>
      <c r="G23" s="111">
        <f t="shared" ref="G23:G27" si="7">E23/$E$28</f>
        <v>0.17944619569077902</v>
      </c>
      <c r="H23" s="112">
        <f t="shared" ref="H23:H27" si="8">(E23-I23)/I23</f>
        <v>-0.1243480373572079</v>
      </c>
      <c r="I23" s="113">
        <v>5713.6854088945083</v>
      </c>
      <c r="J23" s="113">
        <v>60947.151429999991</v>
      </c>
      <c r="K23" s="430">
        <f t="shared" ref="K23:K27" si="9">I23/$I$28</f>
        <v>0.18696722115280962</v>
      </c>
      <c r="L23" s="110"/>
      <c r="M23" s="229"/>
      <c r="N23" s="229"/>
      <c r="O23" s="229"/>
      <c r="P23" s="229"/>
      <c r="Q23" s="229"/>
      <c r="R23" s="229"/>
      <c r="S23" s="229"/>
      <c r="T23" s="110"/>
    </row>
    <row r="24" spans="1:20" ht="12.9" customHeight="1">
      <c r="A24" s="653"/>
      <c r="B24" s="654"/>
      <c r="C24" s="386" t="s">
        <v>6</v>
      </c>
      <c r="D24" s="109">
        <v>38797</v>
      </c>
      <c r="E24" s="110">
        <v>5186.0828615373139</v>
      </c>
      <c r="F24" s="110">
        <v>55592.5161262646</v>
      </c>
      <c r="G24" s="111">
        <f t="shared" si="7"/>
        <v>0.18600553033810521</v>
      </c>
      <c r="H24" s="112">
        <f t="shared" si="8"/>
        <v>-9.4373372896838337E-2</v>
      </c>
      <c r="I24" s="113">
        <v>5726.5132299898214</v>
      </c>
      <c r="J24" s="113">
        <v>61083.984156841398</v>
      </c>
      <c r="K24" s="430">
        <f t="shared" si="9"/>
        <v>0.18738698211128005</v>
      </c>
      <c r="L24" s="110"/>
      <c r="M24" s="229"/>
      <c r="N24" s="229"/>
      <c r="O24" s="229"/>
      <c r="P24" s="229"/>
      <c r="Q24" s="229"/>
      <c r="R24" s="229"/>
      <c r="S24" s="229"/>
      <c r="T24" s="110"/>
    </row>
    <row r="25" spans="1:20" ht="12.9" customHeight="1">
      <c r="A25" s="653"/>
      <c r="B25" s="654"/>
      <c r="C25" s="386" t="s">
        <v>7</v>
      </c>
      <c r="D25" s="109">
        <v>377423</v>
      </c>
      <c r="E25" s="110">
        <v>7293.0609153115856</v>
      </c>
      <c r="F25" s="110">
        <v>78178.389618731366</v>
      </c>
      <c r="G25" s="111">
        <f t="shared" si="7"/>
        <v>0.2615750074881209</v>
      </c>
      <c r="H25" s="112">
        <f t="shared" si="8"/>
        <v>-0.11197755364270165</v>
      </c>
      <c r="I25" s="113">
        <v>8212.6988402466595</v>
      </c>
      <c r="J25" s="113">
        <v>87603.808058159048</v>
      </c>
      <c r="K25" s="430">
        <f t="shared" si="9"/>
        <v>0.26874169129709086</v>
      </c>
      <c r="L25" s="110"/>
      <c r="M25" s="229"/>
      <c r="N25" s="229"/>
      <c r="O25" s="229"/>
      <c r="P25" s="229"/>
      <c r="Q25" s="229"/>
      <c r="R25" s="229"/>
      <c r="S25" s="229"/>
      <c r="T25" s="110"/>
    </row>
    <row r="26" spans="1:20" ht="12.9" customHeight="1">
      <c r="A26" s="653"/>
      <c r="B26" s="654"/>
      <c r="C26" s="386" t="s">
        <v>110</v>
      </c>
      <c r="D26" s="109">
        <v>34</v>
      </c>
      <c r="E26" s="110">
        <v>1060.146126334638</v>
      </c>
      <c r="F26" s="110">
        <v>11364.297909999999</v>
      </c>
      <c r="G26" s="111">
        <f t="shared" si="7"/>
        <v>3.8023504006703845E-2</v>
      </c>
      <c r="H26" s="112">
        <f t="shared" si="8"/>
        <v>0.10335556387944662</v>
      </c>
      <c r="I26" s="113">
        <v>960.83815683778096</v>
      </c>
      <c r="J26" s="113">
        <v>10249.137719999999</v>
      </c>
      <c r="K26" s="430">
        <f t="shared" si="9"/>
        <v>3.1441220036702258E-2</v>
      </c>
      <c r="L26" s="110"/>
      <c r="M26" s="229"/>
      <c r="N26" s="229"/>
      <c r="O26" s="229"/>
      <c r="P26" s="229"/>
      <c r="Q26" s="229"/>
      <c r="R26" s="229"/>
      <c r="S26" s="229"/>
      <c r="T26" s="110"/>
    </row>
    <row r="27" spans="1:20" ht="12.9" customHeight="1">
      <c r="A27" s="653"/>
      <c r="B27" s="654"/>
      <c r="C27" s="386" t="s">
        <v>112</v>
      </c>
      <c r="D27" s="117"/>
      <c r="E27" s="110">
        <v>1190.3114276940735</v>
      </c>
      <c r="F27" s="110">
        <v>12759.61241</v>
      </c>
      <c r="G27" s="111">
        <f t="shared" si="7"/>
        <v>4.2692049912621766E-2</v>
      </c>
      <c r="H27" s="112">
        <f t="shared" si="8"/>
        <v>2.8275449178088766E-3</v>
      </c>
      <c r="I27" s="113">
        <v>1186.9552583855589</v>
      </c>
      <c r="J27" s="113">
        <v>12661.099920000001</v>
      </c>
      <c r="K27" s="430">
        <f t="shared" si="9"/>
        <v>3.8840382417204306E-2</v>
      </c>
      <c r="L27" s="110"/>
      <c r="M27" s="229"/>
      <c r="N27" s="229"/>
      <c r="O27" s="229"/>
      <c r="P27" s="229"/>
      <c r="Q27" s="229"/>
      <c r="R27" s="229"/>
      <c r="S27" s="229"/>
      <c r="T27" s="110"/>
    </row>
    <row r="28" spans="1:20" ht="12.9" customHeight="1">
      <c r="A28" s="653"/>
      <c r="B28" s="654"/>
      <c r="C28" s="350" t="s">
        <v>0</v>
      </c>
      <c r="D28" s="351">
        <v>417962</v>
      </c>
      <c r="E28" s="352">
        <v>27881.336926437019</v>
      </c>
      <c r="F28" s="353">
        <v>298875.62527499604</v>
      </c>
      <c r="G28" s="354">
        <f>SUM(G22:G27)</f>
        <v>1</v>
      </c>
      <c r="H28" s="355">
        <f>(E28-I28)/I28</f>
        <v>-8.7647338958105975E-2</v>
      </c>
      <c r="I28" s="356">
        <v>30559.824196267396</v>
      </c>
      <c r="J28" s="357">
        <v>325977.81720500049</v>
      </c>
      <c r="K28" s="431">
        <f>SUM(K22:K27)</f>
        <v>1.0000000000000002</v>
      </c>
      <c r="M28" s="229"/>
      <c r="N28" s="229"/>
      <c r="O28" s="229"/>
      <c r="P28" s="229"/>
      <c r="Q28" s="229"/>
      <c r="R28" s="229"/>
      <c r="S28" s="229"/>
    </row>
    <row r="29" spans="1:20" ht="12.9" customHeight="1">
      <c r="A29" s="655" t="str">
        <f>'3.1'!G6</f>
        <v>III. čtvrtletí</v>
      </c>
      <c r="B29" s="656"/>
      <c r="C29" s="386" t="s">
        <v>4</v>
      </c>
      <c r="D29" s="109">
        <f>D22</f>
        <v>143</v>
      </c>
      <c r="E29" s="110">
        <f>E8+E15+E22</f>
        <v>23817.112509538652</v>
      </c>
      <c r="F29" s="110">
        <f>F8+F15+F22</f>
        <v>255338.37210000004</v>
      </c>
      <c r="G29" s="111">
        <f>E29/$E$35</f>
        <v>0.34442046995748266</v>
      </c>
      <c r="H29" s="112">
        <f>(E29-I29)/I29</f>
        <v>-2.0613557249050181E-4</v>
      </c>
      <c r="I29" s="113">
        <f>I8+I15+I22</f>
        <v>23822.023075903286</v>
      </c>
      <c r="J29" s="113">
        <f>J8+J15+J22</f>
        <v>254023.25635999997</v>
      </c>
      <c r="K29" s="430">
        <f>I29/$I$35</f>
        <v>0.33445253205146214</v>
      </c>
      <c r="M29" s="229"/>
      <c r="N29" s="229"/>
      <c r="O29" s="229"/>
      <c r="P29" s="229"/>
      <c r="Q29" s="229"/>
      <c r="R29" s="229"/>
      <c r="S29" s="229"/>
    </row>
    <row r="30" spans="1:20" ht="12.9" customHeight="1">
      <c r="A30" s="653"/>
      <c r="B30" s="654"/>
      <c r="C30" s="386" t="s">
        <v>5</v>
      </c>
      <c r="D30" s="109">
        <f t="shared" ref="D30:D33" si="10">D23</f>
        <v>1565</v>
      </c>
      <c r="E30" s="110">
        <f>E9+E16+E23</f>
        <v>11823.856478914857</v>
      </c>
      <c r="F30" s="110">
        <f t="shared" ref="F30" si="11">F9+F16+F23</f>
        <v>126766.73849</v>
      </c>
      <c r="G30" s="111">
        <f t="shared" ref="G30:G34" si="12">E30/$E$35</f>
        <v>0.17098538723141654</v>
      </c>
      <c r="H30" s="112">
        <f t="shared" ref="H30:H32" si="13">(E30-I30)/I30</f>
        <v>-5.0641247091180633E-2</v>
      </c>
      <c r="I30" s="113">
        <f>I9+I16+I23</f>
        <v>12454.571512283168</v>
      </c>
      <c r="J30" s="113">
        <f t="shared" ref="J30" si="14">J9+J16+J23</f>
        <v>132807.42379999999</v>
      </c>
      <c r="K30" s="430">
        <f t="shared" ref="K30:K34" si="15">I30/$I$35</f>
        <v>0.17485765019313615</v>
      </c>
      <c r="M30" s="229"/>
      <c r="N30" s="229"/>
      <c r="O30" s="229"/>
      <c r="P30" s="229"/>
      <c r="Q30" s="229"/>
      <c r="R30" s="229"/>
      <c r="S30" s="229"/>
    </row>
    <row r="31" spans="1:20" ht="12.9" customHeight="1">
      <c r="A31" s="653"/>
      <c r="B31" s="654"/>
      <c r="C31" s="386" t="s">
        <v>6</v>
      </c>
      <c r="D31" s="109">
        <f t="shared" si="10"/>
        <v>38797</v>
      </c>
      <c r="E31" s="110">
        <f t="shared" ref="E31:F34" si="16">E10+E17+E24</f>
        <v>11079.570778532408</v>
      </c>
      <c r="F31" s="110">
        <f t="shared" si="16"/>
        <v>118784.333837303</v>
      </c>
      <c r="G31" s="111">
        <f t="shared" si="12"/>
        <v>0.16022223403198099</v>
      </c>
      <c r="H31" s="112">
        <f t="shared" si="13"/>
        <v>-3.2969153687504214E-2</v>
      </c>
      <c r="I31" s="113">
        <f t="shared" ref="I31:J33" si="17">I10+I17+I24</f>
        <v>11457.308544790771</v>
      </c>
      <c r="J31" s="113">
        <f t="shared" si="17"/>
        <v>122176.93959371623</v>
      </c>
      <c r="K31" s="430">
        <f t="shared" si="15"/>
        <v>0.16085644116331321</v>
      </c>
      <c r="M31" s="229"/>
      <c r="N31" s="229"/>
      <c r="O31" s="229"/>
      <c r="P31" s="229"/>
      <c r="Q31" s="229"/>
      <c r="R31" s="229"/>
      <c r="S31" s="229"/>
    </row>
    <row r="32" spans="1:20" ht="12.9" customHeight="1">
      <c r="A32" s="653"/>
      <c r="B32" s="654"/>
      <c r="C32" s="386" t="s">
        <v>7</v>
      </c>
      <c r="D32" s="109">
        <f t="shared" si="10"/>
        <v>377423</v>
      </c>
      <c r="E32" s="110">
        <f>E11+E18+E25</f>
        <v>15921.612798997228</v>
      </c>
      <c r="F32" s="110">
        <f t="shared" si="16"/>
        <v>170698.68678971712</v>
      </c>
      <c r="G32" s="111">
        <f t="shared" si="12"/>
        <v>0.23024324886215683</v>
      </c>
      <c r="H32" s="112">
        <f t="shared" si="13"/>
        <v>-8.9161627591306372E-2</v>
      </c>
      <c r="I32" s="113">
        <f>I11+I18+I25</f>
        <v>17480.173520679466</v>
      </c>
      <c r="J32" s="113">
        <f t="shared" si="17"/>
        <v>186397.92578427048</v>
      </c>
      <c r="K32" s="430">
        <f t="shared" si="15"/>
        <v>0.24541527292045445</v>
      </c>
      <c r="M32" s="229"/>
      <c r="N32" s="229"/>
      <c r="O32" s="229"/>
      <c r="P32" s="229"/>
      <c r="Q32" s="229"/>
      <c r="R32" s="229"/>
      <c r="S32" s="229"/>
    </row>
    <row r="33" spans="1:20" ht="12.9" customHeight="1">
      <c r="A33" s="653"/>
      <c r="B33" s="654"/>
      <c r="C33" s="386" t="s">
        <v>110</v>
      </c>
      <c r="D33" s="109">
        <f t="shared" si="10"/>
        <v>34</v>
      </c>
      <c r="E33" s="110">
        <f>E12+E19+E26</f>
        <v>3146.3130490583171</v>
      </c>
      <c r="F33" s="110">
        <f t="shared" si="16"/>
        <v>33734.908009999999</v>
      </c>
      <c r="G33" s="111">
        <f t="shared" si="12"/>
        <v>4.5498992313028154E-2</v>
      </c>
      <c r="H33" s="112">
        <f>(E33-I33)/I33</f>
        <v>0.126389215096913</v>
      </c>
      <c r="I33" s="113">
        <f>I12+I19+I26</f>
        <v>2793.2734146319153</v>
      </c>
      <c r="J33" s="113">
        <f t="shared" si="17"/>
        <v>29783.53429</v>
      </c>
      <c r="K33" s="430">
        <f t="shared" si="15"/>
        <v>3.9216541905740476E-2</v>
      </c>
      <c r="M33" s="229"/>
      <c r="N33" s="229"/>
      <c r="O33" s="229"/>
      <c r="P33" s="229"/>
      <c r="Q33" s="229"/>
      <c r="R33" s="229"/>
      <c r="S33" s="229"/>
    </row>
    <row r="34" spans="1:20" ht="12.9" customHeight="1">
      <c r="A34" s="653"/>
      <c r="B34" s="654"/>
      <c r="C34" s="386" t="s">
        <v>112</v>
      </c>
      <c r="D34" s="109"/>
      <c r="E34" s="110">
        <f t="shared" si="16"/>
        <v>3362.8032177279083</v>
      </c>
      <c r="F34" s="110">
        <f t="shared" si="16"/>
        <v>36055.396090000002</v>
      </c>
      <c r="G34" s="111">
        <f t="shared" si="12"/>
        <v>4.8629667603934758E-2</v>
      </c>
      <c r="H34" s="112">
        <f t="shared" ref="H34" si="18">(E34-I34)/I34</f>
        <v>4.4488977166765892E-2</v>
      </c>
      <c r="I34" s="113">
        <f t="shared" ref="I34:J34" si="19">I13+I20+I27</f>
        <v>3219.5679334498082</v>
      </c>
      <c r="J34" s="113">
        <f t="shared" si="19"/>
        <v>34329.80414</v>
      </c>
      <c r="K34" s="430">
        <f t="shared" si="15"/>
        <v>4.5201561765893461E-2</v>
      </c>
      <c r="M34" s="229"/>
      <c r="N34" s="229"/>
      <c r="O34" s="229"/>
      <c r="P34" s="229"/>
      <c r="Q34" s="229"/>
      <c r="R34" s="229"/>
      <c r="S34" s="229"/>
    </row>
    <row r="35" spans="1:20" ht="12.9" customHeight="1">
      <c r="A35" s="653"/>
      <c r="B35" s="654"/>
      <c r="C35" s="350" t="s">
        <v>0</v>
      </c>
      <c r="D35" s="351">
        <f>SUM(D29:D34)</f>
        <v>417962</v>
      </c>
      <c r="E35" s="352">
        <f>SUM(E29:E34)</f>
        <v>69151.268832769376</v>
      </c>
      <c r="F35" s="353">
        <f>SUM(F29:F34)</f>
        <v>741378.43531702016</v>
      </c>
      <c r="G35" s="354">
        <f>SUM(G29:G34)</f>
        <v>0.99999999999999989</v>
      </c>
      <c r="H35" s="355">
        <f>(E35-I35)/I35</f>
        <v>-2.9141358733483103E-2</v>
      </c>
      <c r="I35" s="356">
        <f>SUM(I29:I34)</f>
        <v>71226.918001738421</v>
      </c>
      <c r="J35" s="357">
        <f>SUM(J29:J34)</f>
        <v>759518.88396798668</v>
      </c>
      <c r="K35" s="431">
        <f>SUM(K29:K34)</f>
        <v>0.99999999999999978</v>
      </c>
      <c r="M35" s="229"/>
      <c r="N35" s="229"/>
      <c r="O35" s="229"/>
      <c r="P35" s="229"/>
      <c r="Q35" s="229"/>
      <c r="R35" s="229"/>
      <c r="S35" s="229"/>
    </row>
    <row r="36" spans="1:20" ht="20.100000000000001" customHeight="1">
      <c r="A36" s="260"/>
      <c r="B36" s="261"/>
      <c r="C36" s="200"/>
      <c r="D36" s="262"/>
      <c r="E36" s="262"/>
      <c r="F36" s="262"/>
      <c r="G36" s="263"/>
      <c r="H36" s="264"/>
      <c r="I36" s="265"/>
      <c r="J36" s="265"/>
      <c r="K36" s="266"/>
    </row>
    <row r="37" spans="1:20" ht="15" customHeight="1">
      <c r="A37" s="644" t="s">
        <v>67</v>
      </c>
      <c r="B37" s="644"/>
      <c r="C37" s="644"/>
      <c r="D37" s="644"/>
      <c r="E37" s="644"/>
      <c r="F37" s="391"/>
      <c r="G37" s="644" t="s">
        <v>68</v>
      </c>
      <c r="H37" s="644"/>
      <c r="I37" s="644"/>
      <c r="J37" s="644"/>
      <c r="K37" s="644"/>
      <c r="M37" s="230"/>
      <c r="N37" s="230"/>
      <c r="O37" s="230"/>
      <c r="P37" s="230"/>
      <c r="Q37" s="230"/>
      <c r="R37" s="230"/>
      <c r="S37" s="230"/>
    </row>
    <row r="38" spans="1:20" ht="15" customHeight="1">
      <c r="A38" s="645" t="str">
        <f>A29</f>
        <v>III. čtvrtletí</v>
      </c>
      <c r="B38" s="636"/>
      <c r="C38" s="636"/>
      <c r="D38" s="636"/>
      <c r="E38" s="636"/>
      <c r="F38" s="391"/>
      <c r="G38" s="646" t="str">
        <f>A29</f>
        <v>III. čtvrtletí</v>
      </c>
      <c r="H38" s="646"/>
      <c r="I38" s="646"/>
      <c r="J38" s="646"/>
      <c r="K38" s="646"/>
      <c r="M38" s="230"/>
      <c r="N38" s="230"/>
      <c r="O38" s="230"/>
      <c r="P38" s="230"/>
      <c r="Q38" s="230"/>
      <c r="R38" s="230"/>
      <c r="S38" s="230"/>
    </row>
    <row r="39" spans="1:20" ht="15" customHeight="1">
      <c r="A39" s="108"/>
      <c r="B39" s="108"/>
      <c r="C39" s="108"/>
      <c r="D39" s="85"/>
      <c r="E39" s="85"/>
      <c r="F39" s="85"/>
      <c r="G39" s="108"/>
      <c r="H39" s="108"/>
      <c r="I39" s="108"/>
      <c r="J39" s="108"/>
      <c r="K39" s="108"/>
      <c r="M39" s="230"/>
      <c r="N39" s="230"/>
      <c r="O39" s="230"/>
      <c r="P39" s="230"/>
      <c r="Q39" s="230"/>
      <c r="R39" s="230"/>
      <c r="S39" s="230"/>
      <c r="T39" s="230"/>
    </row>
    <row r="40" spans="1:20" ht="15" customHeight="1">
      <c r="A40" s="108"/>
      <c r="B40" s="108"/>
      <c r="C40" s="108"/>
      <c r="D40" s="85"/>
      <c r="E40" s="85"/>
      <c r="F40" s="85"/>
      <c r="G40" s="108"/>
      <c r="H40" s="108"/>
      <c r="I40" s="108"/>
      <c r="J40" s="108"/>
      <c r="K40" s="108"/>
    </row>
    <row r="41" spans="1:20" ht="15" customHeight="1">
      <c r="A41" s="108"/>
      <c r="B41" s="108"/>
      <c r="C41" s="108"/>
      <c r="D41" s="85"/>
      <c r="E41" s="85"/>
      <c r="F41" s="85"/>
      <c r="G41" s="108"/>
      <c r="H41" s="108"/>
      <c r="I41" s="108"/>
      <c r="J41" s="108"/>
      <c r="K41" s="108"/>
    </row>
    <row r="42" spans="1:20" ht="15" customHeight="1">
      <c r="A42" s="108"/>
      <c r="B42" s="108"/>
      <c r="C42" s="108">
        <f>E4</f>
        <v>2020</v>
      </c>
      <c r="D42" s="108">
        <f>I4</f>
        <v>2019</v>
      </c>
      <c r="E42" s="85"/>
      <c r="F42" s="85"/>
      <c r="G42" s="85"/>
      <c r="H42" s="108"/>
      <c r="I42" s="108">
        <f>E4</f>
        <v>2020</v>
      </c>
      <c r="J42" s="108">
        <f>I4</f>
        <v>2019</v>
      </c>
      <c r="K42" s="108"/>
    </row>
    <row r="43" spans="1:20" ht="15" customHeight="1">
      <c r="A43" s="108"/>
      <c r="B43" s="108" t="str">
        <f>A8</f>
        <v>Červenec</v>
      </c>
      <c r="C43" s="82">
        <f>E14</f>
        <v>21888.203972658626</v>
      </c>
      <c r="D43" s="82">
        <f>I14</f>
        <v>21103.425492876009</v>
      </c>
      <c r="E43" s="85"/>
      <c r="F43" s="85"/>
      <c r="G43" s="85"/>
      <c r="H43" s="108" t="str">
        <f>A8</f>
        <v>Červenec</v>
      </c>
      <c r="I43" s="233">
        <f>E14/E35</f>
        <v>0.31652642593719482</v>
      </c>
      <c r="J43" s="233">
        <f>I14/I35</f>
        <v>0.29628441163719793</v>
      </c>
      <c r="K43" s="108"/>
    </row>
    <row r="44" spans="1:20" ht="15" customHeight="1">
      <c r="A44" s="108"/>
      <c r="B44" s="108" t="str">
        <f>A15</f>
        <v>Srpen</v>
      </c>
      <c r="C44" s="82">
        <f>E21</f>
        <v>19381.727933673719</v>
      </c>
      <c r="D44" s="82">
        <f>I21</f>
        <v>19563.668312595008</v>
      </c>
      <c r="E44" s="85"/>
      <c r="F44" s="85"/>
      <c r="G44" s="85"/>
      <c r="H44" s="108" t="str">
        <f>A15</f>
        <v>Srpen</v>
      </c>
      <c r="I44" s="233">
        <f>E21/E35</f>
        <v>0.28028014902438225</v>
      </c>
      <c r="J44" s="233">
        <f>I21/I35</f>
        <v>0.27466678134406325</v>
      </c>
      <c r="K44" s="108"/>
    </row>
    <row r="45" spans="1:20" ht="15" customHeight="1">
      <c r="A45" s="108"/>
      <c r="B45" s="108" t="str">
        <f>A22</f>
        <v>Září</v>
      </c>
      <c r="C45" s="82">
        <f>E28</f>
        <v>27881.336926437019</v>
      </c>
      <c r="D45" s="82">
        <f>I28</f>
        <v>30559.824196267396</v>
      </c>
      <c r="E45" s="85"/>
      <c r="F45" s="85"/>
      <c r="G45" s="85"/>
      <c r="H45" s="108" t="str">
        <f>A22</f>
        <v>Září</v>
      </c>
      <c r="I45" s="233">
        <f>E28/E35</f>
        <v>0.40319342503842276</v>
      </c>
      <c r="J45" s="233">
        <f>I28/I35</f>
        <v>0.42904880701873876</v>
      </c>
      <c r="K45" s="108"/>
    </row>
    <row r="46" spans="1:20" ht="15" customHeight="1">
      <c r="A46" s="108"/>
      <c r="B46" s="108"/>
      <c r="C46" s="82">
        <f>SUM(C43:C45)</f>
        <v>69151.268832769361</v>
      </c>
      <c r="D46" s="82">
        <f>SUM(D43:D45)</f>
        <v>71226.918001738406</v>
      </c>
      <c r="E46" s="108"/>
      <c r="F46" s="108"/>
      <c r="G46" s="108"/>
      <c r="H46" s="108"/>
      <c r="I46" s="144">
        <f>SUM(I43:I45)</f>
        <v>0.99999999999999978</v>
      </c>
      <c r="J46" s="144">
        <f>SUM(J43:J45)</f>
        <v>1</v>
      </c>
      <c r="K46" s="108"/>
    </row>
    <row r="47" spans="1:20" ht="15" customHeight="1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</row>
    <row r="48" spans="1:20" ht="1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ht="1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ht="1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ht="1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  <row r="52" spans="1:11" ht="1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15" customHeight="1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</row>
    <row r="54" spans="1:11" ht="15" customHeight="1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15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</row>
    <row r="56" spans="1:11" ht="1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</row>
    <row r="57" spans="1:11" ht="1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</row>
    <row r="58" spans="1:11" ht="1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</row>
    <row r="59" spans="1:11" ht="1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</row>
    <row r="60" spans="1:11" ht="1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</row>
    <row r="61" spans="1:11" ht="1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5"/>
  <dimension ref="A1:U93"/>
  <sheetViews>
    <sheetView showGridLines="0" tabSelected="1" topLeftCell="A40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21" s="225" customFormat="1" ht="15.6">
      <c r="A1" s="635" t="s">
        <v>271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</row>
    <row r="2" spans="1:21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21" ht="12.9" customHeight="1">
      <c r="A3" s="663" t="s">
        <v>105</v>
      </c>
      <c r="B3" s="663"/>
      <c r="C3" s="663"/>
      <c r="D3" s="664"/>
      <c r="E3" s="423"/>
      <c r="F3" s="424"/>
      <c r="G3" s="289"/>
      <c r="H3" s="290"/>
      <c r="I3" s="425"/>
      <c r="J3" s="426"/>
      <c r="K3" s="426"/>
    </row>
    <row r="4" spans="1:21" ht="24.9" customHeight="1">
      <c r="A4" s="281"/>
      <c r="B4" s="281"/>
      <c r="C4" s="281"/>
      <c r="D4" s="291"/>
      <c r="E4" s="665">
        <f>'3.1'!D4</f>
        <v>2020</v>
      </c>
      <c r="F4" s="675"/>
      <c r="G4" s="676"/>
      <c r="H4" s="292"/>
      <c r="I4" s="668">
        <f>E4-1</f>
        <v>2019</v>
      </c>
      <c r="J4" s="677"/>
      <c r="K4" s="677"/>
    </row>
    <row r="5" spans="1:21" ht="24.9" customHeight="1">
      <c r="A5" s="427"/>
      <c r="B5" s="293"/>
      <c r="C5" s="294"/>
      <c r="D5" s="295"/>
      <c r="E5" s="670" t="s">
        <v>67</v>
      </c>
      <c r="F5" s="671"/>
      <c r="G5" s="661" t="s">
        <v>37</v>
      </c>
      <c r="H5" s="643" t="s">
        <v>275</v>
      </c>
      <c r="I5" s="673" t="s">
        <v>67</v>
      </c>
      <c r="J5" s="659"/>
      <c r="K5" s="659" t="s">
        <v>37</v>
      </c>
    </row>
    <row r="6" spans="1:21" ht="18" customHeight="1">
      <c r="A6" s="428"/>
      <c r="B6" s="296"/>
      <c r="C6" s="296"/>
      <c r="D6" s="297"/>
      <c r="E6" s="672"/>
      <c r="F6" s="660"/>
      <c r="G6" s="662"/>
      <c r="H6" s="643"/>
      <c r="I6" s="674"/>
      <c r="J6" s="658"/>
      <c r="K6" s="658"/>
    </row>
    <row r="7" spans="1:21" ht="22.5" customHeight="1">
      <c r="A7" s="641" t="s">
        <v>214</v>
      </c>
      <c r="B7" s="642"/>
      <c r="C7" s="298" t="s">
        <v>241</v>
      </c>
      <c r="D7" s="299" t="s">
        <v>215</v>
      </c>
      <c r="E7" s="389" t="s">
        <v>283</v>
      </c>
      <c r="F7" s="390" t="s">
        <v>278</v>
      </c>
      <c r="G7" s="387" t="s">
        <v>284</v>
      </c>
      <c r="H7" s="388" t="s">
        <v>284</v>
      </c>
      <c r="I7" s="318" t="s">
        <v>285</v>
      </c>
      <c r="J7" s="377" t="s">
        <v>278</v>
      </c>
      <c r="K7" s="377" t="s">
        <v>284</v>
      </c>
    </row>
    <row r="8" spans="1:21" ht="12.9" customHeight="1">
      <c r="A8" s="647" t="str">
        <f>'3.1'!D6</f>
        <v>Červenec</v>
      </c>
      <c r="B8" s="648"/>
      <c r="C8" s="386" t="s">
        <v>4</v>
      </c>
      <c r="D8" s="114">
        <v>1262</v>
      </c>
      <c r="E8" s="110">
        <v>212782.08300000001</v>
      </c>
      <c r="F8" s="110">
        <v>2278769.7988199992</v>
      </c>
      <c r="G8" s="115">
        <f t="shared" ref="G8:G13" si="0">E8/$E$14</f>
        <v>0.74558514970934275</v>
      </c>
      <c r="H8" s="116">
        <f>(E8-I8)/I8</f>
        <v>7.302445401212132E-2</v>
      </c>
      <c r="I8" s="113">
        <v>198301.24300000002</v>
      </c>
      <c r="J8" s="113">
        <v>2116944.9811100001</v>
      </c>
      <c r="K8" s="429">
        <f>I8/$I$14</f>
        <v>0.74323161308124197</v>
      </c>
      <c r="M8" s="229"/>
      <c r="N8" s="229"/>
      <c r="O8" s="229"/>
      <c r="P8" s="229"/>
      <c r="Q8" s="229"/>
      <c r="R8" s="229"/>
      <c r="S8" s="229"/>
      <c r="T8" s="229"/>
      <c r="U8" s="229"/>
    </row>
    <row r="9" spans="1:21" ht="12.9" customHeight="1">
      <c r="A9" s="649"/>
      <c r="B9" s="650"/>
      <c r="C9" s="386" t="s">
        <v>5</v>
      </c>
      <c r="D9" s="109">
        <v>4473</v>
      </c>
      <c r="E9" s="110">
        <v>22413.339</v>
      </c>
      <c r="F9" s="110">
        <v>240035.45707999999</v>
      </c>
      <c r="G9" s="111">
        <f t="shared" si="0"/>
        <v>7.8535995503913034E-2</v>
      </c>
      <c r="H9" s="112">
        <f t="shared" ref="H9:H12" si="1">(E9-I9)/I9</f>
        <v>-5.3204984798670436E-3</v>
      </c>
      <c r="I9" s="113">
        <v>22533.226999999999</v>
      </c>
      <c r="J9" s="113">
        <v>240551.80137999987</v>
      </c>
      <c r="K9" s="430">
        <f t="shared" ref="K9:K13" si="2">I9/$I$14</f>
        <v>8.4454370521196337E-2</v>
      </c>
      <c r="L9" s="230"/>
      <c r="M9" s="229"/>
      <c r="N9" s="229"/>
      <c r="O9" s="229"/>
      <c r="P9" s="229"/>
      <c r="Q9" s="229"/>
      <c r="R9" s="229"/>
      <c r="S9" s="229"/>
    </row>
    <row r="10" spans="1:21" ht="12.9" customHeight="1">
      <c r="A10" s="649"/>
      <c r="B10" s="650"/>
      <c r="C10" s="386" t="s">
        <v>6</v>
      </c>
      <c r="D10" s="109">
        <v>155377</v>
      </c>
      <c r="E10" s="110">
        <v>11593.813</v>
      </c>
      <c r="F10" s="110">
        <v>124158.59129000001</v>
      </c>
      <c r="G10" s="111">
        <f t="shared" si="0"/>
        <v>4.0624542627995253E-2</v>
      </c>
      <c r="H10" s="112">
        <f t="shared" si="1"/>
        <v>-1.7599771283641038E-2</v>
      </c>
      <c r="I10" s="113">
        <v>11801.517000000002</v>
      </c>
      <c r="J10" s="113">
        <v>125988.55183000001</v>
      </c>
      <c r="K10" s="430">
        <f t="shared" si="2"/>
        <v>4.4231999678971755E-2</v>
      </c>
      <c r="L10" s="230"/>
      <c r="M10" s="229"/>
      <c r="N10" s="229"/>
      <c r="O10" s="229"/>
      <c r="P10" s="229"/>
      <c r="Q10" s="229"/>
      <c r="R10" s="229"/>
      <c r="S10" s="229"/>
    </row>
    <row r="11" spans="1:21" ht="12.9" customHeight="1">
      <c r="A11" s="649"/>
      <c r="B11" s="650"/>
      <c r="C11" s="386" t="s">
        <v>7</v>
      </c>
      <c r="D11" s="109">
        <v>2125669</v>
      </c>
      <c r="E11" s="110">
        <v>29387.600000000002</v>
      </c>
      <c r="F11" s="110">
        <v>314724.5</v>
      </c>
      <c r="G11" s="111">
        <f t="shared" si="0"/>
        <v>0.10297369889737512</v>
      </c>
      <c r="H11" s="112">
        <f t="shared" si="1"/>
        <v>0.24743086359488092</v>
      </c>
      <c r="I11" s="113">
        <v>23558.5</v>
      </c>
      <c r="J11" s="113">
        <v>251494.723</v>
      </c>
      <c r="K11" s="430">
        <f t="shared" si="2"/>
        <v>8.8297086250611334E-2</v>
      </c>
      <c r="L11" s="230"/>
      <c r="M11" s="229"/>
      <c r="N11" s="229"/>
      <c r="O11" s="229"/>
      <c r="P11" s="229"/>
      <c r="Q11" s="229"/>
      <c r="R11" s="229"/>
      <c r="S11" s="229"/>
    </row>
    <row r="12" spans="1:21" ht="12.9" customHeight="1">
      <c r="A12" s="649"/>
      <c r="B12" s="650"/>
      <c r="C12" s="386" t="s">
        <v>110</v>
      </c>
      <c r="D12" s="109">
        <v>195</v>
      </c>
      <c r="E12" s="110">
        <v>6031.3820000000014</v>
      </c>
      <c r="F12" s="110">
        <v>64592.483569999989</v>
      </c>
      <c r="G12" s="111">
        <f t="shared" si="0"/>
        <v>2.1133869863583558E-2</v>
      </c>
      <c r="H12" s="112">
        <f t="shared" si="1"/>
        <v>6.129669185334418E-2</v>
      </c>
      <c r="I12" s="113">
        <v>5683.030999999999</v>
      </c>
      <c r="J12" s="113">
        <v>60668.630469999989</v>
      </c>
      <c r="K12" s="430">
        <f t="shared" si="2"/>
        <v>2.1299958756792577E-2</v>
      </c>
      <c r="L12" s="230"/>
      <c r="M12" s="229"/>
      <c r="N12" s="229"/>
      <c r="O12" s="229"/>
      <c r="P12" s="229"/>
      <c r="Q12" s="229"/>
      <c r="R12" s="229"/>
      <c r="S12" s="229"/>
    </row>
    <row r="13" spans="1:21" ht="12.9" customHeight="1">
      <c r="A13" s="649"/>
      <c r="B13" s="650"/>
      <c r="C13" s="386" t="s">
        <v>112</v>
      </c>
      <c r="D13" s="117"/>
      <c r="E13" s="110">
        <v>3181.1621781535528</v>
      </c>
      <c r="F13" s="110">
        <v>34068.339959999998</v>
      </c>
      <c r="G13" s="111">
        <f t="shared" si="0"/>
        <v>1.1146743397790289E-2</v>
      </c>
      <c r="H13" s="112">
        <f>(E13-I13)/I13</f>
        <v>-0.35499102523580783</v>
      </c>
      <c r="I13" s="113">
        <v>4931.9657595718709</v>
      </c>
      <c r="J13" s="113">
        <v>52650.734150000004</v>
      </c>
      <c r="K13" s="430">
        <f t="shared" si="2"/>
        <v>1.8484971711186168E-2</v>
      </c>
      <c r="L13" s="230"/>
      <c r="M13" s="229"/>
      <c r="N13" s="229"/>
      <c r="O13" s="229"/>
      <c r="P13" s="229"/>
      <c r="Q13" s="229"/>
      <c r="R13" s="229"/>
      <c r="S13" s="229"/>
    </row>
    <row r="14" spans="1:21" ht="12.9" customHeight="1">
      <c r="A14" s="651"/>
      <c r="B14" s="652"/>
      <c r="C14" s="350" t="s">
        <v>0</v>
      </c>
      <c r="D14" s="351">
        <v>2286976</v>
      </c>
      <c r="E14" s="352">
        <v>285389.37917815358</v>
      </c>
      <c r="F14" s="353">
        <v>3056349.1707199994</v>
      </c>
      <c r="G14" s="354">
        <f>SUM(G8:G13)</f>
        <v>0.99999999999999989</v>
      </c>
      <c r="H14" s="355">
        <f>(E14-I14)/I14</f>
        <v>6.9637312575157553E-2</v>
      </c>
      <c r="I14" s="356">
        <v>266809.48375957186</v>
      </c>
      <c r="J14" s="357">
        <v>2848299.4219400007</v>
      </c>
      <c r="K14" s="431">
        <f>SUM(K8:K13)</f>
        <v>1</v>
      </c>
      <c r="L14" s="230"/>
      <c r="M14" s="229"/>
      <c r="N14" s="229"/>
      <c r="O14" s="229"/>
      <c r="P14" s="229"/>
      <c r="Q14" s="229"/>
      <c r="R14" s="229"/>
      <c r="S14" s="229"/>
    </row>
    <row r="15" spans="1:21" ht="12.9" customHeight="1">
      <c r="A15" s="647" t="str">
        <f>'3.1'!E6</f>
        <v>Srpen</v>
      </c>
      <c r="B15" s="648"/>
      <c r="C15" s="386" t="s">
        <v>4</v>
      </c>
      <c r="D15" s="114">
        <v>1264</v>
      </c>
      <c r="E15" s="110">
        <v>221381.495</v>
      </c>
      <c r="F15" s="110">
        <v>2373984.7452700003</v>
      </c>
      <c r="G15" s="115">
        <f>E15/$E$21</f>
        <v>0.76031304137030586</v>
      </c>
      <c r="H15" s="116">
        <f>(E15-I15)/I15</f>
        <v>0.16425635026737109</v>
      </c>
      <c r="I15" s="113">
        <v>190148.41099999996</v>
      </c>
      <c r="J15" s="113">
        <v>2025665.1131099993</v>
      </c>
      <c r="K15" s="429">
        <f>I15/$I$21</f>
        <v>0.7314337409453685</v>
      </c>
      <c r="L15" s="230"/>
      <c r="M15" s="229"/>
      <c r="N15" s="229"/>
      <c r="O15" s="229"/>
      <c r="P15" s="229"/>
      <c r="Q15" s="229"/>
      <c r="R15" s="229"/>
      <c r="S15" s="229"/>
    </row>
    <row r="16" spans="1:21" ht="12.9" customHeight="1">
      <c r="A16" s="649"/>
      <c r="B16" s="650"/>
      <c r="C16" s="386" t="s">
        <v>5</v>
      </c>
      <c r="D16" s="109">
        <v>4479</v>
      </c>
      <c r="E16" s="110">
        <v>22653.727999999999</v>
      </c>
      <c r="F16" s="110">
        <v>242926.99866000004</v>
      </c>
      <c r="G16" s="111">
        <f t="shared" ref="G16:G20" si="3">E16/$E$21</f>
        <v>7.7802007950373883E-2</v>
      </c>
      <c r="H16" s="112">
        <f t="shared" ref="H16:H18" si="4">(E16-I16)/I16</f>
        <v>2.4868075039484919E-2</v>
      </c>
      <c r="I16" s="113">
        <v>22104.042999999998</v>
      </c>
      <c r="J16" s="113">
        <v>235473.71439999997</v>
      </c>
      <c r="K16" s="430">
        <f t="shared" ref="K16:K20" si="5">I16/$I$21</f>
        <v>8.5026442116875156E-2</v>
      </c>
      <c r="L16" s="231"/>
      <c r="M16" s="229"/>
      <c r="N16" s="229"/>
      <c r="O16" s="229"/>
      <c r="P16" s="229"/>
      <c r="Q16" s="229"/>
      <c r="R16" s="229"/>
      <c r="S16" s="229"/>
    </row>
    <row r="17" spans="1:20" ht="12.9" customHeight="1">
      <c r="A17" s="649"/>
      <c r="B17" s="650"/>
      <c r="C17" s="386" t="s">
        <v>6</v>
      </c>
      <c r="D17" s="109">
        <v>155361</v>
      </c>
      <c r="E17" s="110">
        <v>10062.955</v>
      </c>
      <c r="F17" s="110">
        <v>107911.44089</v>
      </c>
      <c r="G17" s="111">
        <f t="shared" si="3"/>
        <v>3.4560232422418714E-2</v>
      </c>
      <c r="H17" s="112">
        <f t="shared" si="4"/>
        <v>-0.10903186135081919</v>
      </c>
      <c r="I17" s="113">
        <v>11294.404999999999</v>
      </c>
      <c r="J17" s="113">
        <v>120319.71605999999</v>
      </c>
      <c r="K17" s="430">
        <f>I17/$I$21</f>
        <v>4.3445584727510957E-2</v>
      </c>
      <c r="L17" s="230"/>
      <c r="M17" s="229"/>
      <c r="N17" s="229"/>
      <c r="O17" s="229"/>
      <c r="P17" s="229"/>
      <c r="Q17" s="229"/>
      <c r="R17" s="229"/>
      <c r="S17" s="229"/>
    </row>
    <row r="18" spans="1:20" ht="12.9" customHeight="1">
      <c r="A18" s="649"/>
      <c r="B18" s="650"/>
      <c r="C18" s="386" t="s">
        <v>7</v>
      </c>
      <c r="D18" s="109">
        <v>2124897</v>
      </c>
      <c r="E18" s="110">
        <v>27694.400000000001</v>
      </c>
      <c r="F18" s="110">
        <v>296980.99999999994</v>
      </c>
      <c r="G18" s="111">
        <f t="shared" si="3"/>
        <v>9.5113701770447437E-2</v>
      </c>
      <c r="H18" s="112">
        <f t="shared" si="4"/>
        <v>6.0592366786406379E-2</v>
      </c>
      <c r="I18" s="113">
        <v>26112.2</v>
      </c>
      <c r="J18" s="113">
        <v>278177.723</v>
      </c>
      <c r="K18" s="430">
        <f>I18/$I$21</f>
        <v>0.10044440566118461</v>
      </c>
      <c r="L18" s="230"/>
      <c r="M18" s="229"/>
      <c r="N18" s="229"/>
      <c r="O18" s="229"/>
      <c r="P18" s="229"/>
      <c r="Q18" s="229"/>
      <c r="R18" s="229"/>
      <c r="S18" s="229"/>
    </row>
    <row r="19" spans="1:20" ht="12.9" customHeight="1">
      <c r="A19" s="649"/>
      <c r="B19" s="650"/>
      <c r="C19" s="386" t="s">
        <v>110</v>
      </c>
      <c r="D19" s="109">
        <v>195</v>
      </c>
      <c r="E19" s="110">
        <v>5923.5520000000006</v>
      </c>
      <c r="F19" s="110">
        <v>63521.21878000001</v>
      </c>
      <c r="G19" s="111">
        <f t="shared" si="3"/>
        <v>2.0343858626644284E-2</v>
      </c>
      <c r="H19" s="112">
        <f>(E19-I19)/I19</f>
        <v>2.7873013030542671E-2</v>
      </c>
      <c r="I19" s="113">
        <v>5762.9219999999996</v>
      </c>
      <c r="J19" s="113">
        <v>61392.824640000006</v>
      </c>
      <c r="K19" s="430">
        <f>I19/$I$21</f>
        <v>2.2167924386369789E-2</v>
      </c>
      <c r="L19" s="230"/>
      <c r="M19" s="229"/>
      <c r="N19" s="229"/>
      <c r="O19" s="229"/>
      <c r="P19" s="229"/>
      <c r="Q19" s="229"/>
      <c r="R19" s="229"/>
      <c r="S19" s="229"/>
    </row>
    <row r="20" spans="1:20" ht="12.9" customHeight="1">
      <c r="A20" s="649"/>
      <c r="B20" s="650"/>
      <c r="C20" s="386" t="s">
        <v>112</v>
      </c>
      <c r="D20" s="117"/>
      <c r="E20" s="110">
        <v>3455.378252713861</v>
      </c>
      <c r="F20" s="110">
        <v>37053.766519999997</v>
      </c>
      <c r="G20" s="111">
        <f t="shared" si="3"/>
        <v>1.1867157859809777E-2</v>
      </c>
      <c r="H20" s="112">
        <f t="shared" ref="H20" si="6">(E20-I20)/I20</f>
        <v>-0.23969263040172115</v>
      </c>
      <c r="I20" s="113">
        <v>4544.7122977902582</v>
      </c>
      <c r="J20" s="113">
        <v>48415.153269999995</v>
      </c>
      <c r="K20" s="430">
        <f t="shared" si="5"/>
        <v>1.7481902162690965E-2</v>
      </c>
      <c r="L20" s="230"/>
      <c r="M20" s="229"/>
      <c r="N20" s="229"/>
      <c r="O20" s="229"/>
      <c r="P20" s="229"/>
      <c r="Q20" s="229"/>
      <c r="R20" s="229"/>
      <c r="S20" s="229"/>
    </row>
    <row r="21" spans="1:20" ht="12.9" customHeight="1">
      <c r="A21" s="651"/>
      <c r="B21" s="652"/>
      <c r="C21" s="350" t="s">
        <v>0</v>
      </c>
      <c r="D21" s="351">
        <v>2286196</v>
      </c>
      <c r="E21" s="352">
        <v>291171.50825271389</v>
      </c>
      <c r="F21" s="353">
        <v>3122379.1701200008</v>
      </c>
      <c r="G21" s="354">
        <f>SUM(G15:G20)</f>
        <v>0.99999999999999978</v>
      </c>
      <c r="H21" s="355">
        <f>(E21-I21)/I21</f>
        <v>0.1200338957236293</v>
      </c>
      <c r="I21" s="356">
        <v>259966.69329779022</v>
      </c>
      <c r="J21" s="357">
        <v>2769444.2444799994</v>
      </c>
      <c r="K21" s="431">
        <f>SUM(K15:K20)</f>
        <v>1</v>
      </c>
      <c r="L21" s="230"/>
      <c r="M21" s="229"/>
      <c r="N21" s="229"/>
      <c r="O21" s="229"/>
      <c r="P21" s="229"/>
      <c r="Q21" s="229"/>
      <c r="R21" s="229"/>
      <c r="S21" s="229"/>
    </row>
    <row r="22" spans="1:20" ht="12.9" customHeight="1">
      <c r="A22" s="653" t="str">
        <f>'3.1'!F6</f>
        <v>Září</v>
      </c>
      <c r="B22" s="654"/>
      <c r="C22" s="385" t="s">
        <v>4</v>
      </c>
      <c r="D22" s="114">
        <v>1266</v>
      </c>
      <c r="E22" s="262">
        <v>256904.80799999996</v>
      </c>
      <c r="F22" s="262">
        <v>2756495.8166500004</v>
      </c>
      <c r="G22" s="115">
        <f>E22/$E$28</f>
        <v>0.70705653995307893</v>
      </c>
      <c r="H22" s="116">
        <f>(E22-I22)/I22</f>
        <v>0.15857137248971204</v>
      </c>
      <c r="I22" s="523">
        <v>221742.755</v>
      </c>
      <c r="J22" s="523">
        <v>2365397.3074099999</v>
      </c>
      <c r="K22" s="429">
        <f>I22/$I$28</f>
        <v>0.66658010758412645</v>
      </c>
      <c r="L22" s="110"/>
      <c r="M22" s="229"/>
      <c r="N22" s="229"/>
      <c r="O22" s="229"/>
      <c r="P22" s="229"/>
      <c r="Q22" s="229"/>
      <c r="R22" s="229"/>
      <c r="S22" s="229"/>
      <c r="T22" s="110"/>
    </row>
    <row r="23" spans="1:20" ht="12.9" customHeight="1">
      <c r="A23" s="653"/>
      <c r="B23" s="654"/>
      <c r="C23" s="386" t="s">
        <v>5</v>
      </c>
      <c r="D23" s="109">
        <v>4484</v>
      </c>
      <c r="E23" s="110">
        <v>29067.924999999996</v>
      </c>
      <c r="F23" s="110">
        <v>311888.44104000001</v>
      </c>
      <c r="G23" s="111">
        <f t="shared" ref="G23:G27" si="7">E23/$E$28</f>
        <v>8.000109703713916E-2</v>
      </c>
      <c r="H23" s="112">
        <f t="shared" ref="H23:H27" si="8">(E23-I23)/I23</f>
        <v>1.3128249269228308E-2</v>
      </c>
      <c r="I23" s="113">
        <v>28691.259000000005</v>
      </c>
      <c r="J23" s="113">
        <v>306059.08184000012</v>
      </c>
      <c r="K23" s="430">
        <f t="shared" ref="K23:K27" si="9">I23/$I$28</f>
        <v>8.62486916920647E-2</v>
      </c>
      <c r="L23" s="110"/>
      <c r="M23" s="229"/>
      <c r="N23" s="229"/>
      <c r="O23" s="229"/>
      <c r="P23" s="229"/>
      <c r="Q23" s="229"/>
      <c r="R23" s="229"/>
      <c r="S23" s="229"/>
      <c r="T23" s="110"/>
    </row>
    <row r="24" spans="1:20" ht="12.9" customHeight="1">
      <c r="A24" s="653"/>
      <c r="B24" s="654"/>
      <c r="C24" s="386" t="s">
        <v>6</v>
      </c>
      <c r="D24" s="109">
        <v>155438</v>
      </c>
      <c r="E24" s="110">
        <v>25605.657000000003</v>
      </c>
      <c r="F24" s="110">
        <v>274738.94775999995</v>
      </c>
      <c r="G24" s="111">
        <f t="shared" si="7"/>
        <v>7.0472200900363616E-2</v>
      </c>
      <c r="H24" s="112">
        <f t="shared" si="8"/>
        <v>6.7957205231250317E-2</v>
      </c>
      <c r="I24" s="113">
        <v>23976.295000000002</v>
      </c>
      <c r="J24" s="113">
        <v>255763.12292999998</v>
      </c>
      <c r="K24" s="430">
        <f t="shared" si="9"/>
        <v>7.2075055171785668E-2</v>
      </c>
      <c r="L24" s="110"/>
      <c r="M24" s="229"/>
      <c r="N24" s="229"/>
      <c r="O24" s="229"/>
      <c r="P24" s="229"/>
      <c r="Q24" s="229"/>
      <c r="R24" s="229"/>
      <c r="S24" s="229"/>
      <c r="T24" s="110"/>
    </row>
    <row r="25" spans="1:20" ht="12.9" customHeight="1">
      <c r="A25" s="653"/>
      <c r="B25" s="654"/>
      <c r="C25" s="386" t="s">
        <v>7</v>
      </c>
      <c r="D25" s="109">
        <v>2124774</v>
      </c>
      <c r="E25" s="110">
        <v>60386.3</v>
      </c>
      <c r="F25" s="110">
        <v>647924.50000000012</v>
      </c>
      <c r="G25" s="111">
        <f t="shared" si="7"/>
        <v>0.16619590995964786</v>
      </c>
      <c r="H25" s="112">
        <f t="shared" si="8"/>
        <v>0.28472742281376584</v>
      </c>
      <c r="I25" s="113">
        <v>47003.200000000004</v>
      </c>
      <c r="J25" s="113">
        <v>501396.52299999999</v>
      </c>
      <c r="K25" s="430">
        <f t="shared" si="9"/>
        <v>0.14129615243933544</v>
      </c>
      <c r="L25" s="110"/>
      <c r="M25" s="229"/>
      <c r="N25" s="229"/>
      <c r="O25" s="229"/>
      <c r="P25" s="229"/>
      <c r="Q25" s="229"/>
      <c r="R25" s="229"/>
      <c r="S25" s="229"/>
      <c r="T25" s="110"/>
    </row>
    <row r="26" spans="1:20" ht="12.9" customHeight="1">
      <c r="A26" s="653"/>
      <c r="B26" s="654"/>
      <c r="C26" s="386" t="s">
        <v>110</v>
      </c>
      <c r="D26" s="109">
        <v>196</v>
      </c>
      <c r="E26" s="110">
        <v>6279.7870000000012</v>
      </c>
      <c r="F26" s="110">
        <v>67379.865619999997</v>
      </c>
      <c r="G26" s="111">
        <f t="shared" si="7"/>
        <v>1.728330622703771E-2</v>
      </c>
      <c r="H26" s="112">
        <f t="shared" si="8"/>
        <v>6.8314205947683948E-2</v>
      </c>
      <c r="I26" s="113">
        <v>5878.2210000000005</v>
      </c>
      <c r="J26" s="113">
        <v>62704.792470000015</v>
      </c>
      <c r="K26" s="430">
        <f t="shared" si="9"/>
        <v>1.7670499252989219E-2</v>
      </c>
      <c r="L26" s="110"/>
      <c r="M26" s="229"/>
      <c r="N26" s="229"/>
      <c r="O26" s="229"/>
      <c r="P26" s="229"/>
      <c r="Q26" s="229"/>
      <c r="R26" s="229"/>
      <c r="S26" s="229"/>
      <c r="T26" s="110"/>
    </row>
    <row r="27" spans="1:20" ht="12.9" customHeight="1">
      <c r="A27" s="653"/>
      <c r="B27" s="654"/>
      <c r="C27" s="386" t="s">
        <v>112</v>
      </c>
      <c r="D27" s="117"/>
      <c r="E27" s="110">
        <v>-14900.397024375319</v>
      </c>
      <c r="F27" s="110">
        <v>-159875.91573000004</v>
      </c>
      <c r="G27" s="111">
        <f t="shared" si="7"/>
        <v>-4.1009054077267286E-2</v>
      </c>
      <c r="H27" s="112">
        <f t="shared" si="8"/>
        <v>-3.7770264162449658</v>
      </c>
      <c r="I27" s="113">
        <v>5365.5942691835498</v>
      </c>
      <c r="J27" s="113">
        <v>57236.432620000007</v>
      </c>
      <c r="K27" s="430">
        <f t="shared" si="9"/>
        <v>1.6129493859698564E-2</v>
      </c>
      <c r="L27" s="110"/>
      <c r="M27" s="229"/>
      <c r="N27" s="229"/>
      <c r="O27" s="229"/>
      <c r="P27" s="229"/>
      <c r="Q27" s="229"/>
      <c r="R27" s="229"/>
      <c r="S27" s="229"/>
      <c r="T27" s="110"/>
    </row>
    <row r="28" spans="1:20" ht="12.9" customHeight="1">
      <c r="A28" s="653"/>
      <c r="B28" s="654"/>
      <c r="C28" s="350" t="s">
        <v>0</v>
      </c>
      <c r="D28" s="351">
        <v>2286158</v>
      </c>
      <c r="E28" s="352">
        <v>363344.07997562463</v>
      </c>
      <c r="F28" s="353">
        <v>3898551.6553400001</v>
      </c>
      <c r="G28" s="354">
        <f>SUM(G22:G27)</f>
        <v>1.0000000000000002</v>
      </c>
      <c r="H28" s="355">
        <f>(E28-I28)/I28</f>
        <v>9.2247347247973399E-2</v>
      </c>
      <c r="I28" s="356">
        <v>332657.32426918356</v>
      </c>
      <c r="J28" s="357">
        <v>3548557.2602700004</v>
      </c>
      <c r="K28" s="431">
        <f>SUM(K22:K27)</f>
        <v>1.0000000000000002</v>
      </c>
      <c r="M28" s="229"/>
      <c r="N28" s="229"/>
      <c r="O28" s="229"/>
      <c r="P28" s="229"/>
      <c r="Q28" s="229"/>
      <c r="R28" s="229"/>
      <c r="S28" s="229"/>
    </row>
    <row r="29" spans="1:20" ht="12.9" customHeight="1">
      <c r="A29" s="655" t="str">
        <f>'3.1'!G6</f>
        <v>III. čtvrtletí</v>
      </c>
      <c r="B29" s="656"/>
      <c r="C29" s="386" t="s">
        <v>4</v>
      </c>
      <c r="D29" s="109">
        <f>D22</f>
        <v>1266</v>
      </c>
      <c r="E29" s="110">
        <f>E8+E15+E22</f>
        <v>691068.38599999994</v>
      </c>
      <c r="F29" s="110">
        <f>F8+F15+F22</f>
        <v>7409250.3607399995</v>
      </c>
      <c r="G29" s="111">
        <f>E29/$E$35</f>
        <v>0.73525346706793737</v>
      </c>
      <c r="H29" s="112">
        <f>(E29-I29)/I29</f>
        <v>0.13254176192152525</v>
      </c>
      <c r="I29" s="113">
        <f>I8+I15+I22</f>
        <v>610192.40899999999</v>
      </c>
      <c r="J29" s="113">
        <f>J8+J15+J22</f>
        <v>6508007.4016299993</v>
      </c>
      <c r="K29" s="430">
        <f>I29/$I$35</f>
        <v>0.70999374362083956</v>
      </c>
      <c r="M29" s="229"/>
      <c r="N29" s="229"/>
      <c r="O29" s="229"/>
      <c r="P29" s="229"/>
      <c r="Q29" s="229"/>
      <c r="R29" s="229"/>
      <c r="S29" s="229"/>
    </row>
    <row r="30" spans="1:20" ht="12.9" customHeight="1">
      <c r="A30" s="653"/>
      <c r="B30" s="654"/>
      <c r="C30" s="386" t="s">
        <v>5</v>
      </c>
      <c r="D30" s="109">
        <f t="shared" ref="D30:D33" si="10">D23</f>
        <v>4484</v>
      </c>
      <c r="E30" s="110">
        <f>E9+E16+E23</f>
        <v>74134.991999999998</v>
      </c>
      <c r="F30" s="110">
        <f t="shared" ref="F30" si="11">F9+F16+F23</f>
        <v>794850.89678000007</v>
      </c>
      <c r="G30" s="111">
        <f t="shared" ref="G30:G34" si="12">E30/$E$35</f>
        <v>7.8874986909115818E-2</v>
      </c>
      <c r="H30" s="112">
        <f t="shared" ref="H30:H32" si="13">(E30-I30)/I30</f>
        <v>1.0997943242526913E-2</v>
      </c>
      <c r="I30" s="113">
        <f>I9+I16+I23</f>
        <v>73328.52900000001</v>
      </c>
      <c r="J30" s="113">
        <f t="shared" ref="J30" si="14">J9+J16+J23</f>
        <v>782084.5976199999</v>
      </c>
      <c r="K30" s="430">
        <f t="shared" ref="K30:K34" si="15">I30/$I$35</f>
        <v>8.5321934607874322E-2</v>
      </c>
      <c r="M30" s="229"/>
      <c r="N30" s="229"/>
      <c r="O30" s="229"/>
      <c r="P30" s="229"/>
      <c r="Q30" s="229"/>
      <c r="R30" s="229"/>
      <c r="S30" s="229"/>
    </row>
    <row r="31" spans="1:20" ht="12.9" customHeight="1">
      <c r="A31" s="653"/>
      <c r="B31" s="654"/>
      <c r="C31" s="386" t="s">
        <v>6</v>
      </c>
      <c r="D31" s="109">
        <f t="shared" si="10"/>
        <v>155438</v>
      </c>
      <c r="E31" s="110">
        <f t="shared" ref="E31:F34" si="16">E10+E17+E24</f>
        <v>47262.425000000003</v>
      </c>
      <c r="F31" s="110">
        <f t="shared" si="16"/>
        <v>506808.97993999999</v>
      </c>
      <c r="G31" s="111">
        <f t="shared" si="12"/>
        <v>5.0284259195280803E-2</v>
      </c>
      <c r="H31" s="112">
        <f t="shared" si="13"/>
        <v>4.040769951413138E-3</v>
      </c>
      <c r="I31" s="113">
        <f t="shared" ref="I31:J33" si="17">I10+I17+I24</f>
        <v>47072.217000000004</v>
      </c>
      <c r="J31" s="113">
        <f t="shared" si="17"/>
        <v>502071.39081999997</v>
      </c>
      <c r="K31" s="430">
        <f t="shared" si="15"/>
        <v>5.477121490766125E-2</v>
      </c>
      <c r="M31" s="229"/>
      <c r="N31" s="229"/>
      <c r="O31" s="229"/>
      <c r="P31" s="229"/>
      <c r="Q31" s="229"/>
      <c r="R31" s="229"/>
      <c r="S31" s="229"/>
    </row>
    <row r="32" spans="1:20" ht="12.9" customHeight="1">
      <c r="A32" s="653"/>
      <c r="B32" s="654"/>
      <c r="C32" s="386" t="s">
        <v>7</v>
      </c>
      <c r="D32" s="109">
        <f t="shared" si="10"/>
        <v>2124774</v>
      </c>
      <c r="E32" s="110">
        <f>E11+E18+E25</f>
        <v>117468.3</v>
      </c>
      <c r="F32" s="110">
        <f t="shared" si="16"/>
        <v>1259630</v>
      </c>
      <c r="G32" s="111">
        <f t="shared" si="12"/>
        <v>0.12497891177672334</v>
      </c>
      <c r="H32" s="112">
        <f t="shared" si="13"/>
        <v>0.21509838746548976</v>
      </c>
      <c r="I32" s="113">
        <f>I11+I18+I25</f>
        <v>96673.9</v>
      </c>
      <c r="J32" s="113">
        <f t="shared" si="17"/>
        <v>1031068.969</v>
      </c>
      <c r="K32" s="430">
        <f t="shared" si="15"/>
        <v>0.11248560807878992</v>
      </c>
      <c r="M32" s="229"/>
      <c r="N32" s="229"/>
      <c r="O32" s="229"/>
      <c r="P32" s="229"/>
      <c r="Q32" s="229"/>
      <c r="R32" s="229"/>
      <c r="S32" s="229"/>
    </row>
    <row r="33" spans="1:20" ht="12.9" customHeight="1">
      <c r="A33" s="653"/>
      <c r="B33" s="654"/>
      <c r="C33" s="386" t="s">
        <v>110</v>
      </c>
      <c r="D33" s="109">
        <f t="shared" si="10"/>
        <v>196</v>
      </c>
      <c r="E33" s="110">
        <f>E12+E19+E26</f>
        <v>18234.721000000001</v>
      </c>
      <c r="F33" s="110">
        <f t="shared" si="16"/>
        <v>195493.56797</v>
      </c>
      <c r="G33" s="111">
        <f t="shared" si="12"/>
        <v>1.9400600733407776E-2</v>
      </c>
      <c r="H33" s="112">
        <f>(E33-I33)/I33</f>
        <v>5.2559331255851063E-2</v>
      </c>
      <c r="I33" s="113">
        <f>I12+I19+I26</f>
        <v>17324.173999999999</v>
      </c>
      <c r="J33" s="113">
        <f t="shared" si="17"/>
        <v>184766.24758000002</v>
      </c>
      <c r="K33" s="430">
        <f t="shared" si="15"/>
        <v>2.0157666617905787E-2</v>
      </c>
      <c r="M33" s="229"/>
      <c r="N33" s="229"/>
      <c r="O33" s="229"/>
      <c r="P33" s="229"/>
      <c r="Q33" s="229"/>
      <c r="R33" s="229"/>
      <c r="S33" s="229"/>
    </row>
    <row r="34" spans="1:20" ht="12.9" customHeight="1">
      <c r="A34" s="653"/>
      <c r="B34" s="654"/>
      <c r="C34" s="386" t="s">
        <v>112</v>
      </c>
      <c r="D34" s="109"/>
      <c r="E34" s="110">
        <f t="shared" si="16"/>
        <v>-8263.8565935079059</v>
      </c>
      <c r="F34" s="110">
        <f t="shared" si="16"/>
        <v>-88753.809250000049</v>
      </c>
      <c r="G34" s="111">
        <f t="shared" si="12"/>
        <v>-8.7922256824651251E-3</v>
      </c>
      <c r="H34" s="112">
        <f t="shared" ref="H34" si="18">(E34-I34)/I34</f>
        <v>-1.5567783969795408</v>
      </c>
      <c r="I34" s="113">
        <f t="shared" ref="I34:J34" si="19">I13+I20+I27</f>
        <v>14842.272326545679</v>
      </c>
      <c r="J34" s="113">
        <f t="shared" si="19"/>
        <v>158302.32004000002</v>
      </c>
      <c r="K34" s="430">
        <f t="shared" si="15"/>
        <v>1.7269832166929094E-2</v>
      </c>
      <c r="M34" s="229"/>
      <c r="N34" s="229"/>
      <c r="O34" s="229"/>
      <c r="P34" s="229"/>
      <c r="Q34" s="229"/>
      <c r="R34" s="229"/>
      <c r="S34" s="229"/>
    </row>
    <row r="35" spans="1:20" ht="12.9" customHeight="1">
      <c r="A35" s="653"/>
      <c r="B35" s="654"/>
      <c r="C35" s="350" t="s">
        <v>0</v>
      </c>
      <c r="D35" s="351">
        <f>SUM(D29:D34)</f>
        <v>2286158</v>
      </c>
      <c r="E35" s="352">
        <f>SUM(E29:E34)</f>
        <v>939904.9674064921</v>
      </c>
      <c r="F35" s="353">
        <f>SUM(F29:F34)</f>
        <v>10077279.996179998</v>
      </c>
      <c r="G35" s="354">
        <f>SUM(G29:G34)</f>
        <v>1.0000000000000002</v>
      </c>
      <c r="H35" s="355">
        <f>(E35-I35)/I35</f>
        <v>9.3633150157327732E-2</v>
      </c>
      <c r="I35" s="356">
        <f>SUM(I29:I34)</f>
        <v>859433.50132654572</v>
      </c>
      <c r="J35" s="357">
        <f>SUM(J29:J34)</f>
        <v>9166300.9266899992</v>
      </c>
      <c r="K35" s="431">
        <f>SUM(K29:K34)</f>
        <v>0.99999999999999989</v>
      </c>
      <c r="M35" s="229"/>
      <c r="N35" s="229"/>
      <c r="O35" s="229"/>
      <c r="P35" s="229"/>
      <c r="Q35" s="229"/>
      <c r="R35" s="229"/>
      <c r="S35" s="229"/>
    </row>
    <row r="36" spans="1:20" ht="20.100000000000001" customHeight="1">
      <c r="A36" s="260"/>
      <c r="B36" s="261"/>
      <c r="C36" s="200"/>
      <c r="D36" s="262"/>
      <c r="E36" s="262"/>
      <c r="F36" s="262"/>
      <c r="G36" s="263"/>
      <c r="H36" s="264"/>
      <c r="I36" s="265"/>
      <c r="J36" s="265"/>
      <c r="K36" s="266"/>
    </row>
    <row r="37" spans="1:20" ht="15" customHeight="1">
      <c r="A37" s="644" t="s">
        <v>67</v>
      </c>
      <c r="B37" s="644"/>
      <c r="C37" s="644"/>
      <c r="D37" s="644"/>
      <c r="E37" s="644"/>
      <c r="F37" s="391"/>
      <c r="G37" s="644" t="s">
        <v>68</v>
      </c>
      <c r="H37" s="644"/>
      <c r="I37" s="644"/>
      <c r="J37" s="644"/>
      <c r="K37" s="644"/>
      <c r="M37" s="230"/>
      <c r="N37" s="230"/>
      <c r="O37" s="230"/>
      <c r="P37" s="230"/>
      <c r="Q37" s="230"/>
      <c r="R37" s="230"/>
      <c r="S37" s="230"/>
    </row>
    <row r="38" spans="1:20" ht="15" customHeight="1">
      <c r="A38" s="645" t="str">
        <f>A29</f>
        <v>III. čtvrtletí</v>
      </c>
      <c r="B38" s="636"/>
      <c r="C38" s="636"/>
      <c r="D38" s="636"/>
      <c r="E38" s="636"/>
      <c r="F38" s="391"/>
      <c r="G38" s="646" t="str">
        <f>A29</f>
        <v>III. čtvrtletí</v>
      </c>
      <c r="H38" s="646"/>
      <c r="I38" s="646"/>
      <c r="J38" s="646"/>
      <c r="K38" s="646"/>
      <c r="M38" s="230"/>
      <c r="N38" s="230"/>
      <c r="O38" s="230"/>
      <c r="P38" s="230"/>
      <c r="Q38" s="230"/>
      <c r="R38" s="230"/>
      <c r="S38" s="230"/>
    </row>
    <row r="39" spans="1:20" ht="15" customHeight="1">
      <c r="A39" s="108"/>
      <c r="B39" s="108"/>
      <c r="C39" s="108"/>
      <c r="D39" s="85"/>
      <c r="E39" s="85"/>
      <c r="F39" s="85"/>
      <c r="G39" s="108"/>
      <c r="H39" s="108"/>
      <c r="I39" s="108"/>
      <c r="J39" s="108"/>
      <c r="K39" s="108"/>
      <c r="M39" s="230"/>
      <c r="N39" s="230"/>
      <c r="O39" s="230"/>
      <c r="P39" s="230"/>
      <c r="Q39" s="230"/>
      <c r="R39" s="230"/>
      <c r="S39" s="230"/>
      <c r="T39" s="230"/>
    </row>
    <row r="40" spans="1:20" ht="15" customHeight="1">
      <c r="A40" s="108"/>
      <c r="B40" s="108"/>
      <c r="C40" s="108"/>
      <c r="D40" s="85"/>
      <c r="E40" s="85"/>
      <c r="F40" s="85"/>
      <c r="G40" s="108"/>
      <c r="H40" s="108"/>
      <c r="I40" s="108"/>
      <c r="J40" s="108"/>
      <c r="K40" s="108"/>
    </row>
    <row r="41" spans="1:20" ht="15" customHeight="1">
      <c r="A41" s="108"/>
      <c r="B41" s="108"/>
      <c r="C41" s="108"/>
      <c r="D41" s="85"/>
      <c r="E41" s="85"/>
      <c r="F41" s="85"/>
      <c r="G41" s="108"/>
      <c r="H41" s="108"/>
      <c r="I41" s="108"/>
      <c r="J41" s="108"/>
      <c r="K41" s="108"/>
    </row>
    <row r="42" spans="1:20" ht="15" customHeight="1">
      <c r="A42" s="108"/>
      <c r="B42" s="108"/>
      <c r="C42" s="108">
        <f>E4</f>
        <v>2020</v>
      </c>
      <c r="D42" s="108">
        <f>I4</f>
        <v>2019</v>
      </c>
      <c r="E42" s="85"/>
      <c r="F42" s="85"/>
      <c r="G42" s="85"/>
      <c r="H42" s="108"/>
      <c r="I42" s="108">
        <f>E4</f>
        <v>2020</v>
      </c>
      <c r="J42" s="108">
        <f>I4</f>
        <v>2019</v>
      </c>
      <c r="K42" s="108"/>
    </row>
    <row r="43" spans="1:20" ht="15" customHeight="1">
      <c r="A43" s="108"/>
      <c r="B43" s="108" t="str">
        <f>A8</f>
        <v>Červenec</v>
      </c>
      <c r="C43" s="82">
        <f>E14</f>
        <v>285389.37917815358</v>
      </c>
      <c r="D43" s="82">
        <f>I14</f>
        <v>266809.48375957186</v>
      </c>
      <c r="E43" s="85"/>
      <c r="F43" s="85"/>
      <c r="G43" s="85"/>
      <c r="H43" s="108" t="str">
        <f>A8</f>
        <v>Červenec</v>
      </c>
      <c r="I43" s="233">
        <f>E14/E35</f>
        <v>0.30363641971766259</v>
      </c>
      <c r="J43" s="233">
        <f>I14/I35</f>
        <v>0.31044808393872042</v>
      </c>
      <c r="K43" s="108"/>
    </row>
    <row r="44" spans="1:20" ht="15" customHeight="1">
      <c r="A44" s="108"/>
      <c r="B44" s="108" t="str">
        <f>A15</f>
        <v>Srpen</v>
      </c>
      <c r="C44" s="82">
        <f>E21</f>
        <v>291171.50825271389</v>
      </c>
      <c r="D44" s="82">
        <f>I21</f>
        <v>259966.69329779022</v>
      </c>
      <c r="E44" s="85"/>
      <c r="F44" s="85"/>
      <c r="G44" s="85"/>
      <c r="H44" s="108" t="str">
        <f>A15</f>
        <v>Srpen</v>
      </c>
      <c r="I44" s="233">
        <f>E21/E35</f>
        <v>0.30978824280092077</v>
      </c>
      <c r="J44" s="233">
        <f>I21/I35</f>
        <v>0.30248610613448113</v>
      </c>
      <c r="K44" s="108"/>
    </row>
    <row r="45" spans="1:20" ht="15" customHeight="1">
      <c r="A45" s="108"/>
      <c r="B45" s="108" t="str">
        <f>A22</f>
        <v>Září</v>
      </c>
      <c r="C45" s="82">
        <f>E28</f>
        <v>363344.07997562463</v>
      </c>
      <c r="D45" s="82">
        <f>I28</f>
        <v>332657.32426918356</v>
      </c>
      <c r="E45" s="85"/>
      <c r="F45" s="85"/>
      <c r="G45" s="85"/>
      <c r="H45" s="108" t="str">
        <f>A22</f>
        <v>Září</v>
      </c>
      <c r="I45" s="233">
        <f>E28/E35</f>
        <v>0.3865753374814167</v>
      </c>
      <c r="J45" s="233">
        <f>I28/I35</f>
        <v>0.38706580992679834</v>
      </c>
      <c r="K45" s="108"/>
    </row>
    <row r="46" spans="1:20" ht="15" customHeight="1">
      <c r="A46" s="108"/>
      <c r="B46" s="108"/>
      <c r="C46" s="82">
        <f>SUM(C43:C45)</f>
        <v>939904.96740649198</v>
      </c>
      <c r="D46" s="82">
        <f>SUM(D43:D45)</f>
        <v>859433.50132654561</v>
      </c>
      <c r="E46" s="108"/>
      <c r="F46" s="108"/>
      <c r="G46" s="108"/>
      <c r="H46" s="108"/>
      <c r="I46" s="144">
        <f>SUM(I43:I45)</f>
        <v>1</v>
      </c>
      <c r="J46" s="144">
        <f>SUM(J43:J45)</f>
        <v>0.99999999999999978</v>
      </c>
      <c r="K46" s="108"/>
    </row>
    <row r="47" spans="1:20" ht="15" customHeight="1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</row>
    <row r="48" spans="1:20" ht="1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ht="1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ht="1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ht="1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  <row r="52" spans="1:11" ht="1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15" customHeight="1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</row>
    <row r="54" spans="1:11" ht="15" customHeight="1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15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</row>
    <row r="56" spans="1:11" ht="1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</row>
    <row r="57" spans="1:11" ht="1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</row>
    <row r="58" spans="1:11" ht="1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</row>
    <row r="59" spans="1:11" ht="1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</row>
    <row r="60" spans="1:11" ht="1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</row>
    <row r="61" spans="1:11" ht="1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6"/>
  <dimension ref="A1:U93"/>
  <sheetViews>
    <sheetView showGridLines="0" tabSelected="1" topLeftCell="A34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21" s="225" customFormat="1" ht="15.6">
      <c r="A1" s="635" t="s">
        <v>272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</row>
    <row r="2" spans="1:21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21" ht="12.9" customHeight="1">
      <c r="A3" s="663" t="s">
        <v>24</v>
      </c>
      <c r="B3" s="663"/>
      <c r="C3" s="663"/>
      <c r="D3" s="664"/>
      <c r="E3" s="423"/>
      <c r="F3" s="424"/>
      <c r="G3" s="289"/>
      <c r="H3" s="290"/>
      <c r="I3" s="425"/>
      <c r="J3" s="426"/>
      <c r="K3" s="426"/>
    </row>
    <row r="4" spans="1:21" ht="24.9" customHeight="1">
      <c r="A4" s="281"/>
      <c r="B4" s="281"/>
      <c r="C4" s="281"/>
      <c r="D4" s="291"/>
      <c r="E4" s="665">
        <f>'3.1'!D4</f>
        <v>2020</v>
      </c>
      <c r="F4" s="675"/>
      <c r="G4" s="676"/>
      <c r="H4" s="292"/>
      <c r="I4" s="668">
        <f>E4-1</f>
        <v>2019</v>
      </c>
      <c r="J4" s="677"/>
      <c r="K4" s="677"/>
    </row>
    <row r="5" spans="1:21" ht="24.9" customHeight="1">
      <c r="A5" s="427"/>
      <c r="B5" s="293"/>
      <c r="C5" s="294"/>
      <c r="D5" s="295"/>
      <c r="E5" s="670" t="s">
        <v>67</v>
      </c>
      <c r="F5" s="671"/>
      <c r="G5" s="661" t="s">
        <v>37</v>
      </c>
      <c r="H5" s="643" t="s">
        <v>275</v>
      </c>
      <c r="I5" s="673" t="s">
        <v>67</v>
      </c>
      <c r="J5" s="659"/>
      <c r="K5" s="659" t="s">
        <v>37</v>
      </c>
    </row>
    <row r="6" spans="1:21" ht="18" customHeight="1">
      <c r="A6" s="428"/>
      <c r="B6" s="296"/>
      <c r="C6" s="296"/>
      <c r="D6" s="297"/>
      <c r="E6" s="672"/>
      <c r="F6" s="660"/>
      <c r="G6" s="662"/>
      <c r="H6" s="643"/>
      <c r="I6" s="674"/>
      <c r="J6" s="658"/>
      <c r="K6" s="658"/>
    </row>
    <row r="7" spans="1:21" ht="22.5" customHeight="1">
      <c r="A7" s="641" t="s">
        <v>214</v>
      </c>
      <c r="B7" s="642"/>
      <c r="C7" s="298" t="s">
        <v>241</v>
      </c>
      <c r="D7" s="299" t="s">
        <v>215</v>
      </c>
      <c r="E7" s="389" t="s">
        <v>283</v>
      </c>
      <c r="F7" s="390" t="s">
        <v>278</v>
      </c>
      <c r="G7" s="387" t="s">
        <v>284</v>
      </c>
      <c r="H7" s="388" t="s">
        <v>284</v>
      </c>
      <c r="I7" s="318" t="s">
        <v>285</v>
      </c>
      <c r="J7" s="377" t="s">
        <v>278</v>
      </c>
      <c r="K7" s="377" t="s">
        <v>284</v>
      </c>
    </row>
    <row r="8" spans="1:21" ht="12.9" customHeight="1">
      <c r="A8" s="647" t="str">
        <f>'3.1'!D6</f>
        <v>Červenec</v>
      </c>
      <c r="B8" s="648"/>
      <c r="C8" s="386" t="s">
        <v>4</v>
      </c>
      <c r="D8" s="114">
        <v>100</v>
      </c>
      <c r="E8" s="110">
        <v>7866.7061000000003</v>
      </c>
      <c r="F8" s="110">
        <v>84194.995450000002</v>
      </c>
      <c r="G8" s="115">
        <f t="shared" ref="G8:G13" si="0">E8/$E$14</f>
        <v>0.64442262740730782</v>
      </c>
      <c r="H8" s="116">
        <f>(E8-I8)/I8</f>
        <v>0.1433821083403525</v>
      </c>
      <c r="I8" s="113">
        <v>6880.2074499999999</v>
      </c>
      <c r="J8" s="113">
        <v>73481.304029999999</v>
      </c>
      <c r="K8" s="429">
        <f>I8/$I$14</f>
        <v>0.62590402708509274</v>
      </c>
      <c r="M8" s="229"/>
      <c r="N8" s="229"/>
      <c r="O8" s="229"/>
      <c r="P8" s="229"/>
      <c r="Q8" s="229"/>
      <c r="R8" s="229"/>
      <c r="S8" s="229"/>
      <c r="T8" s="229"/>
      <c r="U8" s="229"/>
    </row>
    <row r="9" spans="1:21" ht="12.9" customHeight="1">
      <c r="A9" s="649"/>
      <c r="B9" s="650"/>
      <c r="C9" s="386" t="s">
        <v>5</v>
      </c>
      <c r="D9" s="109">
        <v>372</v>
      </c>
      <c r="E9" s="110">
        <v>1592.9099799999999</v>
      </c>
      <c r="F9" s="110">
        <v>17048.437560000002</v>
      </c>
      <c r="G9" s="111">
        <f t="shared" si="0"/>
        <v>0.13048755368335446</v>
      </c>
      <c r="H9" s="112">
        <f t="shared" ref="H9:H12" si="1">(E9-I9)/I9</f>
        <v>0.21649441847998094</v>
      </c>
      <c r="I9" s="113">
        <v>1309.4264599999999</v>
      </c>
      <c r="J9" s="113">
        <v>13984.80557</v>
      </c>
      <c r="K9" s="430">
        <f t="shared" ref="K9:K13" si="2">I9/$I$14</f>
        <v>0.11912072425748982</v>
      </c>
      <c r="L9" s="230"/>
      <c r="M9" s="229"/>
      <c r="N9" s="229"/>
      <c r="O9" s="229"/>
      <c r="P9" s="229"/>
      <c r="Q9" s="229"/>
      <c r="R9" s="229"/>
      <c r="S9" s="229"/>
    </row>
    <row r="10" spans="1:21" ht="12.9" customHeight="1">
      <c r="A10" s="649"/>
      <c r="B10" s="650"/>
      <c r="C10" s="386" t="s">
        <v>6</v>
      </c>
      <c r="D10" s="109">
        <v>10695</v>
      </c>
      <c r="E10" s="110">
        <v>843.49620999999991</v>
      </c>
      <c r="F10" s="110">
        <v>9027.68685</v>
      </c>
      <c r="G10" s="111">
        <f t="shared" si="0"/>
        <v>6.9097286328811264E-2</v>
      </c>
      <c r="H10" s="112">
        <f t="shared" si="1"/>
        <v>-1.4723208515782673E-2</v>
      </c>
      <c r="I10" s="113">
        <v>856.10075999999992</v>
      </c>
      <c r="J10" s="113">
        <v>9143.2417000000005</v>
      </c>
      <c r="K10" s="430">
        <f t="shared" si="2"/>
        <v>7.7880923964670348E-2</v>
      </c>
      <c r="L10" s="230"/>
      <c r="M10" s="229"/>
      <c r="N10" s="229"/>
      <c r="O10" s="229"/>
      <c r="P10" s="229"/>
      <c r="Q10" s="229"/>
      <c r="R10" s="229"/>
      <c r="S10" s="229"/>
    </row>
    <row r="11" spans="1:21" ht="12.9" customHeight="1">
      <c r="A11" s="649"/>
      <c r="B11" s="650"/>
      <c r="C11" s="386" t="s">
        <v>7</v>
      </c>
      <c r="D11" s="109">
        <v>103172</v>
      </c>
      <c r="E11" s="110">
        <v>1286.5447199999999</v>
      </c>
      <c r="F11" s="110">
        <v>13770.62717</v>
      </c>
      <c r="G11" s="111">
        <f t="shared" si="0"/>
        <v>0.10539081010531194</v>
      </c>
      <c r="H11" s="112">
        <f t="shared" si="1"/>
        <v>-1.059704858861678E-2</v>
      </c>
      <c r="I11" s="113">
        <v>1300.3243199999999</v>
      </c>
      <c r="J11" s="113">
        <v>13887.287820000001</v>
      </c>
      <c r="K11" s="430">
        <f t="shared" si="2"/>
        <v>0.1182926872945793</v>
      </c>
      <c r="L11" s="230"/>
      <c r="M11" s="229"/>
      <c r="N11" s="229"/>
      <c r="O11" s="229"/>
      <c r="P11" s="229"/>
      <c r="Q11" s="229"/>
      <c r="R11" s="229"/>
      <c r="S11" s="229"/>
    </row>
    <row r="12" spans="1:21" ht="12.9" customHeight="1">
      <c r="A12" s="649"/>
      <c r="B12" s="650"/>
      <c r="C12" s="386" t="s">
        <v>110</v>
      </c>
      <c r="D12" s="109">
        <v>15</v>
      </c>
      <c r="E12" s="110">
        <v>424.786</v>
      </c>
      <c r="F12" s="110">
        <v>4546.0339999999997</v>
      </c>
      <c r="G12" s="111">
        <f t="shared" si="0"/>
        <v>3.4797500596322091E-2</v>
      </c>
      <c r="H12" s="112">
        <f t="shared" si="1"/>
        <v>-2.9220334025029028E-2</v>
      </c>
      <c r="I12" s="113">
        <v>437.572</v>
      </c>
      <c r="J12" s="113">
        <v>4673.3600000000006</v>
      </c>
      <c r="K12" s="430">
        <f t="shared" si="2"/>
        <v>3.9806659745365416E-2</v>
      </c>
      <c r="L12" s="230"/>
      <c r="M12" s="229"/>
      <c r="N12" s="229"/>
      <c r="O12" s="229"/>
      <c r="P12" s="229"/>
      <c r="Q12" s="229"/>
      <c r="R12" s="229"/>
      <c r="S12" s="229"/>
    </row>
    <row r="13" spans="1:21" ht="12.9" customHeight="1">
      <c r="A13" s="649"/>
      <c r="B13" s="650"/>
      <c r="C13" s="386" t="s">
        <v>112</v>
      </c>
      <c r="D13" s="117"/>
      <c r="E13" s="110">
        <v>192.928</v>
      </c>
      <c r="F13" s="110">
        <v>2064.7171699999999</v>
      </c>
      <c r="G13" s="111">
        <f t="shared" si="0"/>
        <v>1.5804221878892497E-2</v>
      </c>
      <c r="H13" s="112">
        <f>(E13-I13)/I13</f>
        <v>-7.6019750863262237E-2</v>
      </c>
      <c r="I13" s="113">
        <v>208.80100000000002</v>
      </c>
      <c r="J13" s="113">
        <v>2230.0129999999999</v>
      </c>
      <c r="K13" s="430">
        <f t="shared" si="2"/>
        <v>1.8994977652802385E-2</v>
      </c>
      <c r="L13" s="230"/>
      <c r="M13" s="229"/>
      <c r="N13" s="229"/>
      <c r="O13" s="229"/>
      <c r="P13" s="229"/>
      <c r="Q13" s="229"/>
      <c r="R13" s="229"/>
      <c r="S13" s="229"/>
    </row>
    <row r="14" spans="1:21" ht="12.9" customHeight="1">
      <c r="A14" s="651"/>
      <c r="B14" s="652"/>
      <c r="C14" s="350" t="s">
        <v>0</v>
      </c>
      <c r="D14" s="351">
        <v>114354</v>
      </c>
      <c r="E14" s="352">
        <v>12207.371009999999</v>
      </c>
      <c r="F14" s="353">
        <v>130652.4982</v>
      </c>
      <c r="G14" s="354">
        <f>SUM(G8:G13)</f>
        <v>1</v>
      </c>
      <c r="H14" s="355">
        <f>(E14-I14)/I14</f>
        <v>0.11052504314834519</v>
      </c>
      <c r="I14" s="356">
        <v>10992.431989999999</v>
      </c>
      <c r="J14" s="357">
        <v>117400.01212</v>
      </c>
      <c r="K14" s="431">
        <f>SUM(K8:K13)</f>
        <v>1</v>
      </c>
      <c r="L14" s="230"/>
      <c r="M14" s="229"/>
      <c r="N14" s="229"/>
      <c r="O14" s="229"/>
      <c r="P14" s="229"/>
      <c r="Q14" s="229"/>
      <c r="R14" s="229"/>
      <c r="S14" s="229"/>
    </row>
    <row r="15" spans="1:21" ht="12.9" customHeight="1">
      <c r="A15" s="647" t="str">
        <f>'3.1'!E6</f>
        <v>Srpen</v>
      </c>
      <c r="B15" s="648"/>
      <c r="C15" s="386" t="s">
        <v>4</v>
      </c>
      <c r="D15" s="114">
        <v>100</v>
      </c>
      <c r="E15" s="110">
        <v>7335.1364000000003</v>
      </c>
      <c r="F15" s="110">
        <v>78414.808279999997</v>
      </c>
      <c r="G15" s="115">
        <f>E15/$E$21</f>
        <v>0.62728601467481104</v>
      </c>
      <c r="H15" s="116">
        <f>(E15-I15)/I15</f>
        <v>4.2004714671840859E-2</v>
      </c>
      <c r="I15" s="113">
        <v>7039.4464600000001</v>
      </c>
      <c r="J15" s="113">
        <v>75185.512110000011</v>
      </c>
      <c r="K15" s="429">
        <f>I15/$I$21</f>
        <v>0.62274025133614386</v>
      </c>
      <c r="L15" s="230"/>
      <c r="M15" s="229"/>
      <c r="N15" s="229"/>
      <c r="O15" s="229"/>
      <c r="P15" s="229"/>
      <c r="Q15" s="229"/>
      <c r="R15" s="229"/>
      <c r="S15" s="229"/>
    </row>
    <row r="16" spans="1:21" ht="12.9" customHeight="1">
      <c r="A16" s="649"/>
      <c r="B16" s="650"/>
      <c r="C16" s="386" t="s">
        <v>5</v>
      </c>
      <c r="D16" s="109">
        <v>372</v>
      </c>
      <c r="E16" s="110">
        <v>1686.28745</v>
      </c>
      <c r="F16" s="110">
        <v>18026.918710000002</v>
      </c>
      <c r="G16" s="111">
        <f t="shared" ref="G16:G20" si="3">E16/$E$21</f>
        <v>0.14420788877309079</v>
      </c>
      <c r="H16" s="112">
        <f t="shared" ref="H16:H18" si="4">(E16-I16)/I16</f>
        <v>0.22772522700635844</v>
      </c>
      <c r="I16" s="113">
        <v>1373.50558</v>
      </c>
      <c r="J16" s="113">
        <v>14669.863749999999</v>
      </c>
      <c r="K16" s="430">
        <f t="shared" ref="K16:K20" si="5">I16/$I$21</f>
        <v>0.12150631657773785</v>
      </c>
      <c r="L16" s="231"/>
      <c r="M16" s="229"/>
      <c r="N16" s="229"/>
      <c r="O16" s="229"/>
      <c r="P16" s="229"/>
      <c r="Q16" s="229"/>
      <c r="R16" s="229"/>
      <c r="S16" s="229"/>
    </row>
    <row r="17" spans="1:20" ht="12.9" customHeight="1">
      <c r="A17" s="649"/>
      <c r="B17" s="650"/>
      <c r="C17" s="386" t="s">
        <v>6</v>
      </c>
      <c r="D17" s="109">
        <v>10687</v>
      </c>
      <c r="E17" s="110">
        <v>790.07907</v>
      </c>
      <c r="F17" s="110">
        <v>8446.1822100000009</v>
      </c>
      <c r="G17" s="111">
        <f t="shared" si="3"/>
        <v>6.7565962522289441E-2</v>
      </c>
      <c r="H17" s="112">
        <f t="shared" si="4"/>
        <v>-0.1182973633357351</v>
      </c>
      <c r="I17" s="113">
        <v>896.08336999999995</v>
      </c>
      <c r="J17" s="113">
        <v>9570.7080700000006</v>
      </c>
      <c r="K17" s="430">
        <f>I17/$I$21</f>
        <v>7.9271457808905432E-2</v>
      </c>
      <c r="L17" s="230"/>
      <c r="M17" s="229"/>
      <c r="N17" s="229"/>
      <c r="O17" s="229"/>
      <c r="P17" s="229"/>
      <c r="Q17" s="229"/>
      <c r="R17" s="229"/>
      <c r="S17" s="229"/>
    </row>
    <row r="18" spans="1:20" ht="12.9" customHeight="1">
      <c r="A18" s="649"/>
      <c r="B18" s="650"/>
      <c r="C18" s="386" t="s">
        <v>7</v>
      </c>
      <c r="D18" s="109">
        <v>103170</v>
      </c>
      <c r="E18" s="110">
        <v>1205.0700900000002</v>
      </c>
      <c r="F18" s="110">
        <v>12882.70376</v>
      </c>
      <c r="G18" s="111">
        <f t="shared" si="3"/>
        <v>0.10305515438811962</v>
      </c>
      <c r="H18" s="112">
        <f t="shared" si="4"/>
        <v>-0.11460496570160755</v>
      </c>
      <c r="I18" s="113">
        <v>1361.05359</v>
      </c>
      <c r="J18" s="113">
        <v>14537.13392</v>
      </c>
      <c r="K18" s="430">
        <f>I18/$I$21</f>
        <v>0.12040475902966961</v>
      </c>
      <c r="L18" s="230"/>
      <c r="M18" s="229"/>
      <c r="N18" s="229"/>
      <c r="O18" s="229"/>
      <c r="P18" s="229"/>
      <c r="Q18" s="229"/>
      <c r="R18" s="229"/>
      <c r="S18" s="229"/>
    </row>
    <row r="19" spans="1:20" ht="12.9" customHeight="1">
      <c r="A19" s="649"/>
      <c r="B19" s="650"/>
      <c r="C19" s="386" t="s">
        <v>110</v>
      </c>
      <c r="D19" s="109">
        <v>15</v>
      </c>
      <c r="E19" s="110">
        <v>415.63200000000001</v>
      </c>
      <c r="F19" s="110">
        <v>4442.7660000000005</v>
      </c>
      <c r="G19" s="111">
        <f t="shared" si="3"/>
        <v>3.5544007177742608E-2</v>
      </c>
      <c r="H19" s="112">
        <f>(E19-I19)/I19</f>
        <v>-2.9307699314075071E-2</v>
      </c>
      <c r="I19" s="113">
        <v>428.18099999999998</v>
      </c>
      <c r="J19" s="113">
        <v>4573.3180000000002</v>
      </c>
      <c r="K19" s="430">
        <f>I19/$I$21</f>
        <v>3.7878765762693417E-2</v>
      </c>
      <c r="L19" s="230"/>
      <c r="M19" s="229"/>
      <c r="N19" s="229"/>
      <c r="O19" s="229"/>
      <c r="P19" s="229"/>
      <c r="Q19" s="229"/>
      <c r="R19" s="229"/>
      <c r="S19" s="229"/>
    </row>
    <row r="20" spans="1:20" ht="12.9" customHeight="1">
      <c r="A20" s="649"/>
      <c r="B20" s="650"/>
      <c r="C20" s="386" t="s">
        <v>112</v>
      </c>
      <c r="D20" s="117"/>
      <c r="E20" s="110">
        <v>261.24300000000005</v>
      </c>
      <c r="F20" s="110">
        <v>2792.8100000000004</v>
      </c>
      <c r="G20" s="111">
        <f t="shared" si="3"/>
        <v>2.2340972463946503E-2</v>
      </c>
      <c r="H20" s="112">
        <f t="shared" ref="H20" si="6">(E20-I20)/I20</f>
        <v>0.2699268405318041</v>
      </c>
      <c r="I20" s="113">
        <v>205.71499999999997</v>
      </c>
      <c r="J20" s="113">
        <v>2196.9596700000002</v>
      </c>
      <c r="K20" s="430">
        <f t="shared" si="5"/>
        <v>1.8198449484849808E-2</v>
      </c>
      <c r="L20" s="230"/>
      <c r="M20" s="229"/>
      <c r="N20" s="229"/>
      <c r="O20" s="229"/>
      <c r="P20" s="229"/>
      <c r="Q20" s="229"/>
      <c r="R20" s="229"/>
      <c r="S20" s="229"/>
    </row>
    <row r="21" spans="1:20" ht="12.9" customHeight="1">
      <c r="A21" s="651"/>
      <c r="B21" s="652"/>
      <c r="C21" s="350" t="s">
        <v>0</v>
      </c>
      <c r="D21" s="351">
        <v>114344</v>
      </c>
      <c r="E21" s="352">
        <v>11693.44801</v>
      </c>
      <c r="F21" s="353">
        <v>125006.18896</v>
      </c>
      <c r="G21" s="354">
        <f>SUM(G15:G20)</f>
        <v>1</v>
      </c>
      <c r="H21" s="355">
        <f>(E21-I21)/I21</f>
        <v>3.4453602866599653E-2</v>
      </c>
      <c r="I21" s="356">
        <v>11303.985000000001</v>
      </c>
      <c r="J21" s="357">
        <v>120733.49552000001</v>
      </c>
      <c r="K21" s="431">
        <f>SUM(K15:K20)</f>
        <v>1</v>
      </c>
      <c r="L21" s="230"/>
      <c r="M21" s="229"/>
      <c r="N21" s="229"/>
      <c r="O21" s="229"/>
      <c r="P21" s="229"/>
      <c r="Q21" s="229"/>
      <c r="R21" s="229"/>
      <c r="S21" s="229"/>
    </row>
    <row r="22" spans="1:20" ht="12.9" customHeight="1">
      <c r="A22" s="653" t="str">
        <f>'3.1'!F6</f>
        <v>Září</v>
      </c>
      <c r="B22" s="654"/>
      <c r="C22" s="385" t="s">
        <v>4</v>
      </c>
      <c r="D22" s="114">
        <v>100</v>
      </c>
      <c r="E22" s="262">
        <v>7900.6546099999996</v>
      </c>
      <c r="F22" s="262">
        <v>84472.217609999992</v>
      </c>
      <c r="G22" s="115">
        <f>E22/$E$28</f>
        <v>0.54182803223117815</v>
      </c>
      <c r="H22" s="116">
        <f>(E22-I22)/I22</f>
        <v>-4.0304719693884827E-2</v>
      </c>
      <c r="I22" s="523">
        <v>8232.4616700000006</v>
      </c>
      <c r="J22" s="523">
        <v>87960.560360000003</v>
      </c>
      <c r="K22" s="429">
        <f>I22/$I$28</f>
        <v>0.54516711000630635</v>
      </c>
      <c r="L22" s="110"/>
      <c r="M22" s="229"/>
      <c r="N22" s="229"/>
      <c r="O22" s="229"/>
      <c r="P22" s="229"/>
      <c r="Q22" s="229"/>
      <c r="R22" s="229"/>
      <c r="S22" s="229"/>
      <c r="T22" s="110"/>
    </row>
    <row r="23" spans="1:20" ht="12.9" customHeight="1">
      <c r="A23" s="653"/>
      <c r="B23" s="654"/>
      <c r="C23" s="386" t="s">
        <v>5</v>
      </c>
      <c r="D23" s="109">
        <v>374</v>
      </c>
      <c r="E23" s="110">
        <v>2348.4081099999999</v>
      </c>
      <c r="F23" s="110">
        <v>25108.709880000002</v>
      </c>
      <c r="G23" s="111">
        <f t="shared" ref="G23:G27" si="7">E23/$E$28</f>
        <v>0.16105416676568782</v>
      </c>
      <c r="H23" s="112">
        <f t="shared" ref="H23:H27" si="8">(E23-I23)/I23</f>
        <v>0.42363849595646286</v>
      </c>
      <c r="I23" s="113">
        <v>1649.58177</v>
      </c>
      <c r="J23" s="113">
        <v>17625.121419999999</v>
      </c>
      <c r="K23" s="430">
        <f t="shared" ref="K23:K27" si="9">I23/$I$28</f>
        <v>0.10923800951872364</v>
      </c>
      <c r="L23" s="110"/>
      <c r="M23" s="229"/>
      <c r="N23" s="229"/>
      <c r="O23" s="229"/>
      <c r="P23" s="229"/>
      <c r="Q23" s="229"/>
      <c r="R23" s="229"/>
      <c r="S23" s="229"/>
      <c r="T23" s="110"/>
    </row>
    <row r="24" spans="1:20" ht="12.9" customHeight="1">
      <c r="A24" s="653"/>
      <c r="B24" s="654"/>
      <c r="C24" s="386" t="s">
        <v>6</v>
      </c>
      <c r="D24" s="109">
        <v>10684</v>
      </c>
      <c r="E24" s="110">
        <v>1444.5467200000001</v>
      </c>
      <c r="F24" s="110">
        <v>15444.80472</v>
      </c>
      <c r="G24" s="111">
        <f t="shared" si="7"/>
        <v>9.906722232521474E-2</v>
      </c>
      <c r="H24" s="112">
        <f t="shared" si="8"/>
        <v>-0.18889745970170596</v>
      </c>
      <c r="I24" s="113">
        <v>1780.9668300000001</v>
      </c>
      <c r="J24" s="113">
        <v>19028.918240000003</v>
      </c>
      <c r="K24" s="430">
        <f t="shared" si="9"/>
        <v>0.1179385436152529</v>
      </c>
      <c r="L24" s="110"/>
      <c r="M24" s="229"/>
      <c r="N24" s="229"/>
      <c r="O24" s="229"/>
      <c r="P24" s="229"/>
      <c r="Q24" s="229"/>
      <c r="R24" s="229"/>
      <c r="S24" s="229"/>
      <c r="T24" s="110"/>
    </row>
    <row r="25" spans="1:20" ht="12.9" customHeight="1">
      <c r="A25" s="653"/>
      <c r="B25" s="654"/>
      <c r="C25" s="386" t="s">
        <v>7</v>
      </c>
      <c r="D25" s="109">
        <v>103204</v>
      </c>
      <c r="E25" s="110">
        <v>2203.29855</v>
      </c>
      <c r="F25" s="110">
        <v>23558.231400000001</v>
      </c>
      <c r="G25" s="111">
        <f t="shared" si="7"/>
        <v>0.15110253221970782</v>
      </c>
      <c r="H25" s="112">
        <f t="shared" si="8"/>
        <v>-0.18550070753134024</v>
      </c>
      <c r="I25" s="113">
        <v>2705.0957200000003</v>
      </c>
      <c r="J25" s="113">
        <v>28902.693739999999</v>
      </c>
      <c r="K25" s="430">
        <f t="shared" si="9"/>
        <v>0.17913587394362307</v>
      </c>
      <c r="L25" s="110"/>
      <c r="M25" s="229"/>
      <c r="N25" s="229"/>
      <c r="O25" s="229"/>
      <c r="P25" s="229"/>
      <c r="Q25" s="229"/>
      <c r="R25" s="229"/>
      <c r="S25" s="229"/>
      <c r="T25" s="110"/>
    </row>
    <row r="26" spans="1:20" ht="12.9" customHeight="1">
      <c r="A26" s="653"/>
      <c r="B26" s="654"/>
      <c r="C26" s="386" t="s">
        <v>110</v>
      </c>
      <c r="D26" s="109">
        <v>15</v>
      </c>
      <c r="E26" s="110">
        <v>411.339</v>
      </c>
      <c r="F26" s="110">
        <v>4397.58</v>
      </c>
      <c r="G26" s="111">
        <f t="shared" si="7"/>
        <v>2.8209687924826348E-2</v>
      </c>
      <c r="H26" s="112">
        <f t="shared" si="8"/>
        <v>-5.6464543358832879E-2</v>
      </c>
      <c r="I26" s="113">
        <v>435.95499999999998</v>
      </c>
      <c r="J26" s="113">
        <v>4658.1139999999996</v>
      </c>
      <c r="K26" s="430">
        <f t="shared" si="9"/>
        <v>2.886965490636767E-2</v>
      </c>
      <c r="L26" s="110"/>
      <c r="M26" s="229"/>
      <c r="N26" s="229"/>
      <c r="O26" s="229"/>
      <c r="P26" s="229"/>
      <c r="Q26" s="229"/>
      <c r="R26" s="229"/>
      <c r="S26" s="229"/>
      <c r="T26" s="110"/>
    </row>
    <row r="27" spans="1:20" ht="12.9" customHeight="1">
      <c r="A27" s="653"/>
      <c r="B27" s="654"/>
      <c r="C27" s="386" t="s">
        <v>112</v>
      </c>
      <c r="D27" s="117"/>
      <c r="E27" s="110">
        <v>273.23299999999995</v>
      </c>
      <c r="F27" s="110">
        <v>2921.3560000000002</v>
      </c>
      <c r="G27" s="111">
        <f t="shared" si="7"/>
        <v>1.8738358533385055E-2</v>
      </c>
      <c r="H27" s="112">
        <f t="shared" si="8"/>
        <v>-7.9226805687076185E-2</v>
      </c>
      <c r="I27" s="113">
        <v>296.74299999999999</v>
      </c>
      <c r="J27" s="113">
        <v>3170.5702000000001</v>
      </c>
      <c r="K27" s="430">
        <f t="shared" si="9"/>
        <v>1.9650808009726375E-2</v>
      </c>
      <c r="L27" s="110"/>
      <c r="M27" s="229"/>
      <c r="N27" s="229"/>
      <c r="O27" s="229"/>
      <c r="P27" s="229"/>
      <c r="Q27" s="229"/>
      <c r="R27" s="229"/>
      <c r="S27" s="229"/>
      <c r="T27" s="110"/>
    </row>
    <row r="28" spans="1:20" ht="12.9" customHeight="1">
      <c r="A28" s="653"/>
      <c r="B28" s="654"/>
      <c r="C28" s="350" t="s">
        <v>0</v>
      </c>
      <c r="D28" s="351">
        <v>114377</v>
      </c>
      <c r="E28" s="352">
        <v>14581.47999</v>
      </c>
      <c r="F28" s="353">
        <v>155902.89960999999</v>
      </c>
      <c r="G28" s="354">
        <f>SUM(G22:G27)</f>
        <v>0.99999999999999989</v>
      </c>
      <c r="H28" s="355">
        <f>(E28-I28)/I28</f>
        <v>-3.439048678096248E-2</v>
      </c>
      <c r="I28" s="356">
        <v>15100.80399</v>
      </c>
      <c r="J28" s="357">
        <v>161345.97795999999</v>
      </c>
      <c r="K28" s="431">
        <f>SUM(K22:K27)</f>
        <v>1</v>
      </c>
      <c r="M28" s="229"/>
      <c r="N28" s="229"/>
      <c r="O28" s="229"/>
      <c r="P28" s="229"/>
      <c r="Q28" s="229"/>
      <c r="R28" s="229"/>
      <c r="S28" s="229"/>
    </row>
    <row r="29" spans="1:20" ht="12.9" customHeight="1">
      <c r="A29" s="655" t="str">
        <f>'3.1'!G6</f>
        <v>III. čtvrtletí</v>
      </c>
      <c r="B29" s="656"/>
      <c r="C29" s="386" t="s">
        <v>4</v>
      </c>
      <c r="D29" s="109">
        <f>D22</f>
        <v>100</v>
      </c>
      <c r="E29" s="110">
        <f>E8+E15+E22</f>
        <v>23102.49711</v>
      </c>
      <c r="F29" s="110">
        <f>F8+F15+F22</f>
        <v>247082.02133999998</v>
      </c>
      <c r="G29" s="111">
        <f>E29/$E$35</f>
        <v>0.60034087630774324</v>
      </c>
      <c r="H29" s="112">
        <f>(E29-I29)/I29</f>
        <v>4.290251766553841E-2</v>
      </c>
      <c r="I29" s="113">
        <f>I8+I15+I22</f>
        <v>22152.115580000002</v>
      </c>
      <c r="J29" s="113">
        <f>J8+J15+J22</f>
        <v>236627.37650000001</v>
      </c>
      <c r="K29" s="430">
        <f>I29/$I$35</f>
        <v>0.59234657013276293</v>
      </c>
      <c r="M29" s="229"/>
      <c r="N29" s="229"/>
      <c r="O29" s="229"/>
      <c r="P29" s="229"/>
      <c r="Q29" s="229"/>
      <c r="R29" s="229"/>
      <c r="S29" s="229"/>
    </row>
    <row r="30" spans="1:20" ht="12.9" customHeight="1">
      <c r="A30" s="653"/>
      <c r="B30" s="654"/>
      <c r="C30" s="386" t="s">
        <v>5</v>
      </c>
      <c r="D30" s="109">
        <f t="shared" ref="D30:D33" si="10">D23</f>
        <v>374</v>
      </c>
      <c r="E30" s="110">
        <f>E9+E16+E23</f>
        <v>5627.6055400000005</v>
      </c>
      <c r="F30" s="110">
        <f t="shared" ref="F30" si="11">F9+F16+F23</f>
        <v>60184.066150000006</v>
      </c>
      <c r="G30" s="111">
        <f t="shared" ref="G30:G34" si="12">E30/$E$35</f>
        <v>0.14623880809557693</v>
      </c>
      <c r="H30" s="112">
        <f t="shared" ref="H30:H32" si="13">(E30-I30)/I30</f>
        <v>0.29892385501709484</v>
      </c>
      <c r="I30" s="113">
        <f>I9+I16+I23</f>
        <v>4332.5138099999995</v>
      </c>
      <c r="J30" s="113">
        <f t="shared" ref="J30" si="14">J9+J16+J23</f>
        <v>46279.790739999997</v>
      </c>
      <c r="K30" s="430">
        <f t="shared" ref="K30:K34" si="15">I30/$I$35</f>
        <v>0.1158512236060809</v>
      </c>
      <c r="M30" s="229"/>
      <c r="N30" s="229"/>
      <c r="O30" s="229"/>
      <c r="P30" s="229"/>
      <c r="Q30" s="229"/>
      <c r="R30" s="229"/>
      <c r="S30" s="229"/>
    </row>
    <row r="31" spans="1:20" ht="12.9" customHeight="1">
      <c r="A31" s="653"/>
      <c r="B31" s="654"/>
      <c r="C31" s="386" t="s">
        <v>6</v>
      </c>
      <c r="D31" s="109">
        <f t="shared" si="10"/>
        <v>10684</v>
      </c>
      <c r="E31" s="110">
        <f t="shared" ref="E31:F34" si="16">E10+E17+E24</f>
        <v>3078.1220000000003</v>
      </c>
      <c r="F31" s="110">
        <f t="shared" si="16"/>
        <v>32918.673779999997</v>
      </c>
      <c r="G31" s="111">
        <f t="shared" si="12"/>
        <v>7.9987996538359626E-2</v>
      </c>
      <c r="H31" s="112">
        <f t="shared" si="13"/>
        <v>-0.1287884285589653</v>
      </c>
      <c r="I31" s="113">
        <f t="shared" ref="I31:J33" si="17">I10+I17+I24</f>
        <v>3533.1509599999999</v>
      </c>
      <c r="J31" s="113">
        <f t="shared" si="17"/>
        <v>37742.868010000006</v>
      </c>
      <c r="K31" s="430">
        <f t="shared" si="15"/>
        <v>9.4476297099442927E-2</v>
      </c>
      <c r="M31" s="229"/>
      <c r="N31" s="229"/>
      <c r="O31" s="229"/>
      <c r="P31" s="229"/>
      <c r="Q31" s="229"/>
      <c r="R31" s="229"/>
      <c r="S31" s="229"/>
    </row>
    <row r="32" spans="1:20" ht="12.9" customHeight="1">
      <c r="A32" s="653"/>
      <c r="B32" s="654"/>
      <c r="C32" s="386" t="s">
        <v>7</v>
      </c>
      <c r="D32" s="109">
        <f t="shared" si="10"/>
        <v>103204</v>
      </c>
      <c r="E32" s="110">
        <f>E11+E18+E25</f>
        <v>4694.9133600000005</v>
      </c>
      <c r="F32" s="110">
        <f t="shared" si="16"/>
        <v>50211.562330000001</v>
      </c>
      <c r="G32" s="111">
        <f t="shared" si="12"/>
        <v>0.1220018938780134</v>
      </c>
      <c r="H32" s="112">
        <f t="shared" si="13"/>
        <v>-0.12513995526704935</v>
      </c>
      <c r="I32" s="113">
        <f>I11+I18+I25</f>
        <v>5366.4736300000004</v>
      </c>
      <c r="J32" s="113">
        <f t="shared" si="17"/>
        <v>57327.11548</v>
      </c>
      <c r="K32" s="430">
        <f t="shared" si="15"/>
        <v>0.14349926249519948</v>
      </c>
      <c r="M32" s="229"/>
      <c r="N32" s="229"/>
      <c r="O32" s="229"/>
      <c r="P32" s="229"/>
      <c r="Q32" s="229"/>
      <c r="R32" s="229"/>
      <c r="S32" s="229"/>
    </row>
    <row r="33" spans="1:20" ht="12.9" customHeight="1">
      <c r="A33" s="653"/>
      <c r="B33" s="654"/>
      <c r="C33" s="386" t="s">
        <v>110</v>
      </c>
      <c r="D33" s="109">
        <f t="shared" si="10"/>
        <v>15</v>
      </c>
      <c r="E33" s="110">
        <f>E12+E19+E26</f>
        <v>1251.7570000000001</v>
      </c>
      <c r="F33" s="110">
        <f t="shared" si="16"/>
        <v>13386.38</v>
      </c>
      <c r="G33" s="111">
        <f t="shared" si="12"/>
        <v>3.2528124155854585E-2</v>
      </c>
      <c r="H33" s="112">
        <f>(E33-I33)/I33</f>
        <v>-3.8373429371256686E-2</v>
      </c>
      <c r="I33" s="113">
        <f>I12+I19+I26</f>
        <v>1301.7079999999999</v>
      </c>
      <c r="J33" s="113">
        <f t="shared" si="17"/>
        <v>13904.791999999999</v>
      </c>
      <c r="K33" s="430">
        <f t="shared" si="15"/>
        <v>3.4807613129760419E-2</v>
      </c>
      <c r="M33" s="229"/>
      <c r="N33" s="229"/>
      <c r="O33" s="229"/>
      <c r="P33" s="229"/>
      <c r="Q33" s="229"/>
      <c r="R33" s="229"/>
      <c r="S33" s="229"/>
    </row>
    <row r="34" spans="1:20" ht="12.9" customHeight="1">
      <c r="A34" s="653"/>
      <c r="B34" s="654"/>
      <c r="C34" s="386" t="s">
        <v>112</v>
      </c>
      <c r="D34" s="109"/>
      <c r="E34" s="110">
        <f t="shared" si="16"/>
        <v>727.404</v>
      </c>
      <c r="F34" s="110">
        <f t="shared" si="16"/>
        <v>7778.883170000001</v>
      </c>
      <c r="G34" s="111">
        <f t="shared" si="12"/>
        <v>1.8902301024452228E-2</v>
      </c>
      <c r="H34" s="112">
        <f t="shared" ref="H34" si="18">(E34-I34)/I34</f>
        <v>2.269918552875954E-2</v>
      </c>
      <c r="I34" s="113">
        <f t="shared" ref="I34:J34" si="19">I13+I20+I27</f>
        <v>711.25900000000001</v>
      </c>
      <c r="J34" s="113">
        <f t="shared" si="19"/>
        <v>7597.5428700000002</v>
      </c>
      <c r="K34" s="430">
        <f t="shared" si="15"/>
        <v>1.9019033536753459E-2</v>
      </c>
      <c r="M34" s="229"/>
      <c r="N34" s="229"/>
      <c r="O34" s="229"/>
      <c r="P34" s="229"/>
      <c r="Q34" s="229"/>
      <c r="R34" s="229"/>
      <c r="S34" s="229"/>
    </row>
    <row r="35" spans="1:20" ht="12.9" customHeight="1">
      <c r="A35" s="653"/>
      <c r="B35" s="654"/>
      <c r="C35" s="350" t="s">
        <v>0</v>
      </c>
      <c r="D35" s="351">
        <f>SUM(D29:D34)</f>
        <v>114377</v>
      </c>
      <c r="E35" s="352">
        <f>SUM(E29:E34)</f>
        <v>38482.299010000002</v>
      </c>
      <c r="F35" s="353">
        <f>SUM(F29:F34)</f>
        <v>411561.58676999999</v>
      </c>
      <c r="G35" s="354">
        <f>SUM(G29:G34)</f>
        <v>1</v>
      </c>
      <c r="H35" s="355">
        <f>(E35-I35)/I35</f>
        <v>2.9014937515819773E-2</v>
      </c>
      <c r="I35" s="356">
        <f>SUM(I29:I34)</f>
        <v>37397.220979999998</v>
      </c>
      <c r="J35" s="357">
        <f>SUM(J29:J34)</f>
        <v>399479.48559999996</v>
      </c>
      <c r="K35" s="431">
        <f>SUM(K29:K34)</f>
        <v>1.0000000000000002</v>
      </c>
      <c r="M35" s="229"/>
      <c r="N35" s="229"/>
      <c r="O35" s="229"/>
      <c r="P35" s="229"/>
      <c r="Q35" s="229"/>
      <c r="R35" s="229"/>
      <c r="S35" s="229"/>
    </row>
    <row r="36" spans="1:20" ht="20.100000000000001" customHeight="1">
      <c r="A36" s="260"/>
      <c r="B36" s="261"/>
      <c r="C36" s="200"/>
      <c r="D36" s="262"/>
      <c r="E36" s="262"/>
      <c r="F36" s="262"/>
      <c r="G36" s="263"/>
      <c r="H36" s="264"/>
      <c r="I36" s="265"/>
      <c r="J36" s="265"/>
      <c r="K36" s="266"/>
    </row>
    <row r="37" spans="1:20" ht="15" customHeight="1">
      <c r="A37" s="644" t="s">
        <v>67</v>
      </c>
      <c r="B37" s="644"/>
      <c r="C37" s="644"/>
      <c r="D37" s="644"/>
      <c r="E37" s="644"/>
      <c r="F37" s="391"/>
      <c r="G37" s="644" t="s">
        <v>68</v>
      </c>
      <c r="H37" s="644"/>
      <c r="I37" s="644"/>
      <c r="J37" s="644"/>
      <c r="K37" s="644"/>
      <c r="M37" s="230"/>
      <c r="N37" s="230"/>
      <c r="O37" s="230"/>
      <c r="P37" s="230"/>
      <c r="Q37" s="230"/>
      <c r="R37" s="230"/>
      <c r="S37" s="230"/>
    </row>
    <row r="38" spans="1:20" ht="15" customHeight="1">
      <c r="A38" s="645" t="str">
        <f>A29</f>
        <v>III. čtvrtletí</v>
      </c>
      <c r="B38" s="636"/>
      <c r="C38" s="636"/>
      <c r="D38" s="636"/>
      <c r="E38" s="636"/>
      <c r="F38" s="391"/>
      <c r="G38" s="646" t="str">
        <f>A29</f>
        <v>III. čtvrtletí</v>
      </c>
      <c r="H38" s="646"/>
      <c r="I38" s="646"/>
      <c r="J38" s="646"/>
      <c r="K38" s="646"/>
      <c r="M38" s="230"/>
      <c r="N38" s="230"/>
      <c r="O38" s="230"/>
      <c r="P38" s="230"/>
      <c r="Q38" s="230"/>
      <c r="R38" s="230"/>
      <c r="S38" s="230"/>
    </row>
    <row r="39" spans="1:20" ht="15" customHeight="1">
      <c r="A39" s="108"/>
      <c r="B39" s="108"/>
      <c r="C39" s="108"/>
      <c r="D39" s="85"/>
      <c r="E39" s="85"/>
      <c r="F39" s="85"/>
      <c r="G39" s="108"/>
      <c r="H39" s="108"/>
      <c r="I39" s="108"/>
      <c r="J39" s="108"/>
      <c r="K39" s="108"/>
      <c r="M39" s="230"/>
      <c r="N39" s="230"/>
      <c r="O39" s="230"/>
      <c r="P39" s="230"/>
      <c r="Q39" s="230"/>
      <c r="R39" s="230"/>
      <c r="S39" s="230"/>
      <c r="T39" s="230"/>
    </row>
    <row r="40" spans="1:20" ht="15" customHeight="1">
      <c r="A40" s="108"/>
      <c r="B40" s="108"/>
      <c r="C40" s="108"/>
      <c r="D40" s="85"/>
      <c r="E40" s="85"/>
      <c r="F40" s="85"/>
      <c r="G40" s="108"/>
      <c r="H40" s="108"/>
      <c r="I40" s="108"/>
      <c r="J40" s="108"/>
      <c r="K40" s="108"/>
    </row>
    <row r="41" spans="1:20" ht="15" customHeight="1">
      <c r="A41" s="108"/>
      <c r="B41" s="108"/>
      <c r="C41" s="108"/>
      <c r="D41" s="85"/>
      <c r="E41" s="85"/>
      <c r="F41" s="85"/>
      <c r="G41" s="108"/>
      <c r="H41" s="108"/>
      <c r="I41" s="108"/>
      <c r="J41" s="108"/>
      <c r="K41" s="108"/>
    </row>
    <row r="42" spans="1:20" ht="15" customHeight="1">
      <c r="A42" s="108"/>
      <c r="B42" s="108"/>
      <c r="C42" s="108">
        <f>E4</f>
        <v>2020</v>
      </c>
      <c r="D42" s="108">
        <f>I4</f>
        <v>2019</v>
      </c>
      <c r="E42" s="85"/>
      <c r="F42" s="85"/>
      <c r="G42" s="85"/>
      <c r="H42" s="108"/>
      <c r="I42" s="108">
        <f>E4</f>
        <v>2020</v>
      </c>
      <c r="J42" s="108">
        <f>I4</f>
        <v>2019</v>
      </c>
      <c r="K42" s="108"/>
    </row>
    <row r="43" spans="1:20" ht="15" customHeight="1">
      <c r="A43" s="108"/>
      <c r="B43" s="108" t="str">
        <f>A8</f>
        <v>Červenec</v>
      </c>
      <c r="C43" s="82">
        <f>E14</f>
        <v>12207.371009999999</v>
      </c>
      <c r="D43" s="82">
        <f>I14</f>
        <v>10992.431989999999</v>
      </c>
      <c r="E43" s="85"/>
      <c r="F43" s="85"/>
      <c r="G43" s="85"/>
      <c r="H43" s="108" t="str">
        <f>A8</f>
        <v>Červenec</v>
      </c>
      <c r="I43" s="233">
        <f>E14/E35</f>
        <v>0.31722041884316199</v>
      </c>
      <c r="J43" s="233">
        <f>I14/I35</f>
        <v>0.29393713495125057</v>
      </c>
      <c r="K43" s="108"/>
    </row>
    <row r="44" spans="1:20" ht="15" customHeight="1">
      <c r="A44" s="108"/>
      <c r="B44" s="108" t="str">
        <f>A15</f>
        <v>Srpen</v>
      </c>
      <c r="C44" s="82">
        <f>E21</f>
        <v>11693.44801</v>
      </c>
      <c r="D44" s="82">
        <f>I21</f>
        <v>11303.985000000001</v>
      </c>
      <c r="E44" s="85"/>
      <c r="F44" s="85"/>
      <c r="G44" s="85"/>
      <c r="H44" s="108" t="str">
        <f>A15</f>
        <v>Srpen</v>
      </c>
      <c r="I44" s="233">
        <f>E21/E35</f>
        <v>0.30386562941474321</v>
      </c>
      <c r="J44" s="233">
        <f>I21/I35</f>
        <v>0.30226804836769455</v>
      </c>
      <c r="K44" s="108"/>
    </row>
    <row r="45" spans="1:20" ht="15" customHeight="1">
      <c r="A45" s="108"/>
      <c r="B45" s="108" t="str">
        <f>A22</f>
        <v>Září</v>
      </c>
      <c r="C45" s="82">
        <f>E28</f>
        <v>14581.47999</v>
      </c>
      <c r="D45" s="82">
        <f>I28</f>
        <v>15100.80399</v>
      </c>
      <c r="E45" s="85"/>
      <c r="F45" s="85"/>
      <c r="G45" s="85"/>
      <c r="H45" s="108" t="str">
        <f>A22</f>
        <v>Září</v>
      </c>
      <c r="I45" s="233">
        <f>E28/E35</f>
        <v>0.37891395174209469</v>
      </c>
      <c r="J45" s="233">
        <f>I28/I35</f>
        <v>0.40379481668105494</v>
      </c>
      <c r="K45" s="108"/>
    </row>
    <row r="46" spans="1:20" ht="15" customHeight="1">
      <c r="A46" s="108"/>
      <c r="B46" s="108"/>
      <c r="C46" s="82">
        <f>SUM(C43:C45)</f>
        <v>38482.299010000002</v>
      </c>
      <c r="D46" s="82">
        <f>SUM(D43:D45)</f>
        <v>37397.220979999998</v>
      </c>
      <c r="E46" s="108"/>
      <c r="F46" s="108"/>
      <c r="G46" s="108"/>
      <c r="H46" s="108"/>
      <c r="I46" s="144">
        <f>SUM(I43:I45)</f>
        <v>1</v>
      </c>
      <c r="J46" s="144">
        <f>SUM(J43:J45)</f>
        <v>1</v>
      </c>
      <c r="K46" s="108"/>
    </row>
    <row r="47" spans="1:20" ht="15" customHeight="1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</row>
    <row r="48" spans="1:20" ht="1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ht="1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ht="1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ht="1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  <row r="52" spans="1:11" ht="1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15" customHeight="1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</row>
    <row r="54" spans="1:11" ht="15" customHeight="1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</row>
    <row r="55" spans="1:11" ht="15" customHeight="1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</row>
    <row r="56" spans="1:11" ht="1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</row>
    <row r="57" spans="1:11" ht="1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</row>
    <row r="58" spans="1:11" ht="1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</row>
    <row r="59" spans="1:11" ht="1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</row>
    <row r="60" spans="1:11" ht="1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</row>
    <row r="61" spans="1:11" ht="1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19">
    <mergeCell ref="G37:K37"/>
    <mergeCell ref="A38:E38"/>
    <mergeCell ref="G38:K38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5" formula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7"/>
  <dimension ref="A1:U91"/>
  <sheetViews>
    <sheetView showGridLines="0" tabSelected="1" topLeftCell="A10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21" s="225" customFormat="1" ht="15.6">
      <c r="A1" s="635" t="s">
        <v>273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</row>
    <row r="2" spans="1:21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21" ht="12.9" customHeight="1">
      <c r="A3" s="663" t="s">
        <v>38</v>
      </c>
      <c r="B3" s="663"/>
      <c r="C3" s="663"/>
      <c r="D3" s="664"/>
      <c r="E3" s="423"/>
      <c r="F3" s="424"/>
      <c r="G3" s="289"/>
      <c r="H3" s="290"/>
      <c r="I3" s="425"/>
      <c r="J3" s="426"/>
      <c r="K3" s="426"/>
    </row>
    <row r="4" spans="1:21" ht="24.9" customHeight="1">
      <c r="A4" s="281"/>
      <c r="B4" s="281"/>
      <c r="C4" s="281"/>
      <c r="D4" s="291"/>
      <c r="E4" s="665">
        <f>'3.1'!D4</f>
        <v>2020</v>
      </c>
      <c r="F4" s="675"/>
      <c r="G4" s="676"/>
      <c r="H4" s="292"/>
      <c r="I4" s="668">
        <f>E4-1</f>
        <v>2019</v>
      </c>
      <c r="J4" s="677"/>
      <c r="K4" s="677"/>
    </row>
    <row r="5" spans="1:21" ht="24.9" customHeight="1">
      <c r="A5" s="427"/>
      <c r="B5" s="293"/>
      <c r="C5" s="294"/>
      <c r="D5" s="295"/>
      <c r="E5" s="670" t="s">
        <v>67</v>
      </c>
      <c r="F5" s="671"/>
      <c r="G5" s="661" t="s">
        <v>37</v>
      </c>
      <c r="H5" s="643" t="s">
        <v>275</v>
      </c>
      <c r="I5" s="673" t="s">
        <v>67</v>
      </c>
      <c r="J5" s="659"/>
      <c r="K5" s="659" t="s">
        <v>37</v>
      </c>
    </row>
    <row r="6" spans="1:21" ht="18" customHeight="1">
      <c r="A6" s="428"/>
      <c r="B6" s="296"/>
      <c r="C6" s="296"/>
      <c r="D6" s="297"/>
      <c r="E6" s="672"/>
      <c r="F6" s="660"/>
      <c r="G6" s="662"/>
      <c r="H6" s="643"/>
      <c r="I6" s="674"/>
      <c r="J6" s="658"/>
      <c r="K6" s="658"/>
    </row>
    <row r="7" spans="1:21" ht="22.5" customHeight="1">
      <c r="A7" s="641" t="s">
        <v>214</v>
      </c>
      <c r="B7" s="642"/>
      <c r="C7" s="298" t="s">
        <v>241</v>
      </c>
      <c r="D7" s="299" t="s">
        <v>215</v>
      </c>
      <c r="E7" s="389" t="s">
        <v>283</v>
      </c>
      <c r="F7" s="390" t="s">
        <v>278</v>
      </c>
      <c r="G7" s="387" t="s">
        <v>284</v>
      </c>
      <c r="H7" s="388" t="s">
        <v>284</v>
      </c>
      <c r="I7" s="318" t="s">
        <v>285</v>
      </c>
      <c r="J7" s="377" t="s">
        <v>278</v>
      </c>
      <c r="K7" s="377" t="s">
        <v>284</v>
      </c>
    </row>
    <row r="8" spans="1:21" ht="12.9" customHeight="1">
      <c r="A8" s="647" t="str">
        <f>'3.1'!D6</f>
        <v>Červenec</v>
      </c>
      <c r="B8" s="648"/>
      <c r="C8" s="386" t="s">
        <v>4</v>
      </c>
      <c r="D8" s="114">
        <v>89</v>
      </c>
      <c r="E8" s="110">
        <v>90226.688999999998</v>
      </c>
      <c r="F8" s="110">
        <v>965699.71681799996</v>
      </c>
      <c r="G8" s="115">
        <f t="shared" ref="G8:G13" si="0">E8/$E$14</f>
        <v>0.952743427328552</v>
      </c>
      <c r="H8" s="116">
        <f>(E8-I8)/I8</f>
        <v>3.826806664813992E-2</v>
      </c>
      <c r="I8" s="113">
        <v>86901.15</v>
      </c>
      <c r="J8" s="113">
        <v>926504.58148899989</v>
      </c>
      <c r="K8" s="429">
        <f>I8/$I$14</f>
        <v>0.93309218427203644</v>
      </c>
      <c r="M8" s="229"/>
      <c r="N8" s="229"/>
      <c r="O8" s="229"/>
      <c r="P8" s="229"/>
      <c r="Q8" s="229"/>
      <c r="R8" s="229"/>
      <c r="S8" s="229"/>
      <c r="T8" s="229"/>
      <c r="U8" s="229"/>
    </row>
    <row r="9" spans="1:21" ht="12.9" customHeight="1">
      <c r="A9" s="649"/>
      <c r="B9" s="650"/>
      <c r="C9" s="386" t="s">
        <v>5</v>
      </c>
      <c r="D9" s="109">
        <v>119</v>
      </c>
      <c r="E9" s="110">
        <v>19.027999999999999</v>
      </c>
      <c r="F9" s="110">
        <v>199.65799999999999</v>
      </c>
      <c r="G9" s="111">
        <f t="shared" si="0"/>
        <v>2.0092504929675173E-4</v>
      </c>
      <c r="H9" s="112">
        <f t="shared" ref="H9:H12" si="1">(E9-I9)/I9</f>
        <v>3.4524003697058554E-2</v>
      </c>
      <c r="I9" s="113">
        <v>18.393000000000001</v>
      </c>
      <c r="J9" s="113">
        <v>193.60599999999999</v>
      </c>
      <c r="K9" s="430">
        <f t="shared" ref="K9:K13" si="2">I9/$I$14</f>
        <v>1.9749295084490331E-4</v>
      </c>
      <c r="L9" s="230"/>
      <c r="M9" s="229"/>
      <c r="N9" s="229"/>
      <c r="O9" s="229"/>
      <c r="P9" s="229"/>
      <c r="Q9" s="229"/>
      <c r="R9" s="229"/>
      <c r="S9" s="229"/>
    </row>
    <row r="10" spans="1:21" ht="12.9" customHeight="1">
      <c r="A10" s="649"/>
      <c r="B10" s="650"/>
      <c r="C10" s="386" t="s">
        <v>6</v>
      </c>
      <c r="D10" s="109">
        <v>944</v>
      </c>
      <c r="E10" s="110">
        <v>72.292000000000002</v>
      </c>
      <c r="F10" s="110">
        <v>759.24900000000002</v>
      </c>
      <c r="G10" s="111">
        <f t="shared" si="0"/>
        <v>7.6336313137275477E-4</v>
      </c>
      <c r="H10" s="112">
        <f t="shared" si="1"/>
        <v>0.67296121447745982</v>
      </c>
      <c r="I10" s="113">
        <v>43.212000000000003</v>
      </c>
      <c r="J10" s="113">
        <v>453.87400000000002</v>
      </c>
      <c r="K10" s="430">
        <f t="shared" si="2"/>
        <v>4.6398441754525973E-4</v>
      </c>
      <c r="L10" s="230"/>
      <c r="M10" s="229"/>
      <c r="N10" s="229"/>
      <c r="O10" s="229"/>
      <c r="P10" s="229"/>
      <c r="Q10" s="229"/>
      <c r="R10" s="229"/>
      <c r="S10" s="229"/>
    </row>
    <row r="11" spans="1:21" ht="12.9" customHeight="1">
      <c r="A11" s="649"/>
      <c r="B11" s="650"/>
      <c r="C11" s="386" t="s">
        <v>7</v>
      </c>
      <c r="D11" s="109">
        <v>7053</v>
      </c>
      <c r="E11" s="110">
        <v>0</v>
      </c>
      <c r="F11" s="110">
        <v>0</v>
      </c>
      <c r="G11" s="111">
        <f t="shared" si="0"/>
        <v>0</v>
      </c>
      <c r="H11" s="118" t="e">
        <f t="shared" si="1"/>
        <v>#DIV/0!</v>
      </c>
      <c r="I11" s="113">
        <v>0</v>
      </c>
      <c r="J11" s="113">
        <v>0</v>
      </c>
      <c r="K11" s="430">
        <f t="shared" si="2"/>
        <v>0</v>
      </c>
      <c r="L11" s="230"/>
      <c r="M11" s="229"/>
      <c r="N11" s="229"/>
      <c r="O11" s="229"/>
      <c r="P11" s="229"/>
      <c r="Q11" s="229"/>
      <c r="R11" s="229"/>
      <c r="S11" s="229"/>
    </row>
    <row r="12" spans="1:21" ht="12.9" customHeight="1">
      <c r="A12" s="649"/>
      <c r="B12" s="650"/>
      <c r="C12" s="386" t="s">
        <v>110</v>
      </c>
      <c r="D12" s="109">
        <v>6</v>
      </c>
      <c r="E12" s="110">
        <v>27.55</v>
      </c>
      <c r="F12" s="110">
        <v>285.39</v>
      </c>
      <c r="G12" s="111">
        <f t="shared" si="0"/>
        <v>2.9091260816299723E-4</v>
      </c>
      <c r="H12" s="112">
        <f t="shared" si="1"/>
        <v>-6.6829251769806558E-2</v>
      </c>
      <c r="I12" s="113">
        <v>29.523</v>
      </c>
      <c r="J12" s="113">
        <v>306.03500000000003</v>
      </c>
      <c r="K12" s="430">
        <f t="shared" si="2"/>
        <v>3.170001841893155E-4</v>
      </c>
      <c r="L12" s="230"/>
      <c r="M12" s="229"/>
      <c r="N12" s="229"/>
      <c r="O12" s="229"/>
      <c r="P12" s="229"/>
      <c r="Q12" s="229"/>
      <c r="R12" s="229"/>
      <c r="S12" s="229"/>
    </row>
    <row r="13" spans="1:21" ht="12.9" customHeight="1">
      <c r="A13" s="649"/>
      <c r="B13" s="650"/>
      <c r="C13" s="386" t="s">
        <v>115</v>
      </c>
      <c r="D13" s="117">
        <v>0</v>
      </c>
      <c r="E13" s="110">
        <v>4356.4209999999985</v>
      </c>
      <c r="F13" s="110">
        <v>46262.305168000035</v>
      </c>
      <c r="G13" s="111">
        <f t="shared" si="0"/>
        <v>4.6001371882615313E-2</v>
      </c>
      <c r="H13" s="112">
        <f>(E13-I13)/I13</f>
        <v>-0.29050366765686858</v>
      </c>
      <c r="I13" s="113">
        <v>6140.1599999999953</v>
      </c>
      <c r="J13" s="113">
        <v>65700.738497999992</v>
      </c>
      <c r="K13" s="430">
        <f t="shared" si="2"/>
        <v>6.5929338175384142E-2</v>
      </c>
      <c r="L13" s="230"/>
      <c r="M13" s="229"/>
      <c r="N13" s="229"/>
      <c r="O13" s="229"/>
      <c r="P13" s="229"/>
      <c r="Q13" s="229"/>
      <c r="R13" s="229"/>
      <c r="S13" s="229"/>
    </row>
    <row r="14" spans="1:21" ht="12.9" customHeight="1">
      <c r="A14" s="651"/>
      <c r="B14" s="652"/>
      <c r="C14" s="350" t="s">
        <v>0</v>
      </c>
      <c r="D14" s="351">
        <v>8211</v>
      </c>
      <c r="E14" s="352">
        <v>94701.98000000001</v>
      </c>
      <c r="F14" s="353">
        <v>1013206.318986</v>
      </c>
      <c r="G14" s="354">
        <f>SUM(G8:G13)</f>
        <v>0.99999999999999978</v>
      </c>
      <c r="H14" s="355">
        <f>(E14-I14)/I14</f>
        <v>1.6852796229816627E-2</v>
      </c>
      <c r="I14" s="356">
        <v>93132.43799999998</v>
      </c>
      <c r="J14" s="357">
        <v>993158.83498699986</v>
      </c>
      <c r="K14" s="431">
        <f>SUM(K8:K13)</f>
        <v>1</v>
      </c>
      <c r="L14" s="230"/>
      <c r="M14" s="229"/>
      <c r="N14" s="229"/>
      <c r="O14" s="229"/>
      <c r="P14" s="229"/>
      <c r="Q14" s="229"/>
      <c r="R14" s="229"/>
      <c r="S14" s="229"/>
    </row>
    <row r="15" spans="1:21" ht="12.9" customHeight="1">
      <c r="A15" s="647" t="str">
        <f>'3.1'!E6</f>
        <v>Srpen</v>
      </c>
      <c r="B15" s="648"/>
      <c r="C15" s="386" t="s">
        <v>4</v>
      </c>
      <c r="D15" s="114">
        <v>89</v>
      </c>
      <c r="E15" s="110">
        <v>65016.655999999995</v>
      </c>
      <c r="F15" s="110">
        <v>697784.75042000017</v>
      </c>
      <c r="G15" s="115">
        <f>E15/$E$21</f>
        <v>0.82385559438187739</v>
      </c>
      <c r="H15" s="116">
        <f>(E15-I15)/I15</f>
        <v>-0.23435170265410521</v>
      </c>
      <c r="I15" s="113">
        <v>84917.12999999999</v>
      </c>
      <c r="J15" s="113">
        <v>902377.31854800018</v>
      </c>
      <c r="K15" s="429">
        <f>I15/$I$21</f>
        <v>0.93806487951976525</v>
      </c>
      <c r="L15" s="230"/>
      <c r="M15" s="229"/>
      <c r="N15" s="229"/>
      <c r="O15" s="229"/>
      <c r="P15" s="229"/>
      <c r="Q15" s="229"/>
      <c r="R15" s="229"/>
      <c r="S15" s="229"/>
    </row>
    <row r="16" spans="1:21" ht="12.9" customHeight="1">
      <c r="A16" s="649"/>
      <c r="B16" s="650"/>
      <c r="C16" s="386" t="s">
        <v>5</v>
      </c>
      <c r="D16" s="109">
        <v>123</v>
      </c>
      <c r="E16" s="110">
        <v>18.324000000000002</v>
      </c>
      <c r="F16" s="110">
        <v>193.041</v>
      </c>
      <c r="G16" s="111">
        <f t="shared" ref="G16:G20" si="3">E16/$E$21</f>
        <v>2.3219173116891038E-4</v>
      </c>
      <c r="H16" s="112">
        <f t="shared" ref="H16:H18" si="4">(E16-I16)/I16</f>
        <v>0.10705654905751583</v>
      </c>
      <c r="I16" s="113">
        <v>16.552</v>
      </c>
      <c r="J16" s="113">
        <v>173.47200000000001</v>
      </c>
      <c r="K16" s="430">
        <f t="shared" ref="K16:K20" si="5">I16/$I$21</f>
        <v>1.8284708734045952E-4</v>
      </c>
      <c r="L16" s="231"/>
      <c r="M16" s="229"/>
      <c r="N16" s="229"/>
      <c r="O16" s="229"/>
      <c r="P16" s="229"/>
      <c r="Q16" s="229"/>
      <c r="R16" s="229"/>
      <c r="S16" s="229"/>
    </row>
    <row r="17" spans="1:20" ht="12.9" customHeight="1">
      <c r="A17" s="649"/>
      <c r="B17" s="650"/>
      <c r="C17" s="386" t="s">
        <v>6</v>
      </c>
      <c r="D17" s="109">
        <v>940</v>
      </c>
      <c r="E17" s="110">
        <v>10.071</v>
      </c>
      <c r="F17" s="110">
        <v>106.05</v>
      </c>
      <c r="G17" s="111">
        <f t="shared" si="3"/>
        <v>1.2761421767092863E-4</v>
      </c>
      <c r="H17" s="112">
        <f t="shared" si="4"/>
        <v>-0.61205701078582442</v>
      </c>
      <c r="I17" s="113">
        <v>25.96</v>
      </c>
      <c r="J17" s="113">
        <v>272.66199999999998</v>
      </c>
      <c r="K17" s="430">
        <f>I17/$I$21</f>
        <v>2.8677563964223839E-4</v>
      </c>
      <c r="L17" s="230"/>
      <c r="M17" s="229"/>
      <c r="N17" s="229"/>
      <c r="O17" s="229"/>
      <c r="P17" s="229"/>
      <c r="Q17" s="229"/>
      <c r="R17" s="229"/>
      <c r="S17" s="229"/>
    </row>
    <row r="18" spans="1:20" ht="12.9" customHeight="1">
      <c r="A18" s="649"/>
      <c r="B18" s="650"/>
      <c r="C18" s="386" t="s">
        <v>7</v>
      </c>
      <c r="D18" s="109">
        <v>7054</v>
      </c>
      <c r="E18" s="110">
        <v>0</v>
      </c>
      <c r="F18" s="110">
        <v>0</v>
      </c>
      <c r="G18" s="111">
        <f t="shared" si="3"/>
        <v>0</v>
      </c>
      <c r="H18" s="118" t="e">
        <f t="shared" si="4"/>
        <v>#DIV/0!</v>
      </c>
      <c r="I18" s="113">
        <v>0</v>
      </c>
      <c r="J18" s="113">
        <v>0</v>
      </c>
      <c r="K18" s="430">
        <f>I18/$I$21</f>
        <v>0</v>
      </c>
      <c r="L18" s="230"/>
      <c r="M18" s="229"/>
      <c r="N18" s="229"/>
      <c r="O18" s="229"/>
      <c r="P18" s="229"/>
      <c r="Q18" s="229"/>
      <c r="R18" s="229"/>
      <c r="S18" s="229"/>
    </row>
    <row r="19" spans="1:20" ht="12.9" customHeight="1">
      <c r="A19" s="649"/>
      <c r="B19" s="650"/>
      <c r="C19" s="386" t="s">
        <v>110</v>
      </c>
      <c r="D19" s="109">
        <v>6</v>
      </c>
      <c r="E19" s="110">
        <v>27.077000000000002</v>
      </c>
      <c r="F19" s="110">
        <v>281.16800000000001</v>
      </c>
      <c r="G19" s="111">
        <f t="shared" si="3"/>
        <v>3.4310497188717453E-4</v>
      </c>
      <c r="H19" s="112">
        <f>(E19-I19)/I19</f>
        <v>-5.6024264398270789E-2</v>
      </c>
      <c r="I19" s="113">
        <v>28.684000000000001</v>
      </c>
      <c r="J19" s="113">
        <v>297.28100000000001</v>
      </c>
      <c r="K19" s="430">
        <f>I19/$I$21</f>
        <v>3.1686719751532997E-4</v>
      </c>
      <c r="L19" s="230"/>
      <c r="M19" s="229"/>
      <c r="N19" s="229"/>
      <c r="O19" s="229"/>
      <c r="P19" s="229"/>
      <c r="Q19" s="229"/>
      <c r="R19" s="229"/>
      <c r="S19" s="229"/>
    </row>
    <row r="20" spans="1:20" ht="12.9" customHeight="1">
      <c r="A20" s="649"/>
      <c r="B20" s="650"/>
      <c r="C20" s="386" t="s">
        <v>115</v>
      </c>
      <c r="D20" s="117">
        <v>0</v>
      </c>
      <c r="E20" s="110">
        <v>13845.411000000002</v>
      </c>
      <c r="F20" s="110">
        <v>148350.05933600003</v>
      </c>
      <c r="G20" s="111">
        <f t="shared" si="3"/>
        <v>0.17544149469739548</v>
      </c>
      <c r="H20" s="112">
        <f t="shared" ref="H20" si="6">(E20-I20)/I20</f>
        <v>1.5012476058649411</v>
      </c>
      <c r="I20" s="113">
        <v>5535.4019999999982</v>
      </c>
      <c r="J20" s="113">
        <v>59104.83634200001</v>
      </c>
      <c r="K20" s="430">
        <f t="shared" si="5"/>
        <v>6.1148630555736709E-2</v>
      </c>
      <c r="L20" s="230"/>
      <c r="M20" s="229"/>
      <c r="N20" s="229"/>
      <c r="O20" s="229"/>
      <c r="P20" s="229"/>
      <c r="Q20" s="229"/>
      <c r="R20" s="229"/>
      <c r="S20" s="229"/>
    </row>
    <row r="21" spans="1:20" ht="12.9" customHeight="1">
      <c r="A21" s="651"/>
      <c r="B21" s="652"/>
      <c r="C21" s="350" t="s">
        <v>0</v>
      </c>
      <c r="D21" s="351">
        <v>8212</v>
      </c>
      <c r="E21" s="352">
        <v>78917.539000000004</v>
      </c>
      <c r="F21" s="353">
        <v>846715.06875600014</v>
      </c>
      <c r="G21" s="354">
        <f>SUM(G15:G20)</f>
        <v>0.99999999999999989</v>
      </c>
      <c r="H21" s="355">
        <f>(E21-I21)/I21</f>
        <v>-0.12821156680599793</v>
      </c>
      <c r="I21" s="356">
        <v>90523.727999999988</v>
      </c>
      <c r="J21" s="357">
        <v>962225.56989000016</v>
      </c>
      <c r="K21" s="431">
        <f>SUM(K15:K20)</f>
        <v>1</v>
      </c>
      <c r="L21" s="230"/>
      <c r="M21" s="229"/>
      <c r="N21" s="229"/>
      <c r="O21" s="229"/>
      <c r="P21" s="229"/>
      <c r="Q21" s="229"/>
      <c r="R21" s="229"/>
      <c r="S21" s="229"/>
    </row>
    <row r="22" spans="1:20" ht="12.9" customHeight="1">
      <c r="A22" s="653" t="str">
        <f>'3.1'!F6</f>
        <v>Září</v>
      </c>
      <c r="B22" s="654"/>
      <c r="C22" s="385" t="s">
        <v>4</v>
      </c>
      <c r="D22" s="114">
        <v>94</v>
      </c>
      <c r="E22" s="262">
        <v>3206.3290000000002</v>
      </c>
      <c r="F22" s="262">
        <v>34208.589557999992</v>
      </c>
      <c r="G22" s="115">
        <f>E22/$E$28</f>
        <v>0.31097540336092477</v>
      </c>
      <c r="H22" s="116">
        <f>(E22-I22)/I22</f>
        <v>-0.96464922821285148</v>
      </c>
      <c r="I22" s="523">
        <v>90700.395999999993</v>
      </c>
      <c r="J22" s="523">
        <v>966959.00126599998</v>
      </c>
      <c r="K22" s="429">
        <f>I22/$I$28</f>
        <v>0.95685315811540117</v>
      </c>
      <c r="L22" s="110"/>
      <c r="M22" s="229"/>
      <c r="N22" s="229"/>
      <c r="O22" s="229"/>
      <c r="P22" s="229"/>
      <c r="Q22" s="229"/>
      <c r="R22" s="229"/>
      <c r="S22" s="229"/>
      <c r="T22" s="110"/>
    </row>
    <row r="23" spans="1:20" ht="12.9" customHeight="1">
      <c r="A23" s="653"/>
      <c r="B23" s="654"/>
      <c r="C23" s="386" t="s">
        <v>5</v>
      </c>
      <c r="D23" s="109">
        <v>135</v>
      </c>
      <c r="E23" s="110">
        <v>24.08</v>
      </c>
      <c r="F23" s="110">
        <v>253.953</v>
      </c>
      <c r="G23" s="111">
        <f t="shared" ref="G23:G27" si="7">E23/$E$28</f>
        <v>2.3354707869750941E-3</v>
      </c>
      <c r="H23" s="112">
        <f t="shared" ref="H23:H27" si="8">(E23-I23)/I23</f>
        <v>-0.19034329713190551</v>
      </c>
      <c r="I23" s="113">
        <v>29.741</v>
      </c>
      <c r="J23" s="113">
        <v>312.33100000000002</v>
      </c>
      <c r="K23" s="430">
        <f t="shared" ref="K23:K27" si="9">I23/$I$28</f>
        <v>3.137557390103363E-4</v>
      </c>
      <c r="L23" s="110"/>
      <c r="M23" s="229"/>
      <c r="N23" s="229"/>
      <c r="O23" s="229"/>
      <c r="P23" s="229"/>
      <c r="Q23" s="229"/>
      <c r="R23" s="229"/>
      <c r="S23" s="229"/>
      <c r="T23" s="110"/>
    </row>
    <row r="24" spans="1:20" ht="12.9" customHeight="1">
      <c r="A24" s="653"/>
      <c r="B24" s="654"/>
      <c r="C24" s="386" t="s">
        <v>6</v>
      </c>
      <c r="D24" s="109">
        <v>931</v>
      </c>
      <c r="E24" s="110">
        <v>16.963000000000001</v>
      </c>
      <c r="F24" s="110">
        <v>178.40299999999999</v>
      </c>
      <c r="G24" s="111">
        <f t="shared" si="7"/>
        <v>1.6452072657582445E-3</v>
      </c>
      <c r="H24" s="112">
        <f t="shared" si="8"/>
        <v>-0.6622060258478204</v>
      </c>
      <c r="I24" s="113">
        <v>50.216999999999999</v>
      </c>
      <c r="J24" s="113">
        <v>527.35400000000004</v>
      </c>
      <c r="K24" s="430">
        <f t="shared" si="9"/>
        <v>5.2976940741340426E-4</v>
      </c>
      <c r="L24" s="110"/>
      <c r="M24" s="229"/>
      <c r="N24" s="229"/>
      <c r="O24" s="229"/>
      <c r="P24" s="229"/>
      <c r="Q24" s="229"/>
      <c r="R24" s="229"/>
      <c r="S24" s="229"/>
      <c r="T24" s="110"/>
    </row>
    <row r="25" spans="1:20" ht="12.9" customHeight="1">
      <c r="A25" s="653"/>
      <c r="B25" s="654"/>
      <c r="C25" s="386" t="s">
        <v>7</v>
      </c>
      <c r="D25" s="109">
        <v>7049</v>
      </c>
      <c r="E25" s="110">
        <v>1.76</v>
      </c>
      <c r="F25" s="110">
        <v>18.827999999999999</v>
      </c>
      <c r="G25" s="111">
        <f t="shared" si="7"/>
        <v>1.7069886150648532E-4</v>
      </c>
      <c r="H25" s="118" t="e">
        <f t="shared" si="8"/>
        <v>#DIV/0!</v>
      </c>
      <c r="I25" s="113">
        <v>0</v>
      </c>
      <c r="J25" s="113">
        <v>0</v>
      </c>
      <c r="K25" s="430">
        <f t="shared" si="9"/>
        <v>0</v>
      </c>
      <c r="L25" s="110"/>
      <c r="M25" s="229"/>
      <c r="N25" s="229"/>
      <c r="O25" s="229"/>
      <c r="P25" s="229"/>
      <c r="Q25" s="229"/>
      <c r="R25" s="229"/>
      <c r="S25" s="229"/>
      <c r="T25" s="110"/>
    </row>
    <row r="26" spans="1:20" ht="12.9" customHeight="1">
      <c r="A26" s="653"/>
      <c r="B26" s="654"/>
      <c r="C26" s="386" t="s">
        <v>110</v>
      </c>
      <c r="D26" s="109">
        <v>6</v>
      </c>
      <c r="E26" s="110">
        <v>26.792999999999999</v>
      </c>
      <c r="F26" s="110">
        <v>279.23700000000002</v>
      </c>
      <c r="G26" s="111">
        <f t="shared" si="7"/>
        <v>2.5985992024677618E-3</v>
      </c>
      <c r="H26" s="112">
        <f t="shared" si="8"/>
        <v>-0.13358556461001164</v>
      </c>
      <c r="I26" s="113">
        <v>30.923999999999999</v>
      </c>
      <c r="J26" s="113">
        <v>321.48599999999999</v>
      </c>
      <c r="K26" s="430">
        <f t="shared" si="9"/>
        <v>3.2623591920768097E-4</v>
      </c>
      <c r="L26" s="110"/>
      <c r="M26" s="229"/>
      <c r="N26" s="229"/>
      <c r="O26" s="229"/>
      <c r="P26" s="229"/>
      <c r="Q26" s="229"/>
      <c r="R26" s="229"/>
      <c r="S26" s="229"/>
      <c r="T26" s="110"/>
    </row>
    <row r="27" spans="1:20" ht="12.9" customHeight="1">
      <c r="A27" s="653"/>
      <c r="B27" s="654"/>
      <c r="C27" s="386" t="s">
        <v>115</v>
      </c>
      <c r="D27" s="117">
        <v>0</v>
      </c>
      <c r="E27" s="110">
        <v>7034.6300000000019</v>
      </c>
      <c r="F27" s="110">
        <v>75448.576970400012</v>
      </c>
      <c r="G27" s="111">
        <f t="shared" si="7"/>
        <v>0.68227462052236765</v>
      </c>
      <c r="H27" s="112">
        <f t="shared" si="8"/>
        <v>0.7679302943940981</v>
      </c>
      <c r="I27" s="113">
        <v>3979.0199999999986</v>
      </c>
      <c r="J27" s="113">
        <v>42622.748801000002</v>
      </c>
      <c r="K27" s="430">
        <f t="shared" si="9"/>
        <v>4.1977080818967345E-2</v>
      </c>
      <c r="L27" s="110"/>
      <c r="M27" s="229"/>
      <c r="N27" s="229"/>
      <c r="O27" s="229"/>
      <c r="P27" s="229"/>
      <c r="Q27" s="229"/>
      <c r="R27" s="229"/>
      <c r="S27" s="229"/>
      <c r="T27" s="110"/>
    </row>
    <row r="28" spans="1:20" ht="12.9" customHeight="1">
      <c r="A28" s="653"/>
      <c r="B28" s="654"/>
      <c r="C28" s="350" t="s">
        <v>0</v>
      </c>
      <c r="D28" s="351">
        <v>8215</v>
      </c>
      <c r="E28" s="352">
        <v>10310.555000000002</v>
      </c>
      <c r="F28" s="353">
        <v>110387.58752840001</v>
      </c>
      <c r="G28" s="354">
        <f>SUM(G22:G27)</f>
        <v>1</v>
      </c>
      <c r="H28" s="355">
        <f>(E28-I28)/I28</f>
        <v>-0.89122773936210209</v>
      </c>
      <c r="I28" s="356">
        <v>94790.297999999995</v>
      </c>
      <c r="J28" s="357">
        <v>1010742.921067</v>
      </c>
      <c r="K28" s="431">
        <f>SUM(K22:K27)</f>
        <v>1</v>
      </c>
      <c r="M28" s="229"/>
      <c r="N28" s="229"/>
      <c r="O28" s="229"/>
      <c r="P28" s="229"/>
      <c r="Q28" s="229"/>
      <c r="R28" s="229"/>
      <c r="S28" s="229"/>
    </row>
    <row r="29" spans="1:20" ht="12.9" customHeight="1">
      <c r="A29" s="655" t="str">
        <f>'3.1'!G6</f>
        <v>III. čtvrtletí</v>
      </c>
      <c r="B29" s="656"/>
      <c r="C29" s="386" t="s">
        <v>4</v>
      </c>
      <c r="D29" s="109">
        <f>D22</f>
        <v>94</v>
      </c>
      <c r="E29" s="110">
        <f>E8+E15+E22</f>
        <v>158449.674</v>
      </c>
      <c r="F29" s="110">
        <f>F8+F15+F22</f>
        <v>1697693.0567960001</v>
      </c>
      <c r="G29" s="111">
        <f>E29/$E$35</f>
        <v>0.86146691812889709</v>
      </c>
      <c r="H29" s="112">
        <f>(E29-I29)/I29</f>
        <v>-0.39642513662532713</v>
      </c>
      <c r="I29" s="113">
        <f>I8+I15+I22</f>
        <v>262518.67599999998</v>
      </c>
      <c r="J29" s="113">
        <f>J8+J15+J22</f>
        <v>2795840.9013029998</v>
      </c>
      <c r="K29" s="430">
        <f>I29/$I$35</f>
        <v>0.94279766468860604</v>
      </c>
      <c r="M29" s="229"/>
      <c r="N29" s="229"/>
      <c r="O29" s="229"/>
      <c r="P29" s="229"/>
      <c r="Q29" s="229"/>
      <c r="R29" s="229"/>
      <c r="S29" s="229"/>
    </row>
    <row r="30" spans="1:20" ht="12.9" customHeight="1">
      <c r="A30" s="653"/>
      <c r="B30" s="654"/>
      <c r="C30" s="386" t="s">
        <v>5</v>
      </c>
      <c r="D30" s="109">
        <f t="shared" ref="D30:D33" si="10">D23</f>
        <v>135</v>
      </c>
      <c r="E30" s="110">
        <f>E9+E16+E23</f>
        <v>61.432000000000002</v>
      </c>
      <c r="F30" s="110">
        <f t="shared" ref="F30" si="11">F9+F16+F23</f>
        <v>646.65199999999993</v>
      </c>
      <c r="G30" s="111">
        <f t="shared" ref="G30:G34" si="12">E30/$E$35</f>
        <v>3.3399649477659641E-4</v>
      </c>
      <c r="H30" s="112">
        <f t="shared" ref="H30:H32" si="13">(E30-I30)/I30</f>
        <v>-5.0304548124787504E-2</v>
      </c>
      <c r="I30" s="113">
        <f>I9+I16+I23</f>
        <v>64.686000000000007</v>
      </c>
      <c r="J30" s="113">
        <f t="shared" ref="J30" si="14">J9+J16+J23</f>
        <v>679.40899999999999</v>
      </c>
      <c r="K30" s="430">
        <f t="shared" ref="K30:K34" si="15">I30/$I$35</f>
        <v>2.3231036613199734E-4</v>
      </c>
      <c r="M30" s="229"/>
      <c r="N30" s="229"/>
      <c r="O30" s="229"/>
      <c r="P30" s="229"/>
      <c r="Q30" s="229"/>
      <c r="R30" s="229"/>
      <c r="S30" s="229"/>
    </row>
    <row r="31" spans="1:20" ht="12.9" customHeight="1">
      <c r="A31" s="653"/>
      <c r="B31" s="654"/>
      <c r="C31" s="386" t="s">
        <v>6</v>
      </c>
      <c r="D31" s="109">
        <f t="shared" si="10"/>
        <v>931</v>
      </c>
      <c r="E31" s="110">
        <f t="shared" ref="E31:F34" si="16">E10+E17+E24</f>
        <v>99.325999999999993</v>
      </c>
      <c r="F31" s="110">
        <f t="shared" si="16"/>
        <v>1043.702</v>
      </c>
      <c r="G31" s="111">
        <f t="shared" si="12"/>
        <v>5.4002044276891875E-4</v>
      </c>
      <c r="H31" s="112">
        <f t="shared" si="13"/>
        <v>-0.16804730754089575</v>
      </c>
      <c r="I31" s="113">
        <f t="shared" ref="I31:J33" si="17">I10+I17+I24</f>
        <v>119.389</v>
      </c>
      <c r="J31" s="113">
        <f t="shared" si="17"/>
        <v>1253.8900000000001</v>
      </c>
      <c r="K31" s="430">
        <f t="shared" si="15"/>
        <v>4.2876823891001184E-4</v>
      </c>
      <c r="M31" s="229"/>
      <c r="N31" s="229"/>
      <c r="O31" s="229"/>
      <c r="P31" s="229"/>
      <c r="Q31" s="229"/>
      <c r="R31" s="229"/>
      <c r="S31" s="229"/>
    </row>
    <row r="32" spans="1:20" ht="12.9" customHeight="1">
      <c r="A32" s="653"/>
      <c r="B32" s="654"/>
      <c r="C32" s="386" t="s">
        <v>7</v>
      </c>
      <c r="D32" s="109">
        <f t="shared" si="10"/>
        <v>7049</v>
      </c>
      <c r="E32" s="110">
        <f>E11+E18+E25</f>
        <v>1.76</v>
      </c>
      <c r="F32" s="110">
        <f t="shared" si="16"/>
        <v>18.827999999999999</v>
      </c>
      <c r="G32" s="111">
        <f t="shared" si="12"/>
        <v>9.5688538678019552E-6</v>
      </c>
      <c r="H32" s="118" t="e">
        <f t="shared" si="13"/>
        <v>#DIV/0!</v>
      </c>
      <c r="I32" s="113">
        <f>I11+I18+I25</f>
        <v>0</v>
      </c>
      <c r="J32" s="113">
        <f t="shared" si="17"/>
        <v>0</v>
      </c>
      <c r="K32" s="430">
        <f t="shared" si="15"/>
        <v>0</v>
      </c>
      <c r="M32" s="229"/>
      <c r="N32" s="229"/>
      <c r="O32" s="229"/>
      <c r="P32" s="229"/>
      <c r="Q32" s="229"/>
      <c r="R32" s="229"/>
      <c r="S32" s="229"/>
    </row>
    <row r="33" spans="1:20" ht="12.9" customHeight="1">
      <c r="A33" s="653"/>
      <c r="B33" s="654"/>
      <c r="C33" s="386" t="s">
        <v>110</v>
      </c>
      <c r="D33" s="109">
        <f t="shared" si="10"/>
        <v>6</v>
      </c>
      <c r="E33" s="110">
        <f>E12+E19+E26</f>
        <v>81.42</v>
      </c>
      <c r="F33" s="110">
        <f t="shared" si="16"/>
        <v>845.79500000000007</v>
      </c>
      <c r="G33" s="111">
        <f t="shared" si="12"/>
        <v>4.4266822836161088E-4</v>
      </c>
      <c r="H33" s="112">
        <f>(E33-I33)/I33</f>
        <v>-8.6513109916863923E-2</v>
      </c>
      <c r="I33" s="113">
        <f>I12+I19+I26</f>
        <v>89.131</v>
      </c>
      <c r="J33" s="113">
        <f t="shared" si="17"/>
        <v>924.80200000000002</v>
      </c>
      <c r="K33" s="430">
        <f t="shared" si="15"/>
        <v>3.2010103026483398E-4</v>
      </c>
      <c r="M33" s="229"/>
      <c r="N33" s="229"/>
      <c r="O33" s="229"/>
      <c r="P33" s="229"/>
      <c r="Q33" s="229"/>
      <c r="R33" s="229"/>
      <c r="S33" s="229"/>
    </row>
    <row r="34" spans="1:20" ht="12.9" customHeight="1">
      <c r="A34" s="653"/>
      <c r="B34" s="654"/>
      <c r="C34" s="386" t="s">
        <v>115</v>
      </c>
      <c r="D34" s="109"/>
      <c r="E34" s="110">
        <f t="shared" si="16"/>
        <v>25236.462000000003</v>
      </c>
      <c r="F34" s="110">
        <f t="shared" si="16"/>
        <v>270060.94147440005</v>
      </c>
      <c r="G34" s="111">
        <f t="shared" si="12"/>
        <v>0.1372068278513279</v>
      </c>
      <c r="H34" s="112">
        <f t="shared" ref="H34" si="18">(E34-I34)/I34</f>
        <v>0.61208149792821132</v>
      </c>
      <c r="I34" s="113">
        <f t="shared" ref="I34:J34" si="19">I13+I20+I27</f>
        <v>15654.581999999993</v>
      </c>
      <c r="J34" s="113">
        <f t="shared" si="19"/>
        <v>167428.323641</v>
      </c>
      <c r="K34" s="430">
        <f t="shared" si="15"/>
        <v>5.6221155676087139E-2</v>
      </c>
      <c r="M34" s="229"/>
      <c r="N34" s="229"/>
      <c r="O34" s="229"/>
      <c r="P34" s="229"/>
      <c r="Q34" s="229"/>
      <c r="R34" s="229"/>
      <c r="S34" s="229"/>
    </row>
    <row r="35" spans="1:20" ht="12.9" customHeight="1">
      <c r="A35" s="653"/>
      <c r="B35" s="654"/>
      <c r="C35" s="350" t="s">
        <v>0</v>
      </c>
      <c r="D35" s="351">
        <f>SUM(D29:D34)</f>
        <v>8215</v>
      </c>
      <c r="E35" s="352">
        <f>SUM(E29:E34)</f>
        <v>183930.07400000002</v>
      </c>
      <c r="F35" s="353">
        <f>SUM(F29:F34)</f>
        <v>1970308.9752704001</v>
      </c>
      <c r="G35" s="354">
        <f>SUM(G29:G34)</f>
        <v>0.99999999999999989</v>
      </c>
      <c r="H35" s="355">
        <f>(E35-I35)/I35</f>
        <v>-0.33944187562029865</v>
      </c>
      <c r="I35" s="356">
        <f>SUM(I29:I34)</f>
        <v>278446.46399999998</v>
      </c>
      <c r="J35" s="357">
        <f>SUM(J29:J34)</f>
        <v>2966127.3259439999</v>
      </c>
      <c r="K35" s="431">
        <f>SUM(K29:K34)</f>
        <v>1</v>
      </c>
      <c r="M35" s="229"/>
      <c r="N35" s="229"/>
      <c r="O35" s="229"/>
      <c r="P35" s="229"/>
      <c r="Q35" s="229"/>
      <c r="R35" s="229"/>
      <c r="S35" s="229"/>
    </row>
    <row r="36" spans="1:20" ht="20.100000000000001" customHeight="1">
      <c r="A36" s="260"/>
      <c r="B36" s="261"/>
      <c r="C36" s="200"/>
      <c r="D36" s="262"/>
      <c r="E36" s="262"/>
      <c r="F36" s="262"/>
      <c r="G36" s="263"/>
      <c r="H36" s="264"/>
      <c r="I36" s="265"/>
      <c r="J36" s="265"/>
      <c r="K36" s="266"/>
    </row>
    <row r="37" spans="1:20" ht="15" customHeight="1">
      <c r="A37" s="644" t="s">
        <v>67</v>
      </c>
      <c r="B37" s="644"/>
      <c r="C37" s="644"/>
      <c r="D37" s="644"/>
      <c r="E37" s="644"/>
      <c r="F37" s="391"/>
      <c r="G37" s="644" t="s">
        <v>68</v>
      </c>
      <c r="H37" s="644"/>
      <c r="I37" s="644"/>
      <c r="J37" s="644"/>
      <c r="K37" s="644"/>
      <c r="M37" s="230"/>
      <c r="N37" s="230"/>
      <c r="O37" s="230"/>
      <c r="P37" s="230"/>
      <c r="Q37" s="230"/>
      <c r="R37" s="230"/>
      <c r="S37" s="230"/>
    </row>
    <row r="38" spans="1:20" ht="15" customHeight="1">
      <c r="A38" s="645" t="str">
        <f>A29</f>
        <v>III. čtvrtletí</v>
      </c>
      <c r="B38" s="645"/>
      <c r="C38" s="645"/>
      <c r="D38" s="645"/>
      <c r="E38" s="645"/>
      <c r="F38" s="391"/>
      <c r="G38" s="646" t="str">
        <f>A29</f>
        <v>III. čtvrtletí</v>
      </c>
      <c r="H38" s="646"/>
      <c r="I38" s="646"/>
      <c r="J38" s="646"/>
      <c r="K38" s="646"/>
      <c r="M38" s="230"/>
      <c r="N38" s="230"/>
      <c r="O38" s="230"/>
      <c r="P38" s="230"/>
      <c r="Q38" s="230"/>
      <c r="R38" s="230"/>
      <c r="S38" s="230"/>
    </row>
    <row r="39" spans="1:20" ht="15" customHeight="1">
      <c r="A39" s="108"/>
      <c r="B39" s="108"/>
      <c r="C39" s="108"/>
      <c r="D39" s="85"/>
      <c r="E39" s="85"/>
      <c r="F39" s="85"/>
      <c r="G39" s="108"/>
      <c r="H39" s="108"/>
      <c r="I39" s="108"/>
      <c r="J39" s="108"/>
      <c r="K39" s="108"/>
      <c r="M39" s="230"/>
      <c r="N39" s="230"/>
      <c r="O39" s="230"/>
      <c r="P39" s="230"/>
      <c r="Q39" s="230"/>
      <c r="R39" s="230"/>
      <c r="S39" s="230"/>
      <c r="T39" s="230"/>
    </row>
    <row r="40" spans="1:20" ht="15" customHeight="1">
      <c r="A40" s="108"/>
      <c r="B40" s="108"/>
      <c r="C40" s="108"/>
      <c r="D40" s="85"/>
      <c r="E40" s="85"/>
      <c r="F40" s="85"/>
      <c r="G40" s="108"/>
      <c r="H40" s="108"/>
      <c r="I40" s="108"/>
      <c r="J40" s="108"/>
      <c r="K40" s="108"/>
    </row>
    <row r="41" spans="1:20" ht="15" customHeight="1">
      <c r="A41" s="108"/>
      <c r="B41" s="108"/>
      <c r="C41" s="108"/>
      <c r="D41" s="85"/>
      <c r="E41" s="85"/>
      <c r="F41" s="85"/>
      <c r="G41" s="108"/>
      <c r="H41" s="108"/>
      <c r="I41" s="108"/>
      <c r="J41" s="108"/>
      <c r="K41" s="108"/>
    </row>
    <row r="42" spans="1:20" ht="15" customHeight="1">
      <c r="A42" s="108"/>
      <c r="B42" s="108"/>
      <c r="C42" s="108">
        <f>E4</f>
        <v>2020</v>
      </c>
      <c r="D42" s="108">
        <f>I4</f>
        <v>2019</v>
      </c>
      <c r="E42" s="85"/>
      <c r="F42" s="85"/>
      <c r="G42" s="85"/>
      <c r="H42" s="108"/>
      <c r="I42" s="108">
        <f>E4</f>
        <v>2020</v>
      </c>
      <c r="J42" s="108">
        <f>I4</f>
        <v>2019</v>
      </c>
      <c r="K42" s="108"/>
    </row>
    <row r="43" spans="1:20" ht="15" customHeight="1">
      <c r="A43" s="108"/>
      <c r="B43" s="108" t="str">
        <f>A8</f>
        <v>Červenec</v>
      </c>
      <c r="C43" s="82">
        <f>E14</f>
        <v>94701.98000000001</v>
      </c>
      <c r="D43" s="82">
        <f>I14</f>
        <v>93132.43799999998</v>
      </c>
      <c r="E43" s="85"/>
      <c r="F43" s="85"/>
      <c r="G43" s="85"/>
      <c r="H43" s="108" t="str">
        <f>A8</f>
        <v>Červenec</v>
      </c>
      <c r="I43" s="233">
        <f>E14/E35</f>
        <v>0.51488034523380877</v>
      </c>
      <c r="J43" s="233">
        <f>I14/I35</f>
        <v>0.33447161318593721</v>
      </c>
      <c r="K43" s="108"/>
    </row>
    <row r="44" spans="1:20" ht="15" customHeight="1">
      <c r="A44" s="108"/>
      <c r="B44" s="108" t="str">
        <f>A15</f>
        <v>Srpen</v>
      </c>
      <c r="C44" s="82">
        <f>E21</f>
        <v>78917.539000000004</v>
      </c>
      <c r="D44" s="82">
        <f>I21</f>
        <v>90523.727999999988</v>
      </c>
      <c r="E44" s="85"/>
      <c r="F44" s="85"/>
      <c r="G44" s="85"/>
      <c r="H44" s="108" t="str">
        <f>A15</f>
        <v>Srpen</v>
      </c>
      <c r="I44" s="233">
        <f>E21/E35</f>
        <v>0.42906272630543274</v>
      </c>
      <c r="J44" s="233">
        <f>I21/I35</f>
        <v>0.32510281042750105</v>
      </c>
      <c r="K44" s="108"/>
    </row>
    <row r="45" spans="1:20" ht="15" customHeight="1">
      <c r="A45" s="108"/>
      <c r="B45" s="108" t="str">
        <f>A22</f>
        <v>Září</v>
      </c>
      <c r="C45" s="82">
        <f>E28</f>
        <v>10310.555000000002</v>
      </c>
      <c r="D45" s="82">
        <f>I28</f>
        <v>94790.297999999995</v>
      </c>
      <c r="E45" s="85"/>
      <c r="F45" s="85"/>
      <c r="G45" s="85"/>
      <c r="H45" s="108" t="str">
        <f>A22</f>
        <v>Září</v>
      </c>
      <c r="I45" s="233">
        <f>E28/E35</f>
        <v>5.605692846075841E-2</v>
      </c>
      <c r="J45" s="233">
        <f>I28/I35</f>
        <v>0.34042557638656168</v>
      </c>
      <c r="K45" s="108"/>
    </row>
    <row r="46" spans="1:20" ht="15" customHeight="1">
      <c r="A46" s="108"/>
      <c r="B46" s="108"/>
      <c r="C46" s="82">
        <f>SUM(C43:C45)</f>
        <v>183930.07400000002</v>
      </c>
      <c r="D46" s="82">
        <f>SUM(D43:D45)</f>
        <v>278446.46399999998</v>
      </c>
      <c r="E46" s="108"/>
      <c r="F46" s="108"/>
      <c r="G46" s="108"/>
      <c r="H46" s="108"/>
      <c r="I46" s="144">
        <f>SUM(I43:I45)</f>
        <v>0.99999999999999989</v>
      </c>
      <c r="J46" s="144">
        <f>SUM(J43:J45)</f>
        <v>0.99999999999999989</v>
      </c>
      <c r="K46" s="108"/>
    </row>
    <row r="47" spans="1:20" ht="15" customHeight="1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</row>
    <row r="48" spans="1:20" ht="15" customHeight="1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</row>
    <row r="49" spans="1:11" ht="15" customHeight="1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</row>
    <row r="50" spans="1:11" ht="15" customHeight="1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</row>
    <row r="51" spans="1:11" ht="15" customHeight="1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  <row r="52" spans="1:11" ht="15" customHeight="1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</row>
    <row r="53" spans="1:11" ht="15" customHeight="1">
      <c r="A53" s="678" t="s">
        <v>311</v>
      </c>
      <c r="B53" s="678"/>
      <c r="C53" s="678"/>
      <c r="D53" s="678"/>
      <c r="E53" s="678"/>
      <c r="F53" s="678"/>
      <c r="G53" s="678"/>
      <c r="H53" s="678"/>
      <c r="I53" s="678"/>
      <c r="J53" s="678"/>
      <c r="K53" s="678"/>
    </row>
    <row r="54" spans="1:11" ht="15" customHeight="1">
      <c r="A54" s="678"/>
      <c r="B54" s="678"/>
      <c r="C54" s="678"/>
      <c r="D54" s="678"/>
      <c r="E54" s="678"/>
      <c r="F54" s="678"/>
      <c r="G54" s="678"/>
      <c r="H54" s="678"/>
      <c r="I54" s="678"/>
      <c r="J54" s="678"/>
      <c r="K54" s="678"/>
    </row>
    <row r="55" spans="1:11" ht="15" customHeight="1">
      <c r="A55" s="678"/>
      <c r="B55" s="678"/>
      <c r="C55" s="678"/>
      <c r="D55" s="678"/>
      <c r="E55" s="678"/>
      <c r="F55" s="678"/>
      <c r="G55" s="678"/>
      <c r="H55" s="678"/>
      <c r="I55" s="678"/>
      <c r="J55" s="678"/>
      <c r="K55" s="678"/>
    </row>
    <row r="56" spans="1:11" ht="15" customHeight="1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</row>
    <row r="57" spans="1:11" ht="15" customHeight="1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</row>
    <row r="58" spans="1:11" ht="15" customHeight="1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</row>
    <row r="59" spans="1:11" ht="15" customHeight="1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</row>
    <row r="60" spans="1:11" ht="15" customHeight="1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</row>
    <row r="61" spans="1:11" ht="15" customHeight="1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/>
    <row r="76" spans="1:11" ht="15" customHeight="1"/>
    <row r="77" spans="1:11" ht="15" customHeight="1"/>
    <row r="78" spans="1:11" ht="15" customHeight="1"/>
    <row r="79" spans="1:11" ht="15" customHeight="1"/>
    <row r="80" spans="1:11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</sheetData>
  <mergeCells count="20">
    <mergeCell ref="G37:K37"/>
    <mergeCell ref="A38:E38"/>
    <mergeCell ref="G38:K38"/>
    <mergeCell ref="A53:K55"/>
    <mergeCell ref="A7:B7"/>
    <mergeCell ref="A8:B14"/>
    <mergeCell ref="A15:B21"/>
    <mergeCell ref="A22:B28"/>
    <mergeCell ref="A29:B35"/>
    <mergeCell ref="A37:E37"/>
    <mergeCell ref="A1:K1"/>
    <mergeCell ref="A2:C2"/>
    <mergeCell ref="A3:D3"/>
    <mergeCell ref="E4:G4"/>
    <mergeCell ref="I4:K4"/>
    <mergeCell ref="E5:F6"/>
    <mergeCell ref="G5:G6"/>
    <mergeCell ref="I5:J6"/>
    <mergeCell ref="K5:K6"/>
    <mergeCell ref="H5:H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25 H11" evalError="1"/>
    <ignoredError sqref="H35" formula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8"/>
  <dimension ref="A1:K57"/>
  <sheetViews>
    <sheetView showGridLines="0" tabSelected="1" topLeftCell="A34" zoomScaleNormal="100" zoomScaleSheetLayoutView="100" workbookViewId="0"/>
  </sheetViews>
  <sheetFormatPr defaultColWidth="9.109375" defaultRowHeight="13.8"/>
  <cols>
    <col min="1" max="1" width="17.109375" style="224" customWidth="1"/>
    <col min="2" max="2" width="10.109375" style="224" customWidth="1"/>
    <col min="3" max="3" width="9.109375" style="224" customWidth="1"/>
    <col min="4" max="4" width="9.44140625" style="224" customWidth="1"/>
    <col min="5" max="6" width="8.5546875" style="224" customWidth="1"/>
    <col min="7" max="10" width="6.88671875" style="224" customWidth="1"/>
    <col min="11" max="11" width="7.88671875" style="224" customWidth="1"/>
    <col min="12" max="13" width="9.109375" style="224"/>
    <col min="14" max="14" width="11.109375" style="224" customWidth="1"/>
    <col min="15" max="16384" width="9.109375" style="224"/>
  </cols>
  <sheetData>
    <row r="1" spans="1:11" ht="15.6">
      <c r="A1" s="679" t="str">
        <f>"5.6. Spotřeba zemního plynu a teplota ovzduší: "&amp;LOWER(C3)</f>
        <v>5.6. Spotřeba zemního plynu a teplota ovzduší: červenec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ht="6" customHeight="1">
      <c r="A2" s="691"/>
      <c r="B2" s="691"/>
      <c r="C2" s="226"/>
      <c r="D2" s="227"/>
      <c r="E2" s="228"/>
      <c r="F2" s="228"/>
      <c r="G2" s="228"/>
      <c r="H2" s="228"/>
      <c r="I2" s="90"/>
      <c r="J2" s="90"/>
      <c r="K2" s="90"/>
    </row>
    <row r="3" spans="1:11" ht="18.75" customHeight="1">
      <c r="A3" s="684"/>
      <c r="B3" s="685"/>
      <c r="C3" s="682" t="str">
        <f>'3.1'!D6</f>
        <v>Červenec</v>
      </c>
      <c r="D3" s="683"/>
      <c r="E3" s="683"/>
      <c r="F3" s="683"/>
      <c r="G3" s="683"/>
      <c r="H3" s="683"/>
      <c r="I3" s="683"/>
      <c r="J3" s="683"/>
      <c r="K3" s="683"/>
    </row>
    <row r="4" spans="1:11" ht="24.9" customHeight="1">
      <c r="A4" s="312"/>
      <c r="B4" s="300"/>
      <c r="C4" s="688" t="s">
        <v>67</v>
      </c>
      <c r="D4" s="689"/>
      <c r="E4" s="689"/>
      <c r="F4" s="690"/>
      <c r="G4" s="680" t="s">
        <v>247</v>
      </c>
      <c r="H4" s="680"/>
      <c r="I4" s="680"/>
      <c r="J4" s="680"/>
      <c r="K4" s="681"/>
    </row>
    <row r="5" spans="1:11" ht="21.6">
      <c r="A5" s="317"/>
      <c r="B5" s="686" t="s">
        <v>243</v>
      </c>
      <c r="C5" s="301"/>
      <c r="D5" s="302"/>
      <c r="E5" s="303" t="s">
        <v>244</v>
      </c>
      <c r="F5" s="303" t="s">
        <v>229</v>
      </c>
      <c r="G5" s="304" t="s">
        <v>74</v>
      </c>
      <c r="H5" s="304" t="s">
        <v>230</v>
      </c>
      <c r="I5" s="304" t="s">
        <v>231</v>
      </c>
      <c r="J5" s="304" t="s">
        <v>245</v>
      </c>
      <c r="K5" s="304" t="s">
        <v>246</v>
      </c>
    </row>
    <row r="6" spans="1:11" ht="13.5" customHeight="1">
      <c r="A6" s="432" t="s">
        <v>242</v>
      </c>
      <c r="B6" s="687"/>
      <c r="C6" s="389" t="s">
        <v>283</v>
      </c>
      <c r="D6" s="387" t="s">
        <v>278</v>
      </c>
      <c r="E6" s="388" t="s">
        <v>284</v>
      </c>
      <c r="F6" s="388" t="s">
        <v>284</v>
      </c>
      <c r="G6" s="305" t="s">
        <v>281</v>
      </c>
      <c r="H6" s="306" t="s">
        <v>281</v>
      </c>
      <c r="I6" s="306" t="s">
        <v>281</v>
      </c>
      <c r="J6" s="306" t="s">
        <v>281</v>
      </c>
      <c r="K6" s="306" t="s">
        <v>281</v>
      </c>
    </row>
    <row r="7" spans="1:11" ht="15.9" customHeight="1">
      <c r="A7" s="385" t="s">
        <v>21</v>
      </c>
      <c r="B7" s="114">
        <f>'5.2'!D14</f>
        <v>418550</v>
      </c>
      <c r="C7" s="110">
        <f>'5.2'!E14</f>
        <v>21888.203972658626</v>
      </c>
      <c r="D7" s="114">
        <f>'5.2'!F14</f>
        <v>234318.87680201358</v>
      </c>
      <c r="E7" s="116">
        <f>C7/$C$11</f>
        <v>5.2846196167453979E-2</v>
      </c>
      <c r="F7" s="116">
        <f>'5.2'!H14</f>
        <v>3.7187255692093149E-2</v>
      </c>
      <c r="G7" s="119">
        <v>20.119354838709679</v>
      </c>
      <c r="H7" s="119">
        <v>26</v>
      </c>
      <c r="I7" s="119">
        <v>14.8</v>
      </c>
      <c r="J7" s="119">
        <v>18.7</v>
      </c>
      <c r="K7" s="433">
        <v>1.4193548387096797</v>
      </c>
    </row>
    <row r="8" spans="1:11" ht="15.9" customHeight="1">
      <c r="A8" s="386" t="s">
        <v>104</v>
      </c>
      <c r="B8" s="109">
        <f>'5.3'!D14</f>
        <v>2286976</v>
      </c>
      <c r="C8" s="110">
        <f>'5.3'!E14</f>
        <v>285389.37917815358</v>
      </c>
      <c r="D8" s="109">
        <f>'5.3'!F14</f>
        <v>3056349.1707199994</v>
      </c>
      <c r="E8" s="112">
        <f t="shared" ref="E8:E10" si="0">C8/$C$11</f>
        <v>0.68903520521810646</v>
      </c>
      <c r="F8" s="112">
        <f>'5.3'!H14</f>
        <v>6.9637312575157553E-2</v>
      </c>
      <c r="G8" s="119">
        <v>17.986559139784948</v>
      </c>
      <c r="H8" s="120">
        <v>22.483333333333334</v>
      </c>
      <c r="I8" s="120">
        <v>12.783333333333333</v>
      </c>
      <c r="J8" s="120">
        <v>17.583333333333329</v>
      </c>
      <c r="K8" s="119">
        <v>0.40322580645161921</v>
      </c>
    </row>
    <row r="9" spans="1:11" ht="15.9" customHeight="1">
      <c r="A9" s="386" t="s">
        <v>22</v>
      </c>
      <c r="B9" s="109">
        <f>'5.4'!D14</f>
        <v>114354</v>
      </c>
      <c r="C9" s="110">
        <f>'5.4'!E14</f>
        <v>12207.371009999999</v>
      </c>
      <c r="D9" s="109">
        <f>'5.4'!F14</f>
        <v>130652.4982</v>
      </c>
      <c r="E9" s="112">
        <f t="shared" si="0"/>
        <v>2.9473095366307153E-2</v>
      </c>
      <c r="F9" s="112">
        <f>'5.4'!H14</f>
        <v>0.11052504314834519</v>
      </c>
      <c r="G9" s="119">
        <v>17.512903225806451</v>
      </c>
      <c r="H9" s="120">
        <v>22.6</v>
      </c>
      <c r="I9" s="120">
        <v>12.1</v>
      </c>
      <c r="J9" s="120">
        <v>17.100000000000009</v>
      </c>
      <c r="K9" s="119">
        <v>0.41290322580644201</v>
      </c>
    </row>
    <row r="10" spans="1:11" ht="15.9" customHeight="1">
      <c r="A10" s="386" t="s">
        <v>36</v>
      </c>
      <c r="B10" s="109">
        <f>'5.5'!D14</f>
        <v>8211</v>
      </c>
      <c r="C10" s="110">
        <f>'5.5'!E14</f>
        <v>94701.98000000001</v>
      </c>
      <c r="D10" s="109">
        <f>'5.5'!F14</f>
        <v>1013206.318986</v>
      </c>
      <c r="E10" s="112">
        <f t="shared" si="0"/>
        <v>0.22864550324813246</v>
      </c>
      <c r="F10" s="112">
        <f>'5.5'!H14</f>
        <v>1.6852796229816627E-2</v>
      </c>
      <c r="G10" s="119">
        <v>17.977419354838709</v>
      </c>
      <c r="H10" s="120">
        <v>22.5</v>
      </c>
      <c r="I10" s="120">
        <v>12.7</v>
      </c>
      <c r="J10" s="120">
        <v>18.522580645161291</v>
      </c>
      <c r="K10" s="119">
        <v>-0.5451612903225822</v>
      </c>
    </row>
    <row r="11" spans="1:11" ht="15.9" customHeight="1">
      <c r="A11" s="434" t="s">
        <v>3</v>
      </c>
      <c r="B11" s="351">
        <f>SUM(B7:B10)</f>
        <v>2828091</v>
      </c>
      <c r="C11" s="352">
        <f>SUM(C7:C10)</f>
        <v>414186.93416081218</v>
      </c>
      <c r="D11" s="351">
        <f t="shared" ref="D11:E11" si="1">SUM(D7:D10)</f>
        <v>4434526.8647080129</v>
      </c>
      <c r="E11" s="355">
        <f t="shared" si="1"/>
        <v>1</v>
      </c>
      <c r="F11" s="355">
        <f>'5.1'!H15</f>
        <v>5.649750123869228E-2</v>
      </c>
      <c r="G11" s="358">
        <v>17.977419354838709</v>
      </c>
      <c r="H11" s="359">
        <v>22.5</v>
      </c>
      <c r="I11" s="359">
        <v>12.7</v>
      </c>
      <c r="J11" s="359">
        <v>18.522580645161291</v>
      </c>
      <c r="K11" s="360">
        <v>-0.5451612903225822</v>
      </c>
    </row>
    <row r="12" spans="1:11" ht="15" customHeight="1">
      <c r="A12" s="200"/>
      <c r="B12" s="201"/>
      <c r="C12" s="692" t="s">
        <v>205</v>
      </c>
      <c r="D12" s="692"/>
      <c r="E12" s="692"/>
      <c r="F12" s="692"/>
      <c r="G12" s="695" t="s">
        <v>128</v>
      </c>
      <c r="H12" s="695"/>
      <c r="I12" s="695"/>
      <c r="J12" s="695"/>
      <c r="K12" s="695"/>
    </row>
    <row r="13" spans="1:11" ht="15" customHeight="1">
      <c r="A13" s="108"/>
      <c r="B13" s="108"/>
      <c r="C13" s="678"/>
      <c r="D13" s="678"/>
      <c r="E13" s="678"/>
      <c r="F13" s="678"/>
      <c r="G13" s="696" t="s">
        <v>129</v>
      </c>
      <c r="H13" s="696"/>
      <c r="I13" s="696"/>
      <c r="J13" s="696"/>
      <c r="K13" s="696"/>
    </row>
    <row r="14" spans="1:11" ht="15" customHeight="1">
      <c r="A14" s="108"/>
      <c r="B14" s="108"/>
      <c r="C14" s="186"/>
      <c r="D14" s="186"/>
      <c r="E14" s="186"/>
      <c r="F14" s="186"/>
      <c r="G14" s="187"/>
      <c r="H14" s="187"/>
      <c r="I14" s="187"/>
      <c r="J14" s="187"/>
      <c r="K14" s="187"/>
    </row>
    <row r="15" spans="1:11" ht="15" customHeight="1">
      <c r="A15" s="108"/>
      <c r="B15" s="108"/>
      <c r="C15" s="108"/>
      <c r="D15" s="234"/>
      <c r="E15" s="235"/>
      <c r="F15" s="235"/>
      <c r="G15" s="108"/>
      <c r="H15" s="232"/>
      <c r="I15" s="187"/>
      <c r="J15" s="108"/>
      <c r="K15" s="108"/>
    </row>
    <row r="16" spans="1:11" ht="18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ht="15" customHeight="1">
      <c r="A17" s="644" t="s">
        <v>295</v>
      </c>
      <c r="B17" s="644"/>
      <c r="C17" s="644"/>
      <c r="D17" s="644"/>
      <c r="E17" s="644"/>
      <c r="F17" s="644" t="s">
        <v>213</v>
      </c>
      <c r="G17" s="644"/>
      <c r="H17" s="644"/>
      <c r="I17" s="644"/>
      <c r="J17" s="644"/>
      <c r="K17" s="644"/>
    </row>
    <row r="18" spans="1:11" ht="15" customHeight="1">
      <c r="A18" s="396"/>
      <c r="B18" s="636" t="str">
        <f>C3</f>
        <v>Červenec</v>
      </c>
      <c r="C18" s="636"/>
      <c r="D18" s="396"/>
      <c r="E18" s="396"/>
      <c r="F18" s="396"/>
      <c r="G18" s="396"/>
      <c r="H18" s="636" t="str">
        <f>C3</f>
        <v>Červenec</v>
      </c>
      <c r="I18" s="636"/>
      <c r="J18" s="396"/>
      <c r="K18" s="396"/>
    </row>
    <row r="19" spans="1:11" ht="1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1" ht="1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1" ht="1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1" ht="1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1" ht="1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1" ht="15" customHeight="1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1" ht="15" customHeight="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 ht="15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1" ht="15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 ht="15" customHeight="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 ht="15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1" ht="1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ht="15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5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5" customHeight="1">
      <c r="A34" s="644" t="s">
        <v>78</v>
      </c>
      <c r="B34" s="644"/>
      <c r="C34" s="644"/>
      <c r="D34" s="644"/>
      <c r="E34" s="644"/>
      <c r="F34" s="694" t="s">
        <v>79</v>
      </c>
      <c r="G34" s="694"/>
      <c r="H34" s="694"/>
      <c r="I34" s="694"/>
      <c r="J34" s="694"/>
      <c r="K34" s="694"/>
    </row>
    <row r="35" spans="1:11" ht="15" customHeight="1">
      <c r="A35" s="396"/>
      <c r="B35" s="636" t="str">
        <f>C3</f>
        <v>Červenec</v>
      </c>
      <c r="C35" s="636"/>
      <c r="D35" s="396"/>
      <c r="E35" s="393"/>
      <c r="F35" s="694"/>
      <c r="G35" s="694"/>
      <c r="H35" s="694"/>
      <c r="I35" s="694"/>
      <c r="J35" s="694"/>
      <c r="K35" s="694"/>
    </row>
    <row r="36" spans="1:11" ht="15" customHeight="1">
      <c r="A36" s="396"/>
      <c r="B36" s="396"/>
      <c r="C36" s="396"/>
      <c r="D36" s="396"/>
      <c r="E36" s="394"/>
      <c r="F36" s="394"/>
      <c r="G36" s="394"/>
      <c r="H36" s="693" t="str">
        <f>C3</f>
        <v>Červenec</v>
      </c>
      <c r="I36" s="693"/>
      <c r="J36" s="394"/>
      <c r="K36" s="394"/>
    </row>
    <row r="37" spans="1:11" ht="15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ht="15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5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ht="15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5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 ht="15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1:11" ht="1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ht="1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</row>
    <row r="46" spans="1:11" ht="1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1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ht="1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ht="1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C12:F13"/>
    <mergeCell ref="F17:K17"/>
    <mergeCell ref="B18:C18"/>
    <mergeCell ref="H18:I18"/>
    <mergeCell ref="H36:I36"/>
    <mergeCell ref="B35:C35"/>
    <mergeCell ref="F34:K35"/>
    <mergeCell ref="A17:E17"/>
    <mergeCell ref="A34:E34"/>
    <mergeCell ref="G12:K12"/>
    <mergeCell ref="G13:K13"/>
    <mergeCell ref="A1:K1"/>
    <mergeCell ref="G4:K4"/>
    <mergeCell ref="C3:K3"/>
    <mergeCell ref="A3:B3"/>
    <mergeCell ref="B5:B6"/>
    <mergeCell ref="C4:F4"/>
    <mergeCell ref="A2:B2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9"/>
  <dimension ref="A1:K57"/>
  <sheetViews>
    <sheetView showGridLines="0" tabSelected="1" topLeftCell="A34" zoomScaleNormal="100" zoomScaleSheetLayoutView="100" workbookViewId="0"/>
  </sheetViews>
  <sheetFormatPr defaultColWidth="9.109375" defaultRowHeight="13.8"/>
  <cols>
    <col min="1" max="1" width="17.77734375" style="224" customWidth="1"/>
    <col min="2" max="2" width="10.109375" style="224" customWidth="1"/>
    <col min="3" max="3" width="9.109375" style="224" customWidth="1"/>
    <col min="4" max="4" width="9.44140625" style="224" customWidth="1"/>
    <col min="5" max="6" width="8.5546875" style="224" customWidth="1"/>
    <col min="7" max="10" width="6.88671875" style="224" customWidth="1"/>
    <col min="11" max="11" width="7.88671875" style="224" customWidth="1"/>
    <col min="12" max="13" width="9.109375" style="224"/>
    <col min="14" max="14" width="11.109375" style="224" customWidth="1"/>
    <col min="15" max="16384" width="9.109375" style="224"/>
  </cols>
  <sheetData>
    <row r="1" spans="1:11" ht="15.75" customHeight="1">
      <c r="A1" s="679" t="str">
        <f>"5.7. Spotřeba zemního plynu a teplota ovzduší: "&amp;LOWER(C3)</f>
        <v>5.7. Spotřeba zemního plynu a teplota ovzduší: srpen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ht="6" customHeight="1">
      <c r="A2" s="691"/>
      <c r="B2" s="691"/>
      <c r="C2" s="226"/>
      <c r="D2" s="227"/>
      <c r="E2" s="228"/>
      <c r="F2" s="228"/>
      <c r="G2" s="228"/>
      <c r="H2" s="228"/>
      <c r="I2" s="90"/>
      <c r="J2" s="90"/>
      <c r="K2" s="90"/>
    </row>
    <row r="3" spans="1:11" ht="18.75" customHeight="1">
      <c r="A3" s="684"/>
      <c r="B3" s="685"/>
      <c r="C3" s="682" t="str">
        <f>'3.1'!E6</f>
        <v>Srpen</v>
      </c>
      <c r="D3" s="683"/>
      <c r="E3" s="683"/>
      <c r="F3" s="683"/>
      <c r="G3" s="683"/>
      <c r="H3" s="683"/>
      <c r="I3" s="683"/>
      <c r="J3" s="683"/>
      <c r="K3" s="683"/>
    </row>
    <row r="4" spans="1:11" ht="24.9" customHeight="1">
      <c r="A4" s="312"/>
      <c r="B4" s="300"/>
      <c r="C4" s="688" t="s">
        <v>67</v>
      </c>
      <c r="D4" s="689"/>
      <c r="E4" s="689"/>
      <c r="F4" s="690"/>
      <c r="G4" s="680" t="s">
        <v>247</v>
      </c>
      <c r="H4" s="680"/>
      <c r="I4" s="680"/>
      <c r="J4" s="680"/>
      <c r="K4" s="681"/>
    </row>
    <row r="5" spans="1:11" ht="21.6">
      <c r="A5" s="317"/>
      <c r="B5" s="686" t="s">
        <v>243</v>
      </c>
      <c r="C5" s="301"/>
      <c r="D5" s="302"/>
      <c r="E5" s="303" t="s">
        <v>244</v>
      </c>
      <c r="F5" s="303" t="s">
        <v>229</v>
      </c>
      <c r="G5" s="304" t="s">
        <v>74</v>
      </c>
      <c r="H5" s="304" t="s">
        <v>230</v>
      </c>
      <c r="I5" s="304" t="s">
        <v>231</v>
      </c>
      <c r="J5" s="304" t="s">
        <v>245</v>
      </c>
      <c r="K5" s="304" t="s">
        <v>246</v>
      </c>
    </row>
    <row r="6" spans="1:11" ht="14.1" customHeight="1">
      <c r="A6" s="432" t="s">
        <v>242</v>
      </c>
      <c r="B6" s="687"/>
      <c r="C6" s="389" t="s">
        <v>283</v>
      </c>
      <c r="D6" s="387" t="s">
        <v>278</v>
      </c>
      <c r="E6" s="388" t="s">
        <v>284</v>
      </c>
      <c r="F6" s="388" t="s">
        <v>284</v>
      </c>
      <c r="G6" s="305" t="s">
        <v>281</v>
      </c>
      <c r="H6" s="306" t="s">
        <v>281</v>
      </c>
      <c r="I6" s="306" t="s">
        <v>281</v>
      </c>
      <c r="J6" s="306" t="s">
        <v>281</v>
      </c>
      <c r="K6" s="306" t="s">
        <v>281</v>
      </c>
    </row>
    <row r="7" spans="1:11" ht="15.9" customHeight="1">
      <c r="A7" s="385" t="s">
        <v>21</v>
      </c>
      <c r="B7" s="114">
        <f>'5.2'!D21</f>
        <v>418186</v>
      </c>
      <c r="C7" s="110">
        <f>'5.2'!E21</f>
        <v>19381.727933673719</v>
      </c>
      <c r="D7" s="114">
        <f>'5.2'!F21</f>
        <v>208183.93324001064</v>
      </c>
      <c r="E7" s="116">
        <f>C7/$C$11</f>
        <v>4.8313700008551133E-2</v>
      </c>
      <c r="F7" s="116">
        <f>'5.2'!H21</f>
        <v>-9.2999112443628938E-3</v>
      </c>
      <c r="G7" s="119">
        <v>20.754838709677415</v>
      </c>
      <c r="H7" s="119">
        <v>26.5</v>
      </c>
      <c r="I7" s="119">
        <v>14.6</v>
      </c>
      <c r="J7" s="119">
        <v>18.5</v>
      </c>
      <c r="K7" s="433">
        <v>2.254838709677415</v>
      </c>
    </row>
    <row r="8" spans="1:11" ht="15.9" customHeight="1">
      <c r="A8" s="386" t="s">
        <v>104</v>
      </c>
      <c r="B8" s="109">
        <f>'5.3'!D21</f>
        <v>2286196</v>
      </c>
      <c r="C8" s="110">
        <f>'5.3'!E21</f>
        <v>291171.50825271389</v>
      </c>
      <c r="D8" s="109">
        <f>'5.3'!F21</f>
        <v>3122379.1701200008</v>
      </c>
      <c r="E8" s="112">
        <f t="shared" ref="E8:E10" si="0">C8/$C$11</f>
        <v>0.72581624037339088</v>
      </c>
      <c r="F8" s="112">
        <f>'5.3'!H21</f>
        <v>0.1200338957236293</v>
      </c>
      <c r="G8" s="119">
        <v>19.075806451612902</v>
      </c>
      <c r="H8" s="120">
        <v>23.266666666666666</v>
      </c>
      <c r="I8" s="120">
        <v>13.799999999999997</v>
      </c>
      <c r="J8" s="120">
        <v>17.31666666666667</v>
      </c>
      <c r="K8" s="119">
        <v>1.7591397849462318</v>
      </c>
    </row>
    <row r="9" spans="1:11" ht="15.9" customHeight="1">
      <c r="A9" s="386" t="s">
        <v>22</v>
      </c>
      <c r="B9" s="109">
        <f>'5.4'!D21</f>
        <v>114344</v>
      </c>
      <c r="C9" s="110">
        <f>'5.4'!E21</f>
        <v>11693.44801</v>
      </c>
      <c r="D9" s="109">
        <f>'5.4'!F21</f>
        <v>125006.18896</v>
      </c>
      <c r="E9" s="112">
        <f t="shared" si="0"/>
        <v>2.9148780808092006E-2</v>
      </c>
      <c r="F9" s="112">
        <f>'5.4'!H21</f>
        <v>3.4453602866599653E-2</v>
      </c>
      <c r="G9" s="119">
        <v>18.374193548387098</v>
      </c>
      <c r="H9" s="120">
        <v>22.8</v>
      </c>
      <c r="I9" s="120">
        <v>12.4</v>
      </c>
      <c r="J9" s="120">
        <v>16.800000000000004</v>
      </c>
      <c r="K9" s="119">
        <v>1.5741935483870932</v>
      </c>
    </row>
    <row r="10" spans="1:11" ht="15.9" customHeight="1">
      <c r="A10" s="386" t="s">
        <v>36</v>
      </c>
      <c r="B10" s="109">
        <f>'5.5'!D21</f>
        <v>8212</v>
      </c>
      <c r="C10" s="110">
        <f>'5.5'!E21</f>
        <v>78917.539000000004</v>
      </c>
      <c r="D10" s="109">
        <f>'5.5'!F21</f>
        <v>846715.06875600014</v>
      </c>
      <c r="E10" s="112">
        <f t="shared" si="0"/>
        <v>0.19672127880996604</v>
      </c>
      <c r="F10" s="112">
        <f>'5.5'!H21</f>
        <v>-0.12821156680599793</v>
      </c>
      <c r="G10" s="119">
        <v>19.048387096774192</v>
      </c>
      <c r="H10" s="120">
        <v>23.1</v>
      </c>
      <c r="I10" s="120">
        <v>13.6</v>
      </c>
      <c r="J10" s="120">
        <v>18.119354838709679</v>
      </c>
      <c r="K10" s="119">
        <v>0.92903225806451317</v>
      </c>
    </row>
    <row r="11" spans="1:11" ht="15.9" customHeight="1">
      <c r="A11" s="434" t="s">
        <v>3</v>
      </c>
      <c r="B11" s="351">
        <f>SUM(B7:B10)</f>
        <v>2826938</v>
      </c>
      <c r="C11" s="352">
        <f t="shared" ref="C11:E11" si="1">SUM(C7:C10)</f>
        <v>401164.22319638758</v>
      </c>
      <c r="D11" s="351">
        <f t="shared" si="1"/>
        <v>4302284.3610760113</v>
      </c>
      <c r="E11" s="355">
        <f t="shared" si="1"/>
        <v>1</v>
      </c>
      <c r="F11" s="355">
        <f>'5.1'!H22</f>
        <v>5.193583119024623E-2</v>
      </c>
      <c r="G11" s="358">
        <v>19.048387096774192</v>
      </c>
      <c r="H11" s="359">
        <v>23.1</v>
      </c>
      <c r="I11" s="359">
        <v>13.6</v>
      </c>
      <c r="J11" s="359">
        <v>18.119354838709679</v>
      </c>
      <c r="K11" s="360">
        <v>0.92903225806451317</v>
      </c>
    </row>
    <row r="12" spans="1:11" ht="15" customHeight="1">
      <c r="A12" s="200"/>
      <c r="B12" s="201"/>
      <c r="C12" s="692" t="s">
        <v>205</v>
      </c>
      <c r="D12" s="692"/>
      <c r="E12" s="692"/>
      <c r="F12" s="692"/>
      <c r="G12" s="695" t="s">
        <v>128</v>
      </c>
      <c r="H12" s="695"/>
      <c r="I12" s="695"/>
      <c r="J12" s="695"/>
      <c r="K12" s="695"/>
    </row>
    <row r="13" spans="1:11" ht="15" customHeight="1">
      <c r="A13" s="108"/>
      <c r="B13" s="108"/>
      <c r="C13" s="678"/>
      <c r="D13" s="678"/>
      <c r="E13" s="678"/>
      <c r="F13" s="678"/>
      <c r="G13" s="696" t="s">
        <v>129</v>
      </c>
      <c r="H13" s="696"/>
      <c r="I13" s="696"/>
      <c r="J13" s="696"/>
      <c r="K13" s="696"/>
    </row>
    <row r="14" spans="1:11" ht="15" customHeight="1">
      <c r="A14" s="108"/>
      <c r="B14" s="108"/>
      <c r="C14" s="186"/>
      <c r="D14" s="186"/>
      <c r="E14" s="186"/>
      <c r="F14" s="186"/>
      <c r="G14" s="187"/>
      <c r="H14" s="187"/>
      <c r="I14" s="187"/>
      <c r="J14" s="187"/>
      <c r="K14" s="187"/>
    </row>
    <row r="15" spans="1:11" ht="15" customHeight="1">
      <c r="A15" s="108"/>
      <c r="B15" s="108"/>
      <c r="C15" s="108"/>
      <c r="D15" s="234"/>
      <c r="E15" s="235"/>
      <c r="F15" s="235"/>
      <c r="G15" s="108"/>
      <c r="H15" s="232"/>
      <c r="I15" s="187"/>
      <c r="J15" s="108"/>
      <c r="K15" s="108"/>
    </row>
    <row r="16" spans="1:11" ht="18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ht="15" customHeight="1">
      <c r="A17" s="644" t="s">
        <v>295</v>
      </c>
      <c r="B17" s="644"/>
      <c r="C17" s="644"/>
      <c r="D17" s="644"/>
      <c r="E17" s="644"/>
      <c r="F17" s="644" t="s">
        <v>213</v>
      </c>
      <c r="G17" s="644"/>
      <c r="H17" s="644"/>
      <c r="I17" s="644"/>
      <c r="J17" s="644"/>
      <c r="K17" s="644"/>
    </row>
    <row r="18" spans="1:11" ht="15" customHeight="1">
      <c r="A18" s="392"/>
      <c r="B18" s="636" t="str">
        <f>C3</f>
        <v>Srpen</v>
      </c>
      <c r="C18" s="636"/>
      <c r="D18" s="392"/>
      <c r="E18" s="392"/>
      <c r="F18" s="392"/>
      <c r="G18" s="395"/>
      <c r="H18" s="636" t="str">
        <f>C3</f>
        <v>Srpen</v>
      </c>
      <c r="I18" s="636"/>
      <c r="J18" s="392"/>
      <c r="K18" s="392"/>
    </row>
    <row r="19" spans="1:11" ht="1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1" ht="1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1" ht="1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1" ht="1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1" ht="1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1" ht="15" customHeight="1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1" ht="15" customHeight="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 ht="15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1" ht="15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 ht="15" customHeight="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 ht="15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1" ht="1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ht="15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5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5" customHeight="1">
      <c r="A34" s="644" t="s">
        <v>78</v>
      </c>
      <c r="B34" s="644"/>
      <c r="C34" s="644"/>
      <c r="D34" s="644"/>
      <c r="E34" s="644"/>
      <c r="F34" s="694" t="s">
        <v>79</v>
      </c>
      <c r="G34" s="694"/>
      <c r="H34" s="694"/>
      <c r="I34" s="694"/>
      <c r="J34" s="694"/>
      <c r="K34" s="694"/>
    </row>
    <row r="35" spans="1:11" ht="15" customHeight="1">
      <c r="A35" s="392"/>
      <c r="B35" s="636" t="str">
        <f>C3</f>
        <v>Srpen</v>
      </c>
      <c r="C35" s="636"/>
      <c r="D35" s="392"/>
      <c r="E35" s="393"/>
      <c r="F35" s="694"/>
      <c r="G35" s="694"/>
      <c r="H35" s="694"/>
      <c r="I35" s="694"/>
      <c r="J35" s="694"/>
      <c r="K35" s="694"/>
    </row>
    <row r="36" spans="1:11" ht="15" customHeight="1">
      <c r="A36" s="392"/>
      <c r="B36" s="392"/>
      <c r="C36" s="392"/>
      <c r="D36" s="392"/>
      <c r="E36" s="394"/>
      <c r="F36" s="394"/>
      <c r="G36" s="394"/>
      <c r="H36" s="693" t="str">
        <f>C3</f>
        <v>Srpen</v>
      </c>
      <c r="I36" s="693"/>
      <c r="J36" s="394"/>
      <c r="K36" s="394"/>
    </row>
    <row r="37" spans="1:11" ht="15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ht="15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5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ht="15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5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 ht="15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1:11" ht="1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ht="1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</row>
    <row r="46" spans="1:11" ht="1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1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ht="1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ht="1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A1:K1"/>
    <mergeCell ref="G4:K4"/>
    <mergeCell ref="C3:K3"/>
    <mergeCell ref="F17:K17"/>
    <mergeCell ref="B18:C18"/>
    <mergeCell ref="A3:B3"/>
    <mergeCell ref="C4:F4"/>
    <mergeCell ref="A2:B2"/>
    <mergeCell ref="B5:B6"/>
    <mergeCell ref="C12:F13"/>
    <mergeCell ref="G12:K12"/>
    <mergeCell ref="G13:K13"/>
    <mergeCell ref="B35:C35"/>
    <mergeCell ref="H36:I36"/>
    <mergeCell ref="A34:E34"/>
    <mergeCell ref="F34:K35"/>
    <mergeCell ref="A17:E17"/>
    <mergeCell ref="H18:I18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0"/>
  <dimension ref="A1:K57"/>
  <sheetViews>
    <sheetView showGridLines="0" tabSelected="1" topLeftCell="A37" zoomScaleNormal="100" zoomScaleSheetLayoutView="100" workbookViewId="0"/>
  </sheetViews>
  <sheetFormatPr defaultColWidth="9.109375" defaultRowHeight="13.8"/>
  <cols>
    <col min="1" max="1" width="17.44140625" style="224" customWidth="1"/>
    <col min="2" max="2" width="10.109375" style="224" customWidth="1"/>
    <col min="3" max="3" width="9.109375" style="224" customWidth="1"/>
    <col min="4" max="4" width="9.44140625" style="224" customWidth="1"/>
    <col min="5" max="6" width="8.5546875" style="224" customWidth="1"/>
    <col min="7" max="10" width="6.88671875" style="224" customWidth="1"/>
    <col min="11" max="11" width="7.88671875" style="224" customWidth="1"/>
    <col min="12" max="13" width="9.109375" style="224"/>
    <col min="14" max="14" width="11.109375" style="224" customWidth="1"/>
    <col min="15" max="16384" width="9.109375" style="224"/>
  </cols>
  <sheetData>
    <row r="1" spans="1:11" ht="15.75" customHeight="1">
      <c r="A1" s="679" t="str">
        <f>"5.8. Spotřeba zemního plynu a teplota ovzduší: "&amp;LOWER(C3)</f>
        <v>5.8. Spotřeba zemního plynu a teplota ovzduší: září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ht="6" customHeight="1">
      <c r="A2" s="691"/>
      <c r="B2" s="691"/>
      <c r="C2" s="226"/>
      <c r="D2" s="227"/>
      <c r="E2" s="228"/>
      <c r="F2" s="228"/>
      <c r="G2" s="228"/>
      <c r="H2" s="228"/>
      <c r="I2" s="90"/>
      <c r="J2" s="90"/>
      <c r="K2" s="90"/>
    </row>
    <row r="3" spans="1:11" ht="18.75" customHeight="1">
      <c r="A3" s="684"/>
      <c r="B3" s="685"/>
      <c r="C3" s="682" t="str">
        <f>'3.1'!F6</f>
        <v>Září</v>
      </c>
      <c r="D3" s="683"/>
      <c r="E3" s="683"/>
      <c r="F3" s="683"/>
      <c r="G3" s="683"/>
      <c r="H3" s="683"/>
      <c r="I3" s="683"/>
      <c r="J3" s="683"/>
      <c r="K3" s="683"/>
    </row>
    <row r="4" spans="1:11" ht="24.9" customHeight="1">
      <c r="A4" s="312"/>
      <c r="B4" s="300"/>
      <c r="C4" s="688" t="s">
        <v>67</v>
      </c>
      <c r="D4" s="689"/>
      <c r="E4" s="689"/>
      <c r="F4" s="690"/>
      <c r="G4" s="680" t="s">
        <v>247</v>
      </c>
      <c r="H4" s="680"/>
      <c r="I4" s="680"/>
      <c r="J4" s="680"/>
      <c r="K4" s="681"/>
    </row>
    <row r="5" spans="1:11" ht="21.6">
      <c r="A5" s="317"/>
      <c r="B5" s="686" t="s">
        <v>243</v>
      </c>
      <c r="C5" s="301"/>
      <c r="D5" s="302"/>
      <c r="E5" s="303" t="s">
        <v>244</v>
      </c>
      <c r="F5" s="303" t="s">
        <v>229</v>
      </c>
      <c r="G5" s="304" t="s">
        <v>74</v>
      </c>
      <c r="H5" s="304" t="s">
        <v>230</v>
      </c>
      <c r="I5" s="304" t="s">
        <v>231</v>
      </c>
      <c r="J5" s="304" t="s">
        <v>245</v>
      </c>
      <c r="K5" s="304" t="s">
        <v>246</v>
      </c>
    </row>
    <row r="6" spans="1:11" ht="14.1" customHeight="1">
      <c r="A6" s="432" t="s">
        <v>242</v>
      </c>
      <c r="B6" s="687"/>
      <c r="C6" s="389" t="s">
        <v>283</v>
      </c>
      <c r="D6" s="387" t="s">
        <v>278</v>
      </c>
      <c r="E6" s="388" t="s">
        <v>284</v>
      </c>
      <c r="F6" s="388" t="s">
        <v>284</v>
      </c>
      <c r="G6" s="305" t="s">
        <v>281</v>
      </c>
      <c r="H6" s="306" t="s">
        <v>281</v>
      </c>
      <c r="I6" s="306" t="s">
        <v>281</v>
      </c>
      <c r="J6" s="306" t="s">
        <v>281</v>
      </c>
      <c r="K6" s="306" t="s">
        <v>281</v>
      </c>
    </row>
    <row r="7" spans="1:11" ht="15.9" customHeight="1">
      <c r="A7" s="385" t="s">
        <v>21</v>
      </c>
      <c r="B7" s="114">
        <f>'5.2'!D28</f>
        <v>417962</v>
      </c>
      <c r="C7" s="110">
        <f>'5.2'!E28</f>
        <v>27881.336926437019</v>
      </c>
      <c r="D7" s="114">
        <f>'5.2'!F28</f>
        <v>298875.62527499604</v>
      </c>
      <c r="E7" s="116">
        <f>C7/$C$11</f>
        <v>6.7003527008209371E-2</v>
      </c>
      <c r="F7" s="116">
        <f>'5.2'!H28</f>
        <v>-8.7647338958105975E-2</v>
      </c>
      <c r="G7" s="119">
        <v>15.893333333333334</v>
      </c>
      <c r="H7" s="119">
        <v>22.2</v>
      </c>
      <c r="I7" s="119">
        <v>7.2</v>
      </c>
      <c r="J7" s="119">
        <v>14.100000000000005</v>
      </c>
      <c r="K7" s="433">
        <v>1.7933333333333294</v>
      </c>
    </row>
    <row r="8" spans="1:11" ht="15.9" customHeight="1">
      <c r="A8" s="386" t="s">
        <v>104</v>
      </c>
      <c r="B8" s="109">
        <f>'5.3'!D28</f>
        <v>2286158</v>
      </c>
      <c r="C8" s="110">
        <f>'5.3'!E28</f>
        <v>363344.07997562463</v>
      </c>
      <c r="D8" s="109">
        <f>'5.3'!F28</f>
        <v>3898551.6553400001</v>
      </c>
      <c r="E8" s="112">
        <f t="shared" ref="E8:E10" si="0">C8/$C$11</f>
        <v>0.87317673970058307</v>
      </c>
      <c r="F8" s="112">
        <f>'5.3'!H28</f>
        <v>9.2247347247973399E-2</v>
      </c>
      <c r="G8" s="119">
        <v>14.171666666666665</v>
      </c>
      <c r="H8" s="120">
        <v>20</v>
      </c>
      <c r="I8" s="120">
        <v>7.0333333333333341</v>
      </c>
      <c r="J8" s="120">
        <v>13.033333333333342</v>
      </c>
      <c r="K8" s="119">
        <v>1.138333333333323</v>
      </c>
    </row>
    <row r="9" spans="1:11" ht="15.9" customHeight="1">
      <c r="A9" s="386" t="s">
        <v>22</v>
      </c>
      <c r="B9" s="109">
        <f>'5.4'!D28</f>
        <v>114377</v>
      </c>
      <c r="C9" s="110">
        <f>'5.4'!E28</f>
        <v>14581.47999</v>
      </c>
      <c r="D9" s="109">
        <f>'5.4'!F28</f>
        <v>155902.89960999999</v>
      </c>
      <c r="E9" s="112">
        <f t="shared" si="0"/>
        <v>3.5041741036572399E-2</v>
      </c>
      <c r="F9" s="112">
        <f>'5.4'!H28</f>
        <v>-3.439048678096248E-2</v>
      </c>
      <c r="G9" s="119">
        <v>13.636666666666667</v>
      </c>
      <c r="H9" s="120">
        <v>19.600000000000001</v>
      </c>
      <c r="I9" s="120">
        <v>6.2</v>
      </c>
      <c r="J9" s="120">
        <v>12.5</v>
      </c>
      <c r="K9" s="119">
        <v>1.1366666666666667</v>
      </c>
    </row>
    <row r="10" spans="1:11" ht="15.9" customHeight="1">
      <c r="A10" s="386" t="s">
        <v>36</v>
      </c>
      <c r="B10" s="109">
        <f>'5.5'!D28</f>
        <v>8215</v>
      </c>
      <c r="C10" s="110">
        <f>'5.5'!E28</f>
        <v>10310.555000000002</v>
      </c>
      <c r="D10" s="109">
        <f>'5.5'!F28</f>
        <v>110387.58752840001</v>
      </c>
      <c r="E10" s="112">
        <f t="shared" si="0"/>
        <v>2.477799225463511E-2</v>
      </c>
      <c r="F10" s="112">
        <f>'5.5'!H28</f>
        <v>-0.89122773936210209</v>
      </c>
      <c r="G10" s="119">
        <v>14.163333333333334</v>
      </c>
      <c r="H10" s="120">
        <v>19.899999999999999</v>
      </c>
      <c r="I10" s="120">
        <v>7</v>
      </c>
      <c r="J10" s="120">
        <v>13.223333333333333</v>
      </c>
      <c r="K10" s="119">
        <v>0.94000000000000128</v>
      </c>
    </row>
    <row r="11" spans="1:11" ht="15.9" customHeight="1">
      <c r="A11" s="434" t="s">
        <v>3</v>
      </c>
      <c r="B11" s="351">
        <f>SUM(B7:B10)</f>
        <v>2826712</v>
      </c>
      <c r="C11" s="352">
        <f t="shared" ref="C11:E11" si="1">SUM(C7:C10)</f>
        <v>416117.45189206168</v>
      </c>
      <c r="D11" s="351">
        <f t="shared" si="1"/>
        <v>4463717.7677533962</v>
      </c>
      <c r="E11" s="355">
        <f t="shared" si="1"/>
        <v>0.99999999999999989</v>
      </c>
      <c r="F11" s="355">
        <f>'5.1'!H29</f>
        <v>-0.12046037774341375</v>
      </c>
      <c r="G11" s="358">
        <v>14.163333333333334</v>
      </c>
      <c r="H11" s="359">
        <v>19.899999999999999</v>
      </c>
      <c r="I11" s="359">
        <v>7</v>
      </c>
      <c r="J11" s="359">
        <v>13.223333333333333</v>
      </c>
      <c r="K11" s="360">
        <v>0.94000000000000128</v>
      </c>
    </row>
    <row r="12" spans="1:11" ht="15" customHeight="1">
      <c r="A12" s="200"/>
      <c r="B12" s="201"/>
      <c r="C12" s="692" t="s">
        <v>205</v>
      </c>
      <c r="D12" s="692"/>
      <c r="E12" s="692"/>
      <c r="F12" s="692"/>
      <c r="G12" s="695" t="s">
        <v>128</v>
      </c>
      <c r="H12" s="695"/>
      <c r="I12" s="695"/>
      <c r="J12" s="695"/>
      <c r="K12" s="695"/>
    </row>
    <row r="13" spans="1:11" ht="15" customHeight="1">
      <c r="A13" s="108"/>
      <c r="B13" s="108"/>
      <c r="C13" s="678"/>
      <c r="D13" s="678"/>
      <c r="E13" s="678"/>
      <c r="F13" s="678"/>
      <c r="G13" s="696" t="s">
        <v>129</v>
      </c>
      <c r="H13" s="696"/>
      <c r="I13" s="696"/>
      <c r="J13" s="696"/>
      <c r="K13" s="696"/>
    </row>
    <row r="14" spans="1:11" ht="15" customHeight="1">
      <c r="A14" s="108"/>
      <c r="B14" s="108"/>
      <c r="C14" s="186"/>
      <c r="D14" s="186"/>
      <c r="E14" s="186"/>
      <c r="F14" s="186"/>
      <c r="G14" s="187"/>
      <c r="H14" s="187"/>
      <c r="I14" s="187"/>
      <c r="J14" s="187"/>
      <c r="K14" s="187"/>
    </row>
    <row r="15" spans="1:11" ht="15" customHeight="1">
      <c r="A15" s="108"/>
      <c r="B15" s="108"/>
      <c r="C15" s="108"/>
      <c r="D15" s="234"/>
      <c r="E15" s="235"/>
      <c r="F15" s="235"/>
      <c r="G15" s="108"/>
      <c r="H15" s="232"/>
      <c r="I15" s="187"/>
      <c r="J15" s="108"/>
      <c r="K15" s="108"/>
    </row>
    <row r="16" spans="1:11" ht="18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ht="15" customHeight="1">
      <c r="A17" s="644" t="s">
        <v>295</v>
      </c>
      <c r="B17" s="644"/>
      <c r="C17" s="644"/>
      <c r="D17" s="644"/>
      <c r="E17" s="644"/>
      <c r="F17" s="644" t="s">
        <v>213</v>
      </c>
      <c r="G17" s="644"/>
      <c r="H17" s="644"/>
      <c r="I17" s="644"/>
      <c r="J17" s="644"/>
      <c r="K17" s="644"/>
    </row>
    <row r="18" spans="1:11" ht="15" customHeight="1">
      <c r="A18" s="392"/>
      <c r="B18" s="636" t="str">
        <f>C3</f>
        <v>Září</v>
      </c>
      <c r="C18" s="636"/>
      <c r="D18" s="392"/>
      <c r="E18" s="392"/>
      <c r="F18" s="392"/>
      <c r="G18" s="392"/>
      <c r="H18" s="636" t="str">
        <f>C3</f>
        <v>Září</v>
      </c>
      <c r="I18" s="636"/>
      <c r="J18" s="392"/>
      <c r="K18" s="392"/>
    </row>
    <row r="19" spans="1:11" ht="1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1" ht="1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1" ht="1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1" ht="1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1" ht="1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1" ht="15" customHeight="1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1" ht="15" customHeight="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 ht="15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1" ht="15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 ht="15" customHeight="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 ht="15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1" ht="1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ht="15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5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5" customHeight="1">
      <c r="A34" s="644" t="s">
        <v>78</v>
      </c>
      <c r="B34" s="644"/>
      <c r="C34" s="644"/>
      <c r="D34" s="644"/>
      <c r="E34" s="644"/>
      <c r="F34" s="694" t="s">
        <v>79</v>
      </c>
      <c r="G34" s="694"/>
      <c r="H34" s="694"/>
      <c r="I34" s="694"/>
      <c r="J34" s="694"/>
      <c r="K34" s="694"/>
    </row>
    <row r="35" spans="1:11" ht="15" customHeight="1">
      <c r="A35" s="392"/>
      <c r="B35" s="636" t="str">
        <f>C3</f>
        <v>Září</v>
      </c>
      <c r="C35" s="636"/>
      <c r="D35" s="392"/>
      <c r="E35" s="393"/>
      <c r="F35" s="694"/>
      <c r="G35" s="694"/>
      <c r="H35" s="694"/>
      <c r="I35" s="694"/>
      <c r="J35" s="694"/>
      <c r="K35" s="694"/>
    </row>
    <row r="36" spans="1:11" ht="15" customHeight="1">
      <c r="A36" s="392"/>
      <c r="B36" s="392"/>
      <c r="C36" s="392"/>
      <c r="D36" s="392"/>
      <c r="E36" s="394"/>
      <c r="F36" s="394"/>
      <c r="G36" s="394"/>
      <c r="H36" s="693" t="str">
        <f>C3</f>
        <v>Září</v>
      </c>
      <c r="I36" s="693"/>
      <c r="J36" s="394"/>
      <c r="K36" s="394"/>
    </row>
    <row r="37" spans="1:11" ht="15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ht="15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5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ht="15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5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 ht="15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1:11" ht="1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ht="1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</row>
    <row r="46" spans="1:11" ht="1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1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ht="1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ht="1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A1:K1"/>
    <mergeCell ref="G4:K4"/>
    <mergeCell ref="C3:K3"/>
    <mergeCell ref="A2:B2"/>
    <mergeCell ref="A3:B3"/>
    <mergeCell ref="C4:F4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1"/>
  <dimension ref="A1:K57"/>
  <sheetViews>
    <sheetView showGridLines="0" tabSelected="1" topLeftCell="A37" zoomScaleNormal="100" zoomScaleSheetLayoutView="100" workbookViewId="0"/>
  </sheetViews>
  <sheetFormatPr defaultColWidth="9.109375" defaultRowHeight="13.8"/>
  <cols>
    <col min="1" max="1" width="17.6640625" style="224" customWidth="1"/>
    <col min="2" max="2" width="10.109375" style="224" customWidth="1"/>
    <col min="3" max="3" width="9.109375" style="224" customWidth="1"/>
    <col min="4" max="4" width="9.44140625" style="224" customWidth="1"/>
    <col min="5" max="6" width="8.5546875" style="224" customWidth="1"/>
    <col min="7" max="10" width="6.88671875" style="224" customWidth="1"/>
    <col min="11" max="11" width="7.88671875" style="224" customWidth="1"/>
    <col min="12" max="13" width="9.109375" style="224"/>
    <col min="14" max="14" width="11.109375" style="224" customWidth="1"/>
    <col min="15" max="16384" width="9.109375" style="224"/>
  </cols>
  <sheetData>
    <row r="1" spans="1:11" ht="15.75" customHeight="1">
      <c r="A1" s="679" t="str">
        <f>"5.9. Spotřeba zemního plynu a teplota ovzduší: "&amp;(C3)</f>
        <v>5.9. Spotřeba zemního plynu a teplota ovzduší: III. čtvrtletí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ht="6" customHeight="1">
      <c r="A2" s="691"/>
      <c r="B2" s="691"/>
      <c r="C2" s="226"/>
      <c r="D2" s="227"/>
      <c r="E2" s="228"/>
      <c r="F2" s="228"/>
      <c r="G2" s="228"/>
      <c r="H2" s="228"/>
      <c r="I2" s="90"/>
      <c r="J2" s="90"/>
      <c r="K2" s="90"/>
    </row>
    <row r="3" spans="1:11" ht="18.75" customHeight="1">
      <c r="A3" s="684"/>
      <c r="B3" s="685"/>
      <c r="C3" s="682" t="str">
        <f>'3.1'!G6</f>
        <v>III. čtvrtletí</v>
      </c>
      <c r="D3" s="683"/>
      <c r="E3" s="683"/>
      <c r="F3" s="683"/>
      <c r="G3" s="683"/>
      <c r="H3" s="683"/>
      <c r="I3" s="683"/>
      <c r="J3" s="683"/>
      <c r="K3" s="683"/>
    </row>
    <row r="4" spans="1:11" ht="24.9" customHeight="1">
      <c r="A4" s="312"/>
      <c r="B4" s="300"/>
      <c r="C4" s="688" t="s">
        <v>67</v>
      </c>
      <c r="D4" s="689"/>
      <c r="E4" s="689"/>
      <c r="F4" s="690"/>
      <c r="G4" s="680" t="s">
        <v>247</v>
      </c>
      <c r="H4" s="680"/>
      <c r="I4" s="680"/>
      <c r="J4" s="680"/>
      <c r="K4" s="681"/>
    </row>
    <row r="5" spans="1:11" ht="21.6">
      <c r="A5" s="317"/>
      <c r="B5" s="686" t="s">
        <v>243</v>
      </c>
      <c r="C5" s="301"/>
      <c r="D5" s="302"/>
      <c r="E5" s="303" t="s">
        <v>244</v>
      </c>
      <c r="F5" s="303" t="s">
        <v>229</v>
      </c>
      <c r="G5" s="304" t="s">
        <v>74</v>
      </c>
      <c r="H5" s="304" t="s">
        <v>230</v>
      </c>
      <c r="I5" s="304" t="s">
        <v>231</v>
      </c>
      <c r="J5" s="304" t="s">
        <v>245</v>
      </c>
      <c r="K5" s="304" t="s">
        <v>246</v>
      </c>
    </row>
    <row r="6" spans="1:11" ht="14.1" customHeight="1">
      <c r="A6" s="432" t="s">
        <v>242</v>
      </c>
      <c r="B6" s="687"/>
      <c r="C6" s="389" t="s">
        <v>283</v>
      </c>
      <c r="D6" s="387" t="s">
        <v>278</v>
      </c>
      <c r="E6" s="388" t="s">
        <v>284</v>
      </c>
      <c r="F6" s="388" t="s">
        <v>284</v>
      </c>
      <c r="G6" s="305" t="s">
        <v>281</v>
      </c>
      <c r="H6" s="306" t="s">
        <v>281</v>
      </c>
      <c r="I6" s="306" t="s">
        <v>281</v>
      </c>
      <c r="J6" s="306" t="s">
        <v>281</v>
      </c>
      <c r="K6" s="306" t="s">
        <v>281</v>
      </c>
    </row>
    <row r="7" spans="1:11" ht="15.9" customHeight="1">
      <c r="A7" s="385" t="s">
        <v>21</v>
      </c>
      <c r="B7" s="114">
        <f>'5.2'!D35</f>
        <v>417962</v>
      </c>
      <c r="C7" s="110">
        <f>'5.2'!E35</f>
        <v>69151.268832769376</v>
      </c>
      <c r="D7" s="114">
        <f>'5.2'!F35</f>
        <v>741378.43531702016</v>
      </c>
      <c r="E7" s="116">
        <f>C7/$C$11</f>
        <v>5.6153496981888942E-2</v>
      </c>
      <c r="F7" s="116">
        <f>'5.2'!H35</f>
        <v>-2.9141358733483103E-2</v>
      </c>
      <c r="G7" s="119">
        <f>AVERAGE('5.6'!G7,'5.7'!G7,'5.8'!G7)</f>
        <v>18.922508960573477</v>
      </c>
      <c r="H7" s="119">
        <f>MAX('5.6'!H7,'5.7'!H7,'5.8'!H7)</f>
        <v>26.5</v>
      </c>
      <c r="I7" s="119">
        <f>MIN('5.6'!I7,'5.7'!I7,'5.8'!I7)</f>
        <v>7.2</v>
      </c>
      <c r="J7" s="119">
        <f>AVERAGE('5.6'!J7,'5.7'!J7,'5.8'!J7)</f>
        <v>17.100000000000005</v>
      </c>
      <c r="K7" s="433">
        <f>G7-J7</f>
        <v>1.8225089605734723</v>
      </c>
    </row>
    <row r="8" spans="1:11" ht="15.9" customHeight="1">
      <c r="A8" s="386" t="s">
        <v>104</v>
      </c>
      <c r="B8" s="109">
        <f>'5.3'!D35</f>
        <v>2286158</v>
      </c>
      <c r="C8" s="110">
        <f>'5.3'!E35</f>
        <v>939904.9674064921</v>
      </c>
      <c r="D8" s="109">
        <f>'5.3'!F35</f>
        <v>10077279.996179998</v>
      </c>
      <c r="E8" s="112">
        <f t="shared" ref="E8:E10" si="0">C8/$C$11</f>
        <v>0.7632390792157383</v>
      </c>
      <c r="F8" s="112">
        <f>'5.3'!H35</f>
        <v>9.3633150157327732E-2</v>
      </c>
      <c r="G8" s="119">
        <f>AVERAGE('5.6'!G8,'5.7'!G8,'5.8'!G8)</f>
        <v>17.078010752688172</v>
      </c>
      <c r="H8" s="120">
        <f>MAX('5.6'!H8,'5.7'!H8,'5.8'!H8)</f>
        <v>23.266666666666666</v>
      </c>
      <c r="I8" s="120">
        <f>MIN('5.6'!I8,'5.7'!I8,'5.8'!I8)</f>
        <v>7.0333333333333341</v>
      </c>
      <c r="J8" s="120">
        <f>AVERAGE('5.6'!J8,'5.7'!J8,'5.8'!J8)</f>
        <v>15.97777777777778</v>
      </c>
      <c r="K8" s="119">
        <f t="shared" ref="K8:K11" si="1">G8-J8</f>
        <v>1.1002329749103925</v>
      </c>
    </row>
    <row r="9" spans="1:11" ht="15.9" customHeight="1">
      <c r="A9" s="386" t="s">
        <v>22</v>
      </c>
      <c r="B9" s="109">
        <f>'5.4'!D35</f>
        <v>114377</v>
      </c>
      <c r="C9" s="110">
        <f>'5.4'!E35</f>
        <v>38482.299010000002</v>
      </c>
      <c r="D9" s="109">
        <f>'5.4'!F35</f>
        <v>411561.58676999999</v>
      </c>
      <c r="E9" s="112">
        <f t="shared" si="0"/>
        <v>3.124911079419224E-2</v>
      </c>
      <c r="F9" s="112">
        <f>'5.4'!H35</f>
        <v>2.9014937515819773E-2</v>
      </c>
      <c r="G9" s="119">
        <f>AVERAGE('5.6'!G9,'5.7'!G9,'5.8'!G9)</f>
        <v>16.507921146953407</v>
      </c>
      <c r="H9" s="120">
        <f>MAX('5.6'!H9,'5.7'!H9,'5.8'!H9)</f>
        <v>22.8</v>
      </c>
      <c r="I9" s="120">
        <f>MIN('5.6'!I9,'5.7'!I9,'5.8'!I9)</f>
        <v>6.2</v>
      </c>
      <c r="J9" s="120">
        <f>AVERAGE('5.6'!J9,'5.7'!J9,'5.8'!J9)</f>
        <v>15.46666666666667</v>
      </c>
      <c r="K9" s="119">
        <f t="shared" si="1"/>
        <v>1.0412544802867369</v>
      </c>
    </row>
    <row r="10" spans="1:11" ht="15.9" customHeight="1">
      <c r="A10" s="386" t="s">
        <v>36</v>
      </c>
      <c r="B10" s="109">
        <f>'5.5'!D35</f>
        <v>8215</v>
      </c>
      <c r="C10" s="110">
        <f>'5.5'!E35</f>
        <v>183930.07400000002</v>
      </c>
      <c r="D10" s="109">
        <f>'5.5'!F35</f>
        <v>1970308.9752704001</v>
      </c>
      <c r="E10" s="112">
        <f t="shared" si="0"/>
        <v>0.14935831300818059</v>
      </c>
      <c r="F10" s="112">
        <f>'5.5'!H35</f>
        <v>-0.33944187562029865</v>
      </c>
      <c r="G10" s="119">
        <f>AVERAGE('5.6'!G10,'5.7'!G10,'5.8'!G10)</f>
        <v>17.06304659498208</v>
      </c>
      <c r="H10" s="120">
        <f>MAX('5.6'!H10,'5.7'!H10,'5.8'!H10)</f>
        <v>23.1</v>
      </c>
      <c r="I10" s="120">
        <f>MIN('5.6'!I10,'5.7'!I10,'5.8'!I10)</f>
        <v>7</v>
      </c>
      <c r="J10" s="120">
        <f>AVERAGE('5.6'!J10,'5.7'!J10,'5.8'!J10)</f>
        <v>16.621756272401431</v>
      </c>
      <c r="K10" s="119">
        <f t="shared" si="1"/>
        <v>0.44129032258064882</v>
      </c>
    </row>
    <row r="11" spans="1:11" ht="15.9" customHeight="1">
      <c r="A11" s="434" t="s">
        <v>3</v>
      </c>
      <c r="B11" s="351">
        <f>'5.1'!D36</f>
        <v>2826712</v>
      </c>
      <c r="C11" s="352">
        <f>'5.1'!E36</f>
        <v>1231468.6092492614</v>
      </c>
      <c r="D11" s="351">
        <f>'5.1'!F36</f>
        <v>13200528.99353742</v>
      </c>
      <c r="E11" s="355">
        <f t="shared" ref="E11" si="2">SUM(E7:E10)</f>
        <v>1</v>
      </c>
      <c r="F11" s="355">
        <f>'5.1'!H36</f>
        <v>-1.2062130406996332E-2</v>
      </c>
      <c r="G11" s="358">
        <f>AVERAGE('5.6'!G11,'5.7'!G11,'5.8'!G11)</f>
        <v>17.06304659498208</v>
      </c>
      <c r="H11" s="359">
        <f>MAX('5.6'!H11,'5.7'!H11,'5.8'!H11)</f>
        <v>23.1</v>
      </c>
      <c r="I11" s="359">
        <f>MIN('5.6'!I11,'5.7'!I11,'5.8'!I11)</f>
        <v>7</v>
      </c>
      <c r="J11" s="359">
        <f>AVERAGE('5.6'!J11,'5.7'!J11,'5.8'!J11)</f>
        <v>16.621756272401431</v>
      </c>
      <c r="K11" s="360">
        <f t="shared" si="1"/>
        <v>0.44129032258064882</v>
      </c>
    </row>
    <row r="12" spans="1:11" ht="15" customHeight="1">
      <c r="A12" s="200"/>
      <c r="B12" s="201"/>
      <c r="C12" s="692" t="s">
        <v>205</v>
      </c>
      <c r="D12" s="692"/>
      <c r="E12" s="692"/>
      <c r="F12" s="692"/>
      <c r="G12" s="695" t="s">
        <v>128</v>
      </c>
      <c r="H12" s="695"/>
      <c r="I12" s="695"/>
      <c r="J12" s="695"/>
      <c r="K12" s="695"/>
    </row>
    <row r="13" spans="1:11" ht="15" customHeight="1">
      <c r="A13" s="108"/>
      <c r="B13" s="108"/>
      <c r="C13" s="678"/>
      <c r="D13" s="678"/>
      <c r="E13" s="678"/>
      <c r="F13" s="678"/>
      <c r="G13" s="696" t="s">
        <v>129</v>
      </c>
      <c r="H13" s="696"/>
      <c r="I13" s="696"/>
      <c r="J13" s="696"/>
      <c r="K13" s="696"/>
    </row>
    <row r="14" spans="1:11" ht="15" customHeight="1">
      <c r="A14" s="108"/>
      <c r="B14" s="108"/>
      <c r="C14" s="186"/>
      <c r="D14" s="186"/>
      <c r="E14" s="186"/>
      <c r="F14" s="186"/>
      <c r="G14" s="187"/>
      <c r="H14" s="187"/>
      <c r="I14" s="187"/>
      <c r="J14" s="187"/>
      <c r="K14" s="187"/>
    </row>
    <row r="15" spans="1:11" ht="15" customHeight="1">
      <c r="A15" s="108"/>
      <c r="B15" s="108"/>
      <c r="C15" s="108"/>
      <c r="D15" s="234"/>
      <c r="E15" s="235"/>
      <c r="F15" s="235"/>
      <c r="G15" s="108"/>
      <c r="H15" s="232"/>
      <c r="I15" s="187"/>
      <c r="J15" s="108"/>
      <c r="K15" s="108"/>
    </row>
    <row r="16" spans="1:11" ht="18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</row>
    <row r="17" spans="1:11" ht="15" customHeight="1">
      <c r="A17" s="644" t="s">
        <v>295</v>
      </c>
      <c r="B17" s="644"/>
      <c r="C17" s="644"/>
      <c r="D17" s="644"/>
      <c r="E17" s="644"/>
      <c r="F17" s="644" t="s">
        <v>213</v>
      </c>
      <c r="G17" s="644"/>
      <c r="H17" s="644"/>
      <c r="I17" s="644"/>
      <c r="J17" s="644"/>
      <c r="K17" s="644"/>
    </row>
    <row r="18" spans="1:11" ht="15" customHeight="1">
      <c r="A18" s="392"/>
      <c r="B18" s="645" t="str">
        <f>C3</f>
        <v>III. čtvrtletí</v>
      </c>
      <c r="C18" s="645"/>
      <c r="D18" s="392"/>
      <c r="E18" s="392"/>
      <c r="F18" s="392"/>
      <c r="G18" s="392"/>
      <c r="H18" s="645" t="str">
        <f>C3</f>
        <v>III. čtvrtletí</v>
      </c>
      <c r="I18" s="645"/>
      <c r="J18" s="392"/>
      <c r="K18" s="392"/>
    </row>
    <row r="19" spans="1:11" ht="15" customHeight="1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</row>
    <row r="20" spans="1:11" ht="1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  <row r="21" spans="1:11" ht="15" customHeight="1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</row>
    <row r="22" spans="1:11" ht="15" customHeight="1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1:11" ht="15" customHeight="1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</row>
    <row r="24" spans="1:11" ht="15" customHeight="1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</row>
    <row r="25" spans="1:11" ht="15" customHeight="1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</row>
    <row r="26" spans="1:11" ht="15" customHeight="1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7" spans="1:11" ht="15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1" ht="15" customHeight="1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</row>
    <row r="29" spans="1:11" ht="15" customHeight="1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1:11" ht="15" customHeight="1">
      <c r="A30" s="85"/>
      <c r="B30" s="85"/>
      <c r="C30" s="85"/>
      <c r="D30" s="85"/>
      <c r="E30" s="85"/>
      <c r="F30" s="85"/>
      <c r="G30" s="85"/>
      <c r="H30" s="85"/>
      <c r="I30" s="85"/>
      <c r="J30" s="85"/>
      <c r="K30" s="85"/>
    </row>
    <row r="31" spans="1:11" ht="15" customHeight="1">
      <c r="A31" s="85"/>
      <c r="B31" s="85"/>
      <c r="C31" s="85"/>
      <c r="D31" s="85"/>
      <c r="E31" s="85"/>
      <c r="F31" s="85"/>
      <c r="G31" s="85"/>
      <c r="H31" s="85"/>
      <c r="I31" s="85"/>
      <c r="J31" s="85"/>
      <c r="K31" s="85"/>
    </row>
    <row r="32" spans="1:11" ht="15" customHeight="1">
      <c r="A32" s="85"/>
      <c r="B32" s="85"/>
      <c r="C32" s="85"/>
      <c r="D32" s="85"/>
      <c r="E32" s="85"/>
      <c r="F32" s="85"/>
      <c r="G32" s="85"/>
      <c r="H32" s="85"/>
      <c r="I32" s="85"/>
      <c r="J32" s="85"/>
      <c r="K32" s="85"/>
    </row>
    <row r="33" spans="1:11" ht="15" customHeight="1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85"/>
    </row>
    <row r="34" spans="1:11" ht="15" customHeight="1">
      <c r="A34" s="644" t="s">
        <v>78</v>
      </c>
      <c r="B34" s="644"/>
      <c r="C34" s="644"/>
      <c r="D34" s="644"/>
      <c r="E34" s="644"/>
      <c r="F34" s="694" t="s">
        <v>79</v>
      </c>
      <c r="G34" s="694"/>
      <c r="H34" s="694"/>
      <c r="I34" s="694"/>
      <c r="J34" s="694"/>
      <c r="K34" s="694"/>
    </row>
    <row r="35" spans="1:11" ht="15" customHeight="1">
      <c r="A35" s="392"/>
      <c r="B35" s="645" t="str">
        <f>C3</f>
        <v>III. čtvrtletí</v>
      </c>
      <c r="C35" s="645"/>
      <c r="D35" s="392"/>
      <c r="E35" s="393"/>
      <c r="F35" s="694"/>
      <c r="G35" s="694"/>
      <c r="H35" s="694"/>
      <c r="I35" s="694"/>
      <c r="J35" s="694"/>
      <c r="K35" s="694"/>
    </row>
    <row r="36" spans="1:11" ht="15" customHeight="1">
      <c r="A36" s="392"/>
      <c r="B36" s="392"/>
      <c r="C36" s="392"/>
      <c r="D36" s="392"/>
      <c r="E36" s="394"/>
      <c r="F36" s="394"/>
      <c r="G36" s="394"/>
      <c r="H36" s="697" t="str">
        <f>C3</f>
        <v>III. čtvrtletí</v>
      </c>
      <c r="I36" s="697"/>
      <c r="J36" s="394"/>
      <c r="K36" s="394"/>
    </row>
    <row r="37" spans="1:11" ht="15" customHeight="1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</row>
    <row r="38" spans="1:11" ht="15" customHeight="1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</row>
    <row r="39" spans="1:11" ht="15" customHeigh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</row>
    <row r="40" spans="1:11" ht="15" customHeight="1">
      <c r="A40" s="85"/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11" ht="15" customHeight="1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</row>
    <row r="42" spans="1:11" ht="15" customHeight="1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</row>
    <row r="43" spans="1:11" ht="1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ht="1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</row>
    <row r="46" spans="1:11" ht="1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1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ht="1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ht="1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</row>
    <row r="51" spans="1:11" ht="15" customHeight="1"/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</sheetData>
  <mergeCells count="18">
    <mergeCell ref="A3:B3"/>
    <mergeCell ref="C4:F4"/>
    <mergeCell ref="A2:B2"/>
    <mergeCell ref="A1:K1"/>
    <mergeCell ref="G4:K4"/>
    <mergeCell ref="C3:K3"/>
    <mergeCell ref="H36:I36"/>
    <mergeCell ref="A34:E34"/>
    <mergeCell ref="F34:K35"/>
    <mergeCell ref="B5:B6"/>
    <mergeCell ref="C12:F13"/>
    <mergeCell ref="G12:K12"/>
    <mergeCell ref="G13:K13"/>
    <mergeCell ref="A17:E17"/>
    <mergeCell ref="F17:K17"/>
    <mergeCell ref="B18:C18"/>
    <mergeCell ref="H18:I18"/>
    <mergeCell ref="B35:C3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E47"/>
  <sheetViews>
    <sheetView showGridLines="0" tabSelected="1" topLeftCell="A40" zoomScaleNormal="100" zoomScaleSheetLayoutView="100" workbookViewId="0"/>
  </sheetViews>
  <sheetFormatPr defaultColWidth="9.109375" defaultRowHeight="13.8"/>
  <cols>
    <col min="1" max="1" width="4.6640625" style="13" customWidth="1"/>
    <col min="2" max="2" width="90.5546875" style="12" customWidth="1"/>
    <col min="3" max="3" width="3.33203125" style="2" bestFit="1" customWidth="1"/>
    <col min="4" max="4" width="9.109375" style="2" customWidth="1"/>
    <col min="5" max="5" width="9.109375" style="2" hidden="1" customWidth="1"/>
    <col min="6" max="16384" width="9.109375" style="2"/>
  </cols>
  <sheetData>
    <row r="1" spans="1:5" ht="18">
      <c r="A1" s="11" t="s">
        <v>139</v>
      </c>
    </row>
    <row r="2" spans="1:5" ht="6" customHeight="1"/>
    <row r="3" spans="1:5" ht="14.4">
      <c r="A3" s="191" t="str">
        <f>MID(E3,1,2+IF(MID(E3,3,1)&lt;&gt;" ",IF(MID(E3,4,1)&lt;&gt;" ",IF(MID(E3,5,1)&lt;&gt;" ",3,2),1),0))</f>
        <v>1.</v>
      </c>
      <c r="B3" s="192" t="str">
        <f>MID(E3,4+IF(MID(E3,3,1)&lt;&gt;" ",IF(MID(E3,4,1)&lt;&gt;" ",IF(MID(E3,5,1)&lt;&gt;" ",3,2),1),0),100)</f>
        <v>Zkratky a pojmy</v>
      </c>
      <c r="C3" s="193">
        <v>4</v>
      </c>
      <c r="E3" s="197" t="str">
        <f>'1'!A1</f>
        <v>1. Zkratky a pojmy</v>
      </c>
    </row>
    <row r="4" spans="1:5" ht="14.4">
      <c r="A4" s="191" t="str">
        <f t="shared" ref="A4:A36" si="0">MID(E4,1,2+IF(MID(E4,3,1)&lt;&gt;" ",IF(MID(E4,4,1)&lt;&gt;" ",IF(MID(E4,5,1)&lt;&gt;" ",3,2),1),0))</f>
        <v>2.</v>
      </c>
      <c r="B4" s="192" t="str">
        <f t="shared" ref="B4:B36" si="1">MID(E4,4+IF(MID(E4,3,1)&lt;&gt;" ",IF(MID(E4,4,1)&lt;&gt;" ",IF(MID(E4,5,1)&lt;&gt;" ",3,2),1),0),100)</f>
        <v>Komentář</v>
      </c>
      <c r="C4" s="193">
        <v>6</v>
      </c>
      <c r="E4" s="197" t="str">
        <f>'2'!A1</f>
        <v>2. Komentář</v>
      </c>
    </row>
    <row r="5" spans="1:5" ht="14.4">
      <c r="A5" s="191" t="str">
        <f t="shared" si="0"/>
        <v>3.</v>
      </c>
      <c r="B5" s="192" t="str">
        <f t="shared" si="1"/>
        <v>Plynárenská soustava</v>
      </c>
      <c r="C5" s="193">
        <v>7</v>
      </c>
      <c r="E5" s="197" t="str">
        <f>'3.1'!A1</f>
        <v>3. Plynárenská soustava</v>
      </c>
    </row>
    <row r="6" spans="1:5" ht="14.4">
      <c r="A6" s="194" t="str">
        <f t="shared" si="0"/>
        <v>3.1.</v>
      </c>
      <c r="B6" s="195" t="str">
        <f t="shared" si="1"/>
        <v>Čtvrtletní bilance plynárenské soustavy ČR</v>
      </c>
      <c r="C6" s="196">
        <v>7</v>
      </c>
      <c r="E6" s="198" t="str">
        <f>'3.1'!A2</f>
        <v>3.1. Čtvrtletní bilance plynárenské soustavy ČR</v>
      </c>
    </row>
    <row r="7" spans="1:5" ht="14.4">
      <c r="A7" s="194" t="str">
        <f t="shared" si="0"/>
        <v>3.2.</v>
      </c>
      <c r="B7" s="195" t="str">
        <f t="shared" si="1"/>
        <v>Bilance plynárenské soustavy ČR v průběhu roku</v>
      </c>
      <c r="C7" s="196">
        <v>8</v>
      </c>
      <c r="E7" s="198" t="str">
        <f>'3.2'!A1</f>
        <v>3.2. Bilance plynárenské soustavy ČR v průběhu roku</v>
      </c>
    </row>
    <row r="8" spans="1:5" ht="14.4">
      <c r="A8" s="191" t="str">
        <f t="shared" si="0"/>
        <v>4.</v>
      </c>
      <c r="B8" s="192" t="str">
        <f t="shared" si="1"/>
        <v>Spotřeba zemního plynu</v>
      </c>
      <c r="C8" s="193">
        <v>9</v>
      </c>
      <c r="E8" s="197" t="str">
        <f>'4.1'!A1</f>
        <v>4. Spotřeba zemního plynu</v>
      </c>
    </row>
    <row r="9" spans="1:5" ht="14.4">
      <c r="A9" s="194" t="str">
        <f t="shared" ref="A9" si="2">MID(E9,1,2+IF(MID(E9,3,1)&lt;&gt;" ",IF(MID(E9,4,1)&lt;&gt;" ",IF(MID(E9,5,1)&lt;&gt;" ",3,2),1),0))</f>
        <v>4.1.</v>
      </c>
      <c r="B9" s="195" t="str">
        <f t="shared" ref="B9" si="3">MID(E9,4+IF(MID(E9,3,1)&lt;&gt;" ",IF(MID(E9,4,1)&lt;&gt;" ",IF(MID(E9,5,1)&lt;&gt;" ",3,2),1),0),100)</f>
        <v>Spotřeba zemního plynu v ČR v průběhu roku</v>
      </c>
      <c r="C9" s="196">
        <v>9</v>
      </c>
      <c r="E9" s="197" t="str">
        <f>'4.1'!A2</f>
        <v>4.1. Spotřeba zemního plynu v ČR v průběhu roku</v>
      </c>
    </row>
    <row r="10" spans="1:5" ht="14.4">
      <c r="A10" s="194" t="str">
        <f t="shared" si="0"/>
        <v>4.2.</v>
      </c>
      <c r="B10" s="195" t="str">
        <f t="shared" si="1"/>
        <v>Spotřeba zemního plynu v ČR podle kategorií zákazníků v průběhu roku</v>
      </c>
      <c r="C10" s="196">
        <v>10</v>
      </c>
      <c r="E10" s="198" t="str">
        <f>'4.2'!A1</f>
        <v>4.2. Spotřeba zemního plynu v ČR podle kategorií zákazníků v průběhu roku</v>
      </c>
    </row>
    <row r="11" spans="1:5" ht="14.4">
      <c r="A11" s="194" t="str">
        <f t="shared" si="0"/>
        <v>4.3.</v>
      </c>
      <c r="B11" s="195" t="str">
        <f t="shared" si="1"/>
        <v>Denní průběh spotřeb zemního plynu v ČR</v>
      </c>
      <c r="C11" s="196">
        <v>11</v>
      </c>
      <c r="E11" s="198" t="str">
        <f>'4.3'!A1</f>
        <v>4.3. Denní průběh spotřeb zemního plynu v ČR</v>
      </c>
    </row>
    <row r="12" spans="1:5" ht="14.4">
      <c r="A12" s="191" t="str">
        <f t="shared" si="0"/>
        <v>5.</v>
      </c>
      <c r="B12" s="192" t="str">
        <f t="shared" si="1"/>
        <v>Spotřeba zemního plynu podle distribučních soustav</v>
      </c>
      <c r="C12" s="193">
        <v>12</v>
      </c>
      <c r="E12" s="197" t="str">
        <f>'5.1'!A1</f>
        <v>5. Spotřeba zemního plynu podle distribučních soustav</v>
      </c>
    </row>
    <row r="13" spans="1:5" ht="14.4">
      <c r="A13" s="194" t="str">
        <f t="shared" si="0"/>
        <v>5.1.</v>
      </c>
      <c r="B13" s="195" t="str">
        <f t="shared" si="1"/>
        <v>Spotřeba zemního plynu podle kategorií zákazníků v ČR</v>
      </c>
      <c r="C13" s="196">
        <v>12</v>
      </c>
      <c r="E13" s="198" t="str">
        <f>'5.1'!A2</f>
        <v>5.1. Spotřeba zemního plynu podle kategorií zákazníků v ČR</v>
      </c>
    </row>
    <row r="14" spans="1:5" ht="14.4">
      <c r="A14" s="194" t="str">
        <f t="shared" ref="A14:A17" si="4">MID(E14,1,2+IF(MID(E14,3,1)&lt;&gt;" ",IF(MID(E14,4,1)&lt;&gt;" ",IF(MID(E14,5,1)&lt;&gt;" ",3,2),1),0))</f>
        <v>5.2.</v>
      </c>
      <c r="B14" s="195" t="str">
        <f t="shared" ref="B14:B17" si="5">MID(E14,4+IF(MID(E14,3,1)&lt;&gt;" ",IF(MID(E14,4,1)&lt;&gt;" ",IF(MID(E14,5,1)&lt;&gt;" ",3,2),1),0),100)</f>
        <v>Spotřeba zemního plynu u společnosti PP Distribuce</v>
      </c>
      <c r="C14" s="196">
        <v>13</v>
      </c>
      <c r="E14" s="257" t="str">
        <f>'5.2'!A1</f>
        <v>5.2. Spotřeba zemního plynu u společnosti PP Distribuce</v>
      </c>
    </row>
    <row r="15" spans="1:5" ht="14.4">
      <c r="A15" s="194" t="str">
        <f t="shared" si="4"/>
        <v>5.3.</v>
      </c>
      <c r="B15" s="195" t="str">
        <f t="shared" si="5"/>
        <v>Spotřeba zemního plynu u společnosti GasNet</v>
      </c>
      <c r="C15" s="196">
        <v>14</v>
      </c>
      <c r="E15" s="258" t="str">
        <f>'5.3'!A1</f>
        <v>5.3. Spotřeba zemního plynu u společnosti GasNet</v>
      </c>
    </row>
    <row r="16" spans="1:5" ht="14.4">
      <c r="A16" s="194" t="str">
        <f t="shared" si="4"/>
        <v>5.4.</v>
      </c>
      <c r="B16" s="195" t="str">
        <f t="shared" si="5"/>
        <v>Spotřeba zemního plynu u společnosti E.ON Distribuce</v>
      </c>
      <c r="C16" s="196">
        <v>15</v>
      </c>
      <c r="E16" s="258" t="str">
        <f>'5.4'!A1</f>
        <v>5.4. Spotřeba zemního plynu u společnosti E.ON Distribuce</v>
      </c>
    </row>
    <row r="17" spans="1:5" ht="14.4">
      <c r="A17" s="194" t="str">
        <f t="shared" si="4"/>
        <v>5.5.</v>
      </c>
      <c r="B17" s="195" t="str">
        <f t="shared" si="5"/>
        <v>Spotřeba zemního plynu u ostatních společností</v>
      </c>
      <c r="C17" s="196">
        <v>16</v>
      </c>
      <c r="E17" s="258" t="str">
        <f>'5.5'!A1</f>
        <v>5.5. Spotřeba zemního plynu u ostatních společností</v>
      </c>
    </row>
    <row r="18" spans="1:5" ht="14.4">
      <c r="A18" s="194" t="str">
        <f t="shared" si="0"/>
        <v>5.6.</v>
      </c>
      <c r="B18" s="195" t="str">
        <f t="shared" si="1"/>
        <v>Spotřeba zemního plynu a teplota ovzduší: červenec</v>
      </c>
      <c r="C18" s="196">
        <v>17</v>
      </c>
      <c r="E18" s="198" t="str">
        <f>'5.6'!A1</f>
        <v>5.6. Spotřeba zemního plynu a teplota ovzduší: červenec</v>
      </c>
    </row>
    <row r="19" spans="1:5" ht="14.4">
      <c r="A19" s="194" t="str">
        <f t="shared" ref="A19:A21" si="6">MID(E19,1,2+IF(MID(E19,3,1)&lt;&gt;" ",IF(MID(E19,4,1)&lt;&gt;" ",IF(MID(E19,5,1)&lt;&gt;" ",3,2),1),0))</f>
        <v>5.7.</v>
      </c>
      <c r="B19" s="195" t="str">
        <f t="shared" ref="B19:B21" si="7">MID(E19,4+IF(MID(E19,3,1)&lt;&gt;" ",IF(MID(E19,4,1)&lt;&gt;" ",IF(MID(E19,5,1)&lt;&gt;" ",3,2),1),0),100)</f>
        <v>Spotřeba zemního plynu a teplota ovzduší: srpen</v>
      </c>
      <c r="C19" s="196">
        <v>18</v>
      </c>
      <c r="E19" s="198" t="str">
        <f>'5.7'!A1</f>
        <v>5.7. Spotřeba zemního plynu a teplota ovzduší: srpen</v>
      </c>
    </row>
    <row r="20" spans="1:5" ht="14.4">
      <c r="A20" s="194" t="str">
        <f t="shared" si="6"/>
        <v>5.8.</v>
      </c>
      <c r="B20" s="195" t="str">
        <f t="shared" si="7"/>
        <v>Spotřeba zemního plynu a teplota ovzduší: září</v>
      </c>
      <c r="C20" s="196">
        <v>19</v>
      </c>
      <c r="E20" s="198" t="str">
        <f>'5.8'!A1</f>
        <v>5.8. Spotřeba zemního plynu a teplota ovzduší: září</v>
      </c>
    </row>
    <row r="21" spans="1:5" ht="14.4">
      <c r="A21" s="194" t="str">
        <f t="shared" si="6"/>
        <v>5.9.</v>
      </c>
      <c r="B21" s="195" t="str">
        <f t="shared" si="7"/>
        <v>Spotřeba zemního plynu a teplota ovzduší: III. čtvrtletí</v>
      </c>
      <c r="C21" s="196">
        <v>20</v>
      </c>
      <c r="E21" s="198" t="str">
        <f>'5.9'!A1</f>
        <v>5.9. Spotřeba zemního plynu a teplota ovzduší: III. čtvrtletí</v>
      </c>
    </row>
    <row r="22" spans="1:5" ht="14.4">
      <c r="A22" s="194" t="str">
        <f t="shared" si="0"/>
        <v>5.10.</v>
      </c>
      <c r="B22" s="195" t="str">
        <f t="shared" si="1"/>
        <v>Spotřeba zemního plynu podle plynárenských soustav v průběhu roku</v>
      </c>
      <c r="C22" s="196">
        <v>21</v>
      </c>
      <c r="E22" s="198" t="str">
        <f>'5.10'!A1</f>
        <v>5.10. Spotřeba zemního plynu podle plynárenských soustav v průběhu roku</v>
      </c>
    </row>
    <row r="23" spans="1:5" ht="14.4">
      <c r="A23" s="191" t="str">
        <f t="shared" si="0"/>
        <v>6.</v>
      </c>
      <c r="B23" s="192" t="str">
        <f t="shared" si="1"/>
        <v>Spotřeba zemního plynu podle krajů</v>
      </c>
      <c r="C23" s="193">
        <v>22</v>
      </c>
      <c r="E23" s="197" t="str">
        <f>'6.1'!A1</f>
        <v>6. Spotřeba zemního plynu podle krajů</v>
      </c>
    </row>
    <row r="24" spans="1:5" ht="14.4">
      <c r="A24" s="194" t="str">
        <f t="shared" si="0"/>
        <v>6.1.</v>
      </c>
      <c r="B24" s="195" t="str">
        <f t="shared" si="1"/>
        <v>Spotřeba zemního plynu: Jihočeský a Jihomoravský kraj</v>
      </c>
      <c r="C24" s="196">
        <v>22</v>
      </c>
      <c r="E24" s="198" t="str">
        <f>'6.1'!A2</f>
        <v>6.1. Spotřeba zemního plynu: Jihočeský a Jihomoravský kraj</v>
      </c>
    </row>
    <row r="25" spans="1:5" ht="14.4">
      <c r="A25" s="194" t="str">
        <f t="shared" ref="A25:A30" si="8">MID(E25,1,2+IF(MID(E25,3,1)&lt;&gt;" ",IF(MID(E25,4,1)&lt;&gt;" ",IF(MID(E25,5,1)&lt;&gt;" ",3,2),1),0))</f>
        <v>6.2.</v>
      </c>
      <c r="B25" s="195" t="str">
        <f t="shared" ref="B25:B30" si="9">MID(E25,4+IF(MID(E25,3,1)&lt;&gt;" ",IF(MID(E25,4,1)&lt;&gt;" ",IF(MID(E25,5,1)&lt;&gt;" ",3,2),1),0),100)</f>
        <v>Spotřeba zemního plynu: Karlovarský a Královéhradecký kraj</v>
      </c>
      <c r="C25" s="196">
        <v>23</v>
      </c>
      <c r="E25" s="198" t="str">
        <f>'6.2'!A1</f>
        <v>6.2. Spotřeba zemního plynu: Karlovarský a Královéhradecký kraj</v>
      </c>
    </row>
    <row r="26" spans="1:5" ht="14.4">
      <c r="A26" s="194" t="str">
        <f t="shared" si="8"/>
        <v>6.3.</v>
      </c>
      <c r="B26" s="195" t="str">
        <f t="shared" si="9"/>
        <v>Spotřeba zemního plynu: Liberecký a Moravskoslezský kraj</v>
      </c>
      <c r="C26" s="196">
        <v>24</v>
      </c>
      <c r="E26" s="198" t="str">
        <f>'6.3'!A1</f>
        <v>6.3. Spotřeba zemního plynu: Liberecký a Moravskoslezský kraj</v>
      </c>
    </row>
    <row r="27" spans="1:5" ht="14.4">
      <c r="A27" s="194" t="str">
        <f t="shared" si="8"/>
        <v>6.4.</v>
      </c>
      <c r="B27" s="195" t="str">
        <f t="shared" si="9"/>
        <v>Spotřeba zemního plynu: Olomoucký a Pardubický kraj</v>
      </c>
      <c r="C27" s="196">
        <v>25</v>
      </c>
      <c r="E27" s="198" t="str">
        <f>'6.4'!A1</f>
        <v>6.4. Spotřeba zemního plynu: Olomoucký a Pardubický kraj</v>
      </c>
    </row>
    <row r="28" spans="1:5" ht="14.4">
      <c r="A28" s="194" t="str">
        <f t="shared" si="8"/>
        <v>6.5.</v>
      </c>
      <c r="B28" s="195" t="str">
        <f t="shared" si="9"/>
        <v>Spotřeba zemního plynu: Plzeňský kraj a Hlavní město Praha</v>
      </c>
      <c r="C28" s="196">
        <v>26</v>
      </c>
      <c r="E28" s="198" t="str">
        <f>'6.5'!A1</f>
        <v>6.5. Spotřeba zemního plynu: Plzeňský kraj a Hlavní město Praha</v>
      </c>
    </row>
    <row r="29" spans="1:5" ht="14.4">
      <c r="A29" s="194" t="str">
        <f t="shared" si="8"/>
        <v>6.6.</v>
      </c>
      <c r="B29" s="195" t="str">
        <f t="shared" si="9"/>
        <v>Spotřeba zemního plynu: Středočeský a Ústecký kraj</v>
      </c>
      <c r="C29" s="196">
        <v>27</v>
      </c>
      <c r="E29" s="198" t="str">
        <f>'6.6'!A1</f>
        <v>6.6. Spotřeba zemního plynu: Středočeský a Ústecký kraj</v>
      </c>
    </row>
    <row r="30" spans="1:5" ht="14.4">
      <c r="A30" s="194" t="str">
        <f t="shared" si="8"/>
        <v>6.7.</v>
      </c>
      <c r="B30" s="195" t="str">
        <f t="shared" si="9"/>
        <v>Spotřeba zemního plynu: Kraj Vysočina a Zlínský kraj</v>
      </c>
      <c r="C30" s="196">
        <v>28</v>
      </c>
      <c r="E30" s="198" t="str">
        <f>'6.7'!A1</f>
        <v>6.7. Spotřeba zemního plynu: Kraj Vysočina a Zlínský kraj</v>
      </c>
    </row>
    <row r="31" spans="1:5" ht="14.4">
      <c r="A31" s="194" t="str">
        <f t="shared" si="0"/>
        <v>6.8.</v>
      </c>
      <c r="B31" s="195" t="str">
        <f t="shared" si="1"/>
        <v>Spotřeba zemního plynu a teplota ovzduší podle krajů: červenec</v>
      </c>
      <c r="C31" s="196">
        <v>29</v>
      </c>
      <c r="E31" s="198" t="str">
        <f>'6.8'!A1</f>
        <v>6.8. Spotřeba zemního plynu a teplota ovzduší podle krajů: červenec</v>
      </c>
    </row>
    <row r="32" spans="1:5" ht="14.4">
      <c r="A32" s="194" t="str">
        <f t="shared" ref="A32:A34" si="10">MID(E32,1,2+IF(MID(E32,3,1)&lt;&gt;" ",IF(MID(E32,4,1)&lt;&gt;" ",IF(MID(E32,5,1)&lt;&gt;" ",3,2),1),0))</f>
        <v>6.9.</v>
      </c>
      <c r="B32" s="195" t="str">
        <f t="shared" ref="B32:B34" si="11">MID(E32,4+IF(MID(E32,3,1)&lt;&gt;" ",IF(MID(E32,4,1)&lt;&gt;" ",IF(MID(E32,5,1)&lt;&gt;" ",3,2),1),0),100)</f>
        <v>Spotřeba zemního plynu a teplota ovzduší podle krajů: srpen</v>
      </c>
      <c r="C32" s="196">
        <v>30</v>
      </c>
      <c r="E32" s="198" t="str">
        <f>'6.9'!A1</f>
        <v>6.9. Spotřeba zemního plynu a teplota ovzduší podle krajů: srpen</v>
      </c>
    </row>
    <row r="33" spans="1:5" ht="14.4">
      <c r="A33" s="194" t="str">
        <f t="shared" si="10"/>
        <v>6.10.</v>
      </c>
      <c r="B33" s="195" t="str">
        <f t="shared" si="11"/>
        <v>Spotřeba zemního plynu a teplota ovzduší podle krajů: září</v>
      </c>
      <c r="C33" s="196">
        <v>31</v>
      </c>
      <c r="E33" s="198" t="str">
        <f>'6.10'!A1</f>
        <v>6.10. Spotřeba zemního plynu a teplota ovzduší podle krajů: září</v>
      </c>
    </row>
    <row r="34" spans="1:5" ht="14.4">
      <c r="A34" s="194" t="str">
        <f t="shared" si="10"/>
        <v>6.11.</v>
      </c>
      <c r="B34" s="195" t="str">
        <f t="shared" si="11"/>
        <v>Spotřeba zemního plynu a teplota ovzduší podle krajů: III. čtvrtletí</v>
      </c>
      <c r="C34" s="196">
        <v>32</v>
      </c>
      <c r="E34" s="198" t="str">
        <f>'6.11'!A1</f>
        <v>6.11. Spotřeba zemního plynu a teplota ovzduší podle krajů: III. čtvrtletí</v>
      </c>
    </row>
    <row r="35" spans="1:5" ht="14.4">
      <c r="A35" s="194" t="str">
        <f t="shared" si="0"/>
        <v>6.12.</v>
      </c>
      <c r="B35" s="195" t="str">
        <f t="shared" si="1"/>
        <v>Spotřeba zemního plynu podle krajů v ČR v průběhu roku</v>
      </c>
      <c r="C35" s="196">
        <v>33</v>
      </c>
      <c r="E35" s="198" t="str">
        <f>'6.12'!A1</f>
        <v>6.12. Spotřeba zemního plynu podle krajů v ČR v průběhu roku</v>
      </c>
    </row>
    <row r="36" spans="1:5" ht="14.4">
      <c r="A36" s="191" t="str">
        <f t="shared" si="0"/>
        <v>7.</v>
      </c>
      <c r="B36" s="192" t="str">
        <f t="shared" si="1"/>
        <v>Mapa přepravní soustavy a toky plynu v plynárenské soustavě</v>
      </c>
      <c r="C36" s="193">
        <v>35</v>
      </c>
      <c r="E36" s="197" t="str">
        <f>'7'!A1</f>
        <v>7. Mapa přepravní soustavy a toky plynu v plynárenské soustavě</v>
      </c>
    </row>
    <row r="37" spans="1:5" ht="12" customHeight="1">
      <c r="A37" s="2"/>
      <c r="B37" s="18"/>
    </row>
    <row r="38" spans="1:5" ht="12" customHeight="1">
      <c r="A38" s="2"/>
      <c r="B38" s="18"/>
    </row>
    <row r="39" spans="1:5" ht="12" customHeight="1">
      <c r="A39" s="2"/>
      <c r="B39" s="18"/>
    </row>
    <row r="40" spans="1:5" ht="12" customHeight="1">
      <c r="A40" s="2"/>
      <c r="B40" s="18"/>
    </row>
    <row r="41" spans="1:5" ht="12" customHeight="1">
      <c r="A41" s="2"/>
      <c r="B41" s="19"/>
    </row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</sheetData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2"/>
  <dimension ref="A1:O43"/>
  <sheetViews>
    <sheetView showGridLines="0" tabSelected="1" topLeftCell="A28" zoomScaleNormal="100" zoomScaleSheetLayoutView="100" workbookViewId="0"/>
  </sheetViews>
  <sheetFormatPr defaultRowHeight="10.199999999999999"/>
  <cols>
    <col min="1" max="1" width="9.77734375" style="75" customWidth="1"/>
    <col min="2" max="10" width="8.88671875" style="75" customWidth="1"/>
    <col min="11" max="11" width="9" style="75" customWidth="1"/>
    <col min="12" max="12" width="9.33203125" style="75" bestFit="1" customWidth="1"/>
    <col min="13" max="13" width="11.44140625" style="75" bestFit="1" customWidth="1"/>
    <col min="14" max="252" width="9.109375" style="75"/>
    <col min="253" max="265" width="10.6640625" style="75" customWidth="1"/>
    <col min="266" max="508" width="9.109375" style="75"/>
    <col min="509" max="521" width="10.6640625" style="75" customWidth="1"/>
    <col min="522" max="764" width="9.109375" style="75"/>
    <col min="765" max="777" width="10.6640625" style="75" customWidth="1"/>
    <col min="778" max="1020" width="9.109375" style="75"/>
    <col min="1021" max="1033" width="10.6640625" style="75" customWidth="1"/>
    <col min="1034" max="1276" width="9.109375" style="75"/>
    <col min="1277" max="1289" width="10.6640625" style="75" customWidth="1"/>
    <col min="1290" max="1532" width="9.109375" style="75"/>
    <col min="1533" max="1545" width="10.6640625" style="75" customWidth="1"/>
    <col min="1546" max="1788" width="9.109375" style="75"/>
    <col min="1789" max="1801" width="10.6640625" style="75" customWidth="1"/>
    <col min="1802" max="2044" width="9.109375" style="75"/>
    <col min="2045" max="2057" width="10.6640625" style="75" customWidth="1"/>
    <col min="2058" max="2300" width="9.109375" style="75"/>
    <col min="2301" max="2313" width="10.6640625" style="75" customWidth="1"/>
    <col min="2314" max="2556" width="9.109375" style="75"/>
    <col min="2557" max="2569" width="10.6640625" style="75" customWidth="1"/>
    <col min="2570" max="2812" width="9.109375" style="75"/>
    <col min="2813" max="2825" width="10.6640625" style="75" customWidth="1"/>
    <col min="2826" max="3068" width="9.109375" style="75"/>
    <col min="3069" max="3081" width="10.6640625" style="75" customWidth="1"/>
    <col min="3082" max="3324" width="9.109375" style="75"/>
    <col min="3325" max="3337" width="10.6640625" style="75" customWidth="1"/>
    <col min="3338" max="3580" width="9.109375" style="75"/>
    <col min="3581" max="3593" width="10.6640625" style="75" customWidth="1"/>
    <col min="3594" max="3836" width="9.109375" style="75"/>
    <col min="3837" max="3849" width="10.6640625" style="75" customWidth="1"/>
    <col min="3850" max="4092" width="9.109375" style="75"/>
    <col min="4093" max="4105" width="10.6640625" style="75" customWidth="1"/>
    <col min="4106" max="4348" width="9.109375" style="75"/>
    <col min="4349" max="4361" width="10.6640625" style="75" customWidth="1"/>
    <col min="4362" max="4604" width="9.109375" style="75"/>
    <col min="4605" max="4617" width="10.6640625" style="75" customWidth="1"/>
    <col min="4618" max="4860" width="9.109375" style="75"/>
    <col min="4861" max="4873" width="10.6640625" style="75" customWidth="1"/>
    <col min="4874" max="5116" width="9.109375" style="75"/>
    <col min="5117" max="5129" width="10.6640625" style="75" customWidth="1"/>
    <col min="5130" max="5372" width="9.109375" style="75"/>
    <col min="5373" max="5385" width="10.6640625" style="75" customWidth="1"/>
    <col min="5386" max="5628" width="9.109375" style="75"/>
    <col min="5629" max="5641" width="10.6640625" style="75" customWidth="1"/>
    <col min="5642" max="5884" width="9.109375" style="75"/>
    <col min="5885" max="5897" width="10.6640625" style="75" customWidth="1"/>
    <col min="5898" max="6140" width="9.109375" style="75"/>
    <col min="6141" max="6153" width="10.6640625" style="75" customWidth="1"/>
    <col min="6154" max="6396" width="9.109375" style="75"/>
    <col min="6397" max="6409" width="10.6640625" style="75" customWidth="1"/>
    <col min="6410" max="6652" width="9.109375" style="75"/>
    <col min="6653" max="6665" width="10.6640625" style="75" customWidth="1"/>
    <col min="6666" max="6908" width="9.109375" style="75"/>
    <col min="6909" max="6921" width="10.6640625" style="75" customWidth="1"/>
    <col min="6922" max="7164" width="9.109375" style="75"/>
    <col min="7165" max="7177" width="10.6640625" style="75" customWidth="1"/>
    <col min="7178" max="7420" width="9.109375" style="75"/>
    <col min="7421" max="7433" width="10.6640625" style="75" customWidth="1"/>
    <col min="7434" max="7676" width="9.109375" style="75"/>
    <col min="7677" max="7689" width="10.6640625" style="75" customWidth="1"/>
    <col min="7690" max="7932" width="9.109375" style="75"/>
    <col min="7933" max="7945" width="10.6640625" style="75" customWidth="1"/>
    <col min="7946" max="8188" width="9.109375" style="75"/>
    <col min="8189" max="8201" width="10.6640625" style="75" customWidth="1"/>
    <col min="8202" max="8444" width="9.109375" style="75"/>
    <col min="8445" max="8457" width="10.6640625" style="75" customWidth="1"/>
    <col min="8458" max="8700" width="9.109375" style="75"/>
    <col min="8701" max="8713" width="10.6640625" style="75" customWidth="1"/>
    <col min="8714" max="8956" width="9.109375" style="75"/>
    <col min="8957" max="8969" width="10.6640625" style="75" customWidth="1"/>
    <col min="8970" max="9212" width="9.109375" style="75"/>
    <col min="9213" max="9225" width="10.6640625" style="75" customWidth="1"/>
    <col min="9226" max="9468" width="9.109375" style="75"/>
    <col min="9469" max="9481" width="10.6640625" style="75" customWidth="1"/>
    <col min="9482" max="9724" width="9.109375" style="75"/>
    <col min="9725" max="9737" width="10.6640625" style="75" customWidth="1"/>
    <col min="9738" max="9980" width="9.109375" style="75"/>
    <col min="9981" max="9993" width="10.6640625" style="75" customWidth="1"/>
    <col min="9994" max="10236" width="9.109375" style="75"/>
    <col min="10237" max="10249" width="10.6640625" style="75" customWidth="1"/>
    <col min="10250" max="10492" width="9.109375" style="75"/>
    <col min="10493" max="10505" width="10.6640625" style="75" customWidth="1"/>
    <col min="10506" max="10748" width="9.109375" style="75"/>
    <col min="10749" max="10761" width="10.6640625" style="75" customWidth="1"/>
    <col min="10762" max="11004" width="9.109375" style="75"/>
    <col min="11005" max="11017" width="10.6640625" style="75" customWidth="1"/>
    <col min="11018" max="11260" width="9.109375" style="75"/>
    <col min="11261" max="11273" width="10.6640625" style="75" customWidth="1"/>
    <col min="11274" max="11516" width="9.109375" style="75"/>
    <col min="11517" max="11529" width="10.6640625" style="75" customWidth="1"/>
    <col min="11530" max="11772" width="9.109375" style="75"/>
    <col min="11773" max="11785" width="10.6640625" style="75" customWidth="1"/>
    <col min="11786" max="12028" width="9.109375" style="75"/>
    <col min="12029" max="12041" width="10.6640625" style="75" customWidth="1"/>
    <col min="12042" max="12284" width="9.109375" style="75"/>
    <col min="12285" max="12297" width="10.6640625" style="75" customWidth="1"/>
    <col min="12298" max="12540" width="9.109375" style="75"/>
    <col min="12541" max="12553" width="10.6640625" style="75" customWidth="1"/>
    <col min="12554" max="12796" width="9.109375" style="75"/>
    <col min="12797" max="12809" width="10.6640625" style="75" customWidth="1"/>
    <col min="12810" max="13052" width="9.109375" style="75"/>
    <col min="13053" max="13065" width="10.6640625" style="75" customWidth="1"/>
    <col min="13066" max="13308" width="9.109375" style="75"/>
    <col min="13309" max="13321" width="10.6640625" style="75" customWidth="1"/>
    <col min="13322" max="13564" width="9.109375" style="75"/>
    <col min="13565" max="13577" width="10.6640625" style="75" customWidth="1"/>
    <col min="13578" max="13820" width="9.109375" style="75"/>
    <col min="13821" max="13833" width="10.6640625" style="75" customWidth="1"/>
    <col min="13834" max="14076" width="9.109375" style="75"/>
    <col min="14077" max="14089" width="10.6640625" style="75" customWidth="1"/>
    <col min="14090" max="14332" width="9.109375" style="75"/>
    <col min="14333" max="14345" width="10.6640625" style="75" customWidth="1"/>
    <col min="14346" max="14588" width="9.109375" style="75"/>
    <col min="14589" max="14601" width="10.6640625" style="75" customWidth="1"/>
    <col min="14602" max="14844" width="9.109375" style="75"/>
    <col min="14845" max="14857" width="10.6640625" style="75" customWidth="1"/>
    <col min="14858" max="15100" width="9.109375" style="75"/>
    <col min="15101" max="15113" width="10.6640625" style="75" customWidth="1"/>
    <col min="15114" max="15356" width="9.109375" style="75"/>
    <col min="15357" max="15369" width="10.6640625" style="75" customWidth="1"/>
    <col min="15370" max="15612" width="9.109375" style="75"/>
    <col min="15613" max="15625" width="10.6640625" style="75" customWidth="1"/>
    <col min="15626" max="15868" width="9.109375" style="75"/>
    <col min="15869" max="15881" width="10.6640625" style="75" customWidth="1"/>
    <col min="15882" max="16124" width="9.109375" style="75"/>
    <col min="16125" max="16137" width="10.6640625" style="75" customWidth="1"/>
    <col min="16138" max="16384" width="9.109375" style="75"/>
  </cols>
  <sheetData>
    <row r="1" spans="1:15" ht="15.6">
      <c r="A1" s="612" t="s">
        <v>274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</row>
    <row r="2" spans="1:15" ht="6" customHeight="1">
      <c r="A2" s="698"/>
      <c r="B2" s="699"/>
      <c r="C2" s="699"/>
      <c r="D2" s="699"/>
      <c r="E2" s="699"/>
      <c r="F2" s="699"/>
      <c r="G2" s="699"/>
      <c r="H2" s="699"/>
      <c r="I2" s="699"/>
      <c r="J2" s="218"/>
      <c r="K2" s="217"/>
    </row>
    <row r="3" spans="1:15" ht="17.25" customHeight="1">
      <c r="A3" s="609">
        <f>'3.1'!D4</f>
        <v>2020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</row>
    <row r="4" spans="1:15" ht="20.100000000000001" customHeight="1">
      <c r="A4" s="435"/>
      <c r="B4" s="616" t="s">
        <v>286</v>
      </c>
      <c r="C4" s="617"/>
      <c r="D4" s="617"/>
      <c r="E4" s="617"/>
      <c r="F4" s="700"/>
      <c r="G4" s="616" t="s">
        <v>287</v>
      </c>
      <c r="H4" s="617"/>
      <c r="I4" s="617"/>
      <c r="J4" s="617"/>
      <c r="K4" s="617"/>
    </row>
    <row r="5" spans="1:15" ht="67.5" customHeight="1">
      <c r="A5" s="436" t="s">
        <v>214</v>
      </c>
      <c r="B5" s="307" t="s">
        <v>96</v>
      </c>
      <c r="C5" s="308" t="s">
        <v>106</v>
      </c>
      <c r="D5" s="308" t="s">
        <v>97</v>
      </c>
      <c r="E5" s="308" t="s">
        <v>98</v>
      </c>
      <c r="F5" s="524" t="s">
        <v>95</v>
      </c>
      <c r="G5" s="307" t="s">
        <v>96</v>
      </c>
      <c r="H5" s="308" t="s">
        <v>106</v>
      </c>
      <c r="I5" s="308" t="s">
        <v>97</v>
      </c>
      <c r="J5" s="309" t="s">
        <v>98</v>
      </c>
      <c r="K5" s="308" t="s">
        <v>95</v>
      </c>
    </row>
    <row r="6" spans="1:15" ht="18" customHeight="1">
      <c r="A6" s="437" t="s">
        <v>216</v>
      </c>
      <c r="B6" s="79">
        <v>136917.21535539071</v>
      </c>
      <c r="C6" s="79">
        <v>954758.51609770872</v>
      </c>
      <c r="D6" s="80">
        <v>45892.195999999996</v>
      </c>
      <c r="E6" s="438">
        <v>79164.196999999971</v>
      </c>
      <c r="F6" s="148">
        <v>1216732.1244530994</v>
      </c>
      <c r="G6" s="80">
        <v>1459302.3576599997</v>
      </c>
      <c r="H6" s="80">
        <v>10182055.67575</v>
      </c>
      <c r="I6" s="80">
        <v>490446.71398</v>
      </c>
      <c r="J6" s="123">
        <v>844049.88630858925</v>
      </c>
      <c r="K6" s="438">
        <v>12975854.63369859</v>
      </c>
      <c r="L6" s="76"/>
      <c r="M6" s="215"/>
      <c r="N6" s="215"/>
      <c r="O6" s="215"/>
    </row>
    <row r="7" spans="1:15" ht="18" customHeight="1">
      <c r="A7" s="439" t="s">
        <v>217</v>
      </c>
      <c r="B7" s="79">
        <v>106688.84383246783</v>
      </c>
      <c r="C7" s="80">
        <v>765261.9820647327</v>
      </c>
      <c r="D7" s="80">
        <v>36536.847990000009</v>
      </c>
      <c r="E7" s="80">
        <v>67053.58600000001</v>
      </c>
      <c r="F7" s="150">
        <v>975541.25988720055</v>
      </c>
      <c r="G7" s="80">
        <v>1137227.6793</v>
      </c>
      <c r="H7" s="80">
        <v>8162355.7823599996</v>
      </c>
      <c r="I7" s="80">
        <v>390268.17244000005</v>
      </c>
      <c r="J7" s="124">
        <v>714954.02313300013</v>
      </c>
      <c r="K7" s="80">
        <v>10404805.657233</v>
      </c>
      <c r="L7" s="66"/>
      <c r="M7" s="215"/>
      <c r="N7" s="215"/>
      <c r="O7" s="215"/>
    </row>
    <row r="8" spans="1:15" ht="18" customHeight="1">
      <c r="A8" s="440" t="s">
        <v>218</v>
      </c>
      <c r="B8" s="125">
        <v>100518.29895887963</v>
      </c>
      <c r="C8" s="81">
        <v>726450.67627771804</v>
      </c>
      <c r="D8" s="81">
        <v>36263.548989999996</v>
      </c>
      <c r="E8" s="81">
        <v>55904.273999999998</v>
      </c>
      <c r="F8" s="152">
        <v>919136.79822659772</v>
      </c>
      <c r="G8" s="127">
        <v>1071801.27745202</v>
      </c>
      <c r="H8" s="81">
        <v>7749313.4673799993</v>
      </c>
      <c r="I8" s="81">
        <v>387407.89498999994</v>
      </c>
      <c r="J8" s="126">
        <v>596022.01623999991</v>
      </c>
      <c r="K8" s="81">
        <v>9804544.6560620219</v>
      </c>
      <c r="L8" s="214"/>
      <c r="M8" s="215"/>
      <c r="N8" s="215"/>
      <c r="O8" s="215"/>
    </row>
    <row r="9" spans="1:15" ht="18" customHeight="1">
      <c r="A9" s="437" t="s">
        <v>219</v>
      </c>
      <c r="B9" s="79">
        <v>55939.457977388724</v>
      </c>
      <c r="C9" s="80">
        <v>449179.02951171761</v>
      </c>
      <c r="D9" s="80">
        <v>22501.164009999997</v>
      </c>
      <c r="E9" s="438">
        <v>47358.261299999998</v>
      </c>
      <c r="F9" s="148">
        <v>574977.91279910633</v>
      </c>
      <c r="G9" s="80">
        <v>596678.68589600001</v>
      </c>
      <c r="H9" s="80">
        <v>4796818.3329099994</v>
      </c>
      <c r="I9" s="80">
        <v>240323.04496000003</v>
      </c>
      <c r="J9" s="123">
        <v>505473.76439100009</v>
      </c>
      <c r="K9" s="438">
        <v>6139293.8281569993</v>
      </c>
      <c r="L9" s="66"/>
      <c r="M9" s="215"/>
      <c r="N9" s="215"/>
      <c r="O9" s="215"/>
    </row>
    <row r="10" spans="1:15" ht="18" customHeight="1">
      <c r="A10" s="439" t="s">
        <v>220</v>
      </c>
      <c r="B10" s="79">
        <v>42756.089586598893</v>
      </c>
      <c r="C10" s="80">
        <v>367686.54771647276</v>
      </c>
      <c r="D10" s="80">
        <v>18224.634010000005</v>
      </c>
      <c r="E10" s="80">
        <v>63677.736999999994</v>
      </c>
      <c r="F10" s="150">
        <v>492345.00831307168</v>
      </c>
      <c r="G10" s="80">
        <v>456328.60224601114</v>
      </c>
      <c r="H10" s="80">
        <v>3928416.4649799992</v>
      </c>
      <c r="I10" s="80">
        <v>194668.50478999995</v>
      </c>
      <c r="J10" s="124">
        <v>679704.12673000002</v>
      </c>
      <c r="K10" s="80">
        <v>5259117.6987460097</v>
      </c>
      <c r="L10" s="66"/>
      <c r="M10" s="215"/>
      <c r="N10" s="215"/>
      <c r="O10" s="215"/>
    </row>
    <row r="11" spans="1:15" ht="18" customHeight="1">
      <c r="A11" s="440" t="s">
        <v>221</v>
      </c>
      <c r="B11" s="125">
        <v>23697.557000000001</v>
      </c>
      <c r="C11" s="81">
        <v>280898.89395004482</v>
      </c>
      <c r="D11" s="81">
        <v>13296.904999999999</v>
      </c>
      <c r="E11" s="81">
        <v>85592.394000000015</v>
      </c>
      <c r="F11" s="152">
        <v>403485.74995004485</v>
      </c>
      <c r="G11" s="127">
        <v>253842.58964398125</v>
      </c>
      <c r="H11" s="81">
        <v>3008761.2124699997</v>
      </c>
      <c r="I11" s="81">
        <v>142039.36675000002</v>
      </c>
      <c r="J11" s="126">
        <v>916840.5942980001</v>
      </c>
      <c r="K11" s="81">
        <v>4321483.7631619815</v>
      </c>
      <c r="L11" s="66"/>
      <c r="M11" s="215"/>
      <c r="N11" s="215"/>
      <c r="O11" s="215"/>
    </row>
    <row r="12" spans="1:15" ht="18" customHeight="1">
      <c r="A12" s="437" t="s">
        <v>222</v>
      </c>
      <c r="B12" s="79">
        <v>21888.203972658626</v>
      </c>
      <c r="C12" s="80">
        <v>285389.37917815358</v>
      </c>
      <c r="D12" s="80">
        <v>12207.371009999999</v>
      </c>
      <c r="E12" s="438">
        <v>94701.98</v>
      </c>
      <c r="F12" s="148">
        <v>414186.93416081218</v>
      </c>
      <c r="G12" s="80">
        <v>234318.87680201358</v>
      </c>
      <c r="H12" s="80">
        <v>3056349.1707199994</v>
      </c>
      <c r="I12" s="80">
        <v>130652.4982</v>
      </c>
      <c r="J12" s="123">
        <v>1013206.318986</v>
      </c>
      <c r="K12" s="438">
        <v>4434526.8647080129</v>
      </c>
      <c r="L12" s="66"/>
      <c r="M12" s="215"/>
      <c r="N12" s="215"/>
      <c r="O12" s="215"/>
    </row>
    <row r="13" spans="1:15" ht="18" customHeight="1">
      <c r="A13" s="439" t="s">
        <v>223</v>
      </c>
      <c r="B13" s="79">
        <v>19381.727933673719</v>
      </c>
      <c r="C13" s="80">
        <v>291171.50825271389</v>
      </c>
      <c r="D13" s="80">
        <v>11693.44801</v>
      </c>
      <c r="E13" s="80">
        <v>78917.53899999999</v>
      </c>
      <c r="F13" s="150">
        <v>401164.22319638758</v>
      </c>
      <c r="G13" s="80">
        <v>208183.93324001064</v>
      </c>
      <c r="H13" s="80">
        <v>3122379.1701200008</v>
      </c>
      <c r="I13" s="80">
        <v>125006.18896</v>
      </c>
      <c r="J13" s="124">
        <v>846715.06875600014</v>
      </c>
      <c r="K13" s="80">
        <v>4302284.3610760113</v>
      </c>
      <c r="L13" s="66"/>
      <c r="M13" s="215"/>
      <c r="N13" s="215"/>
      <c r="O13" s="215"/>
    </row>
    <row r="14" spans="1:15" ht="18" customHeight="1">
      <c r="A14" s="440" t="s">
        <v>224</v>
      </c>
      <c r="B14" s="125">
        <v>27881.336926437019</v>
      </c>
      <c r="C14" s="81">
        <v>363344.07997562463</v>
      </c>
      <c r="D14" s="81">
        <v>14581.47999</v>
      </c>
      <c r="E14" s="81">
        <v>10310.555000000002</v>
      </c>
      <c r="F14" s="152">
        <v>416117.45189206168</v>
      </c>
      <c r="G14" s="127">
        <v>298875.62527499604</v>
      </c>
      <c r="H14" s="81">
        <v>3898551.6553400001</v>
      </c>
      <c r="I14" s="81">
        <v>155902.89960999999</v>
      </c>
      <c r="J14" s="126">
        <v>110387.58752839999</v>
      </c>
      <c r="K14" s="81">
        <v>4463717.7677533962</v>
      </c>
      <c r="L14" s="66"/>
      <c r="M14" s="215"/>
      <c r="N14" s="215"/>
      <c r="O14" s="215"/>
    </row>
    <row r="15" spans="1:15" ht="18" customHeight="1">
      <c r="A15" s="437" t="s">
        <v>225</v>
      </c>
      <c r="B15" s="79"/>
      <c r="C15" s="80"/>
      <c r="D15" s="80"/>
      <c r="E15" s="438"/>
      <c r="F15" s="148"/>
      <c r="G15" s="80"/>
      <c r="H15" s="80"/>
      <c r="I15" s="80"/>
      <c r="J15" s="123"/>
      <c r="K15" s="438"/>
      <c r="L15" s="66"/>
      <c r="M15" s="215"/>
      <c r="N15" s="215"/>
      <c r="O15" s="215"/>
    </row>
    <row r="16" spans="1:15" ht="18" customHeight="1">
      <c r="A16" s="439" t="s">
        <v>226</v>
      </c>
      <c r="B16" s="79"/>
      <c r="C16" s="80"/>
      <c r="D16" s="80"/>
      <c r="E16" s="80"/>
      <c r="F16" s="150"/>
      <c r="G16" s="80"/>
      <c r="H16" s="80"/>
      <c r="I16" s="80"/>
      <c r="J16" s="124"/>
      <c r="K16" s="80"/>
      <c r="L16" s="66"/>
      <c r="M16" s="215"/>
      <c r="N16" s="215"/>
      <c r="O16" s="215"/>
    </row>
    <row r="17" spans="1:15" ht="18" customHeight="1">
      <c r="A17" s="440" t="s">
        <v>227</v>
      </c>
      <c r="B17" s="125"/>
      <c r="C17" s="81"/>
      <c r="D17" s="81"/>
      <c r="E17" s="81"/>
      <c r="F17" s="152"/>
      <c r="G17" s="127"/>
      <c r="H17" s="81"/>
      <c r="I17" s="81"/>
      <c r="J17" s="126"/>
      <c r="K17" s="81"/>
      <c r="L17" s="66"/>
      <c r="M17" s="215"/>
      <c r="N17" s="215"/>
      <c r="O17" s="215"/>
    </row>
    <row r="18" spans="1:15" ht="18" customHeight="1">
      <c r="A18" s="441" t="s">
        <v>54</v>
      </c>
      <c r="B18" s="344">
        <f>SUM(B6:B8)</f>
        <v>344124.35814673814</v>
      </c>
      <c r="C18" s="344">
        <f>SUM(C6:C8)</f>
        <v>2446471.1744401595</v>
      </c>
      <c r="D18" s="344">
        <f t="shared" ref="D18:J18" si="0">SUM(D6:D8)</f>
        <v>118692.59298</v>
      </c>
      <c r="E18" s="442">
        <f t="shared" si="0"/>
        <v>202122.057</v>
      </c>
      <c r="F18" s="374">
        <f t="shared" si="0"/>
        <v>3111410.1825668979</v>
      </c>
      <c r="G18" s="344">
        <f t="shared" si="0"/>
        <v>3668331.3144120197</v>
      </c>
      <c r="H18" s="344">
        <f t="shared" si="0"/>
        <v>26093724.925489999</v>
      </c>
      <c r="I18" s="344">
        <f t="shared" si="0"/>
        <v>1268122.7814100001</v>
      </c>
      <c r="J18" s="361">
        <f t="shared" si="0"/>
        <v>2155025.9256815892</v>
      </c>
      <c r="K18" s="442">
        <f>SUM(K6:K8)</f>
        <v>33185204.946993612</v>
      </c>
    </row>
    <row r="19" spans="1:15" ht="18" customHeight="1">
      <c r="A19" s="443" t="s">
        <v>63</v>
      </c>
      <c r="B19" s="344">
        <f>SUM(B9:B11)</f>
        <v>122393.10456398761</v>
      </c>
      <c r="C19" s="344">
        <f>SUM(C9:C11)</f>
        <v>1097764.4711782353</v>
      </c>
      <c r="D19" s="344">
        <f t="shared" ref="D19:J19" si="1">SUM(D9:D11)</f>
        <v>54022.703020000001</v>
      </c>
      <c r="E19" s="344">
        <f t="shared" si="1"/>
        <v>196628.39230000001</v>
      </c>
      <c r="F19" s="559">
        <f t="shared" si="1"/>
        <v>1470808.6710622227</v>
      </c>
      <c r="G19" s="344">
        <f t="shared" si="1"/>
        <v>1306849.8777859923</v>
      </c>
      <c r="H19" s="344">
        <f t="shared" si="1"/>
        <v>11733996.010359999</v>
      </c>
      <c r="I19" s="344">
        <f t="shared" si="1"/>
        <v>577030.91650000005</v>
      </c>
      <c r="J19" s="560">
        <f t="shared" si="1"/>
        <v>2102018.485419</v>
      </c>
      <c r="K19" s="344">
        <f>SUM(K9:K11)</f>
        <v>15719895.290064991</v>
      </c>
    </row>
    <row r="20" spans="1:15" ht="18" customHeight="1">
      <c r="A20" s="443" t="s">
        <v>75</v>
      </c>
      <c r="B20" s="344">
        <f>SUM(B12:B14)</f>
        <v>69151.268832769361</v>
      </c>
      <c r="C20" s="344">
        <f>SUM(C12:C14)</f>
        <v>939904.96740649198</v>
      </c>
      <c r="D20" s="344">
        <f t="shared" ref="D20:J20" si="2">SUM(D12:D14)</f>
        <v>38482.299010000002</v>
      </c>
      <c r="E20" s="344">
        <f t="shared" si="2"/>
        <v>183930.07399999996</v>
      </c>
      <c r="F20" s="559">
        <f t="shared" si="2"/>
        <v>1231468.6092492614</v>
      </c>
      <c r="G20" s="344">
        <f t="shared" si="2"/>
        <v>741378.43531702028</v>
      </c>
      <c r="H20" s="344">
        <f t="shared" si="2"/>
        <v>10077279.996180002</v>
      </c>
      <c r="I20" s="344">
        <f t="shared" si="2"/>
        <v>411561.58676999999</v>
      </c>
      <c r="J20" s="560">
        <f t="shared" si="2"/>
        <v>1970308.9752704001</v>
      </c>
      <c r="K20" s="344">
        <f>SUM(K12:K14)</f>
        <v>13200528.99353742</v>
      </c>
    </row>
    <row r="21" spans="1:15" ht="18" customHeight="1">
      <c r="A21" s="444" t="s">
        <v>64</v>
      </c>
      <c r="B21" s="362">
        <f>SUM(B15:B17)</f>
        <v>0</v>
      </c>
      <c r="C21" s="345">
        <f>SUM(C15:C17)</f>
        <v>0</v>
      </c>
      <c r="D21" s="345">
        <f t="shared" ref="D21:J21" si="3">SUM(D15:D17)</f>
        <v>0</v>
      </c>
      <c r="E21" s="345">
        <f t="shared" si="3"/>
        <v>0</v>
      </c>
      <c r="F21" s="375">
        <f t="shared" si="3"/>
        <v>0</v>
      </c>
      <c r="G21" s="362">
        <f t="shared" si="3"/>
        <v>0</v>
      </c>
      <c r="H21" s="345">
        <f t="shared" si="3"/>
        <v>0</v>
      </c>
      <c r="I21" s="345">
        <f t="shared" si="3"/>
        <v>0</v>
      </c>
      <c r="J21" s="363">
        <f t="shared" si="3"/>
        <v>0</v>
      </c>
      <c r="K21" s="345">
        <f>SUM(K15:K17)</f>
        <v>0</v>
      </c>
    </row>
    <row r="22" spans="1:15" ht="18" customHeight="1">
      <c r="A22" s="437" t="s">
        <v>65</v>
      </c>
      <c r="B22" s="79">
        <f>SUM(B6:B11)</f>
        <v>466517.46271072584</v>
      </c>
      <c r="C22" s="79">
        <f>SUM(C6:C11)</f>
        <v>3544235.6456183945</v>
      </c>
      <c r="D22" s="79">
        <f t="shared" ref="D22:J22" si="4">SUM(D6:D11)</f>
        <v>172715.296</v>
      </c>
      <c r="E22" s="556">
        <f t="shared" si="4"/>
        <v>398750.44930000004</v>
      </c>
      <c r="F22" s="561">
        <f t="shared" si="4"/>
        <v>4582218.8536291206</v>
      </c>
      <c r="G22" s="79">
        <f t="shared" si="4"/>
        <v>4975181.192198012</v>
      </c>
      <c r="H22" s="79">
        <f t="shared" si="4"/>
        <v>37827720.935850002</v>
      </c>
      <c r="I22" s="79">
        <f t="shared" si="4"/>
        <v>1845153.6979100001</v>
      </c>
      <c r="J22" s="147">
        <f t="shared" si="4"/>
        <v>4257044.4111005897</v>
      </c>
      <c r="K22" s="556">
        <f>SUM(K6:K11)</f>
        <v>48905100.237058602</v>
      </c>
    </row>
    <row r="23" spans="1:15" ht="18" customHeight="1">
      <c r="A23" s="440" t="s">
        <v>66</v>
      </c>
      <c r="B23" s="121">
        <f>SUM(B12:B17)</f>
        <v>69151.268832769361</v>
      </c>
      <c r="C23" s="78">
        <f>SUM(C12:C17)</f>
        <v>939904.96740649198</v>
      </c>
      <c r="D23" s="78">
        <f t="shared" ref="D23:J23" si="5">SUM(D12:D17)</f>
        <v>38482.299010000002</v>
      </c>
      <c r="E23" s="78">
        <f t="shared" si="5"/>
        <v>183930.07399999996</v>
      </c>
      <c r="F23" s="146">
        <f t="shared" si="5"/>
        <v>1231468.6092492614</v>
      </c>
      <c r="G23" s="121">
        <f t="shared" si="5"/>
        <v>741378.43531702028</v>
      </c>
      <c r="H23" s="78">
        <f t="shared" si="5"/>
        <v>10077279.996180002</v>
      </c>
      <c r="I23" s="78">
        <f t="shared" si="5"/>
        <v>411561.58676999999</v>
      </c>
      <c r="J23" s="122">
        <f t="shared" si="5"/>
        <v>1970308.9752704001</v>
      </c>
      <c r="K23" s="78">
        <f>SUM(K12:K17)</f>
        <v>13200528.99353742</v>
      </c>
    </row>
    <row r="24" spans="1:15" ht="18" customHeight="1">
      <c r="A24" s="445" t="s">
        <v>228</v>
      </c>
      <c r="B24" s="364">
        <f>SUM(B6:B17)</f>
        <v>535668.7315434952</v>
      </c>
      <c r="C24" s="346">
        <f>SUM(C6:C17)</f>
        <v>4484140.6130248867</v>
      </c>
      <c r="D24" s="346">
        <f t="shared" ref="D24:J24" si="6">SUM(D6:D17)</f>
        <v>211197.59500999999</v>
      </c>
      <c r="E24" s="346">
        <f t="shared" si="6"/>
        <v>582680.52330000012</v>
      </c>
      <c r="F24" s="376">
        <f t="shared" si="6"/>
        <v>5813687.4628783818</v>
      </c>
      <c r="G24" s="364">
        <f t="shared" si="6"/>
        <v>5716559.627515032</v>
      </c>
      <c r="H24" s="346">
        <f t="shared" si="6"/>
        <v>47905000.93203</v>
      </c>
      <c r="I24" s="346">
        <f t="shared" si="6"/>
        <v>2256715.2846800005</v>
      </c>
      <c r="J24" s="365">
        <f t="shared" si="6"/>
        <v>6227353.3863709895</v>
      </c>
      <c r="K24" s="346">
        <f>SUM(K6:K17)</f>
        <v>62105629.230596021</v>
      </c>
    </row>
    <row r="25" spans="1:15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</row>
    <row r="26" spans="1:15" ht="12" customHeight="1">
      <c r="A26" s="161"/>
      <c r="B26" s="161"/>
      <c r="C26" s="161"/>
      <c r="H26" s="161"/>
      <c r="I26" s="161"/>
      <c r="J26" s="161"/>
      <c r="K26" s="161"/>
    </row>
    <row r="27" spans="1:15" ht="12" customHeight="1">
      <c r="E27" s="77"/>
      <c r="F27" s="77"/>
      <c r="G27" s="77"/>
      <c r="H27" s="77"/>
    </row>
    <row r="28" spans="1:15" ht="12" customHeight="1">
      <c r="E28" s="77"/>
      <c r="F28" s="77"/>
      <c r="G28" s="77"/>
    </row>
    <row r="29" spans="1:15" ht="12" customHeight="1">
      <c r="E29" s="77"/>
      <c r="F29" s="77"/>
      <c r="G29" s="77"/>
    </row>
    <row r="30" spans="1:15" ht="12" customHeight="1">
      <c r="E30" s="77"/>
      <c r="F30" s="77"/>
      <c r="G30" s="77"/>
    </row>
    <row r="31" spans="1:15" ht="12" customHeight="1">
      <c r="E31" s="77" t="str">
        <f>B5</f>
        <v xml:space="preserve"> PP Distribuce</v>
      </c>
      <c r="F31" s="77" t="str">
        <f t="shared" ref="F31:H31" si="7">C5</f>
        <v xml:space="preserve"> GasNet</v>
      </c>
      <c r="G31" s="77" t="str">
        <f t="shared" si="7"/>
        <v xml:space="preserve"> E.ON Distribuce</v>
      </c>
      <c r="H31" s="77" t="str">
        <f t="shared" si="7"/>
        <v xml:space="preserve"> Ostatní společnosti</v>
      </c>
    </row>
    <row r="32" spans="1:15" ht="12" customHeight="1">
      <c r="D32" s="75" t="str">
        <f>A18</f>
        <v>I. čtvrtletí</v>
      </c>
      <c r="E32" s="75">
        <f t="shared" ref="E32:H35" si="8">B18</f>
        <v>344124.35814673814</v>
      </c>
      <c r="F32" s="75">
        <f t="shared" si="8"/>
        <v>2446471.1744401595</v>
      </c>
      <c r="G32" s="75">
        <f t="shared" si="8"/>
        <v>118692.59298</v>
      </c>
      <c r="H32" s="75">
        <f t="shared" si="8"/>
        <v>202122.057</v>
      </c>
    </row>
    <row r="33" spans="4:8" ht="12" customHeight="1">
      <c r="D33" s="75" t="str">
        <f t="shared" ref="D33:D35" si="9">A19</f>
        <v>II. čtvrtletí</v>
      </c>
      <c r="E33" s="75">
        <f t="shared" si="8"/>
        <v>122393.10456398761</v>
      </c>
      <c r="F33" s="75">
        <f t="shared" si="8"/>
        <v>1097764.4711782353</v>
      </c>
      <c r="G33" s="75">
        <f t="shared" si="8"/>
        <v>54022.703020000001</v>
      </c>
      <c r="H33" s="75">
        <f t="shared" si="8"/>
        <v>196628.39230000001</v>
      </c>
    </row>
    <row r="34" spans="4:8" ht="12" customHeight="1">
      <c r="D34" s="75" t="str">
        <f t="shared" si="9"/>
        <v>III. čtvrtletí</v>
      </c>
      <c r="E34" s="75">
        <f t="shared" si="8"/>
        <v>69151.268832769361</v>
      </c>
      <c r="F34" s="75">
        <f t="shared" si="8"/>
        <v>939904.96740649198</v>
      </c>
      <c r="G34" s="75">
        <f t="shared" si="8"/>
        <v>38482.299010000002</v>
      </c>
      <c r="H34" s="75">
        <f t="shared" si="8"/>
        <v>183930.07399999996</v>
      </c>
    </row>
    <row r="35" spans="4:8" ht="12" customHeight="1">
      <c r="D35" s="75" t="str">
        <f t="shared" si="9"/>
        <v>IV. čtvrtletí</v>
      </c>
      <c r="E35" s="75">
        <f t="shared" si="8"/>
        <v>0</v>
      </c>
      <c r="F35" s="75">
        <f t="shared" si="8"/>
        <v>0</v>
      </c>
      <c r="G35" s="75">
        <f t="shared" si="8"/>
        <v>0</v>
      </c>
      <c r="H35" s="75">
        <f t="shared" si="8"/>
        <v>0</v>
      </c>
    </row>
    <row r="36" spans="4:8" ht="12" customHeight="1">
      <c r="E36" s="77"/>
      <c r="F36" s="77"/>
      <c r="G36" s="77"/>
    </row>
    <row r="37" spans="4:8" ht="12" customHeight="1">
      <c r="E37" s="77"/>
      <c r="F37" s="77"/>
      <c r="G37" s="77"/>
    </row>
    <row r="38" spans="4:8" ht="12" customHeight="1">
      <c r="E38" s="77"/>
      <c r="F38" s="77"/>
      <c r="G38" s="77"/>
    </row>
    <row r="39" spans="4:8" ht="12" customHeight="1"/>
    <row r="40" spans="4:8" ht="12" customHeight="1"/>
    <row r="41" spans="4:8" ht="12" customHeight="1"/>
    <row r="42" spans="4:8" ht="12" customHeight="1"/>
    <row r="43" spans="4:8" ht="12" customHeight="1"/>
  </sheetData>
  <mergeCells count="5">
    <mergeCell ref="A1:K1"/>
    <mergeCell ref="A2:I2"/>
    <mergeCell ref="B4:F4"/>
    <mergeCell ref="G4:K4"/>
    <mergeCell ref="A3:K3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B19:K19" formulaRange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23"/>
  <dimension ref="A1:AM120"/>
  <sheetViews>
    <sheetView showGridLines="0" tabSelected="1" topLeftCell="A40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39" ht="18">
      <c r="A1" s="25" t="s">
        <v>142</v>
      </c>
    </row>
    <row r="2" spans="1:39" s="236" customFormat="1" ht="15.6">
      <c r="A2" s="679" t="s">
        <v>255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</row>
    <row r="3" spans="1:39" ht="6" customHeight="1">
      <c r="A3" s="657"/>
      <c r="B3" s="657"/>
      <c r="C3" s="657"/>
      <c r="D3" s="226"/>
      <c r="E3" s="226"/>
      <c r="F3" s="227"/>
      <c r="G3" s="228"/>
      <c r="H3" s="228"/>
      <c r="I3" s="228"/>
      <c r="J3" s="90"/>
      <c r="K3" s="90"/>
    </row>
    <row r="4" spans="1:39" ht="12.9" customHeight="1">
      <c r="A4" s="684" t="s">
        <v>39</v>
      </c>
      <c r="B4" s="684"/>
      <c r="C4" s="684"/>
      <c r="D4" s="685"/>
      <c r="E4" s="446"/>
      <c r="F4" s="447"/>
      <c r="G4" s="310"/>
      <c r="H4" s="311"/>
      <c r="I4" s="447"/>
      <c r="J4" s="448"/>
      <c r="K4" s="448"/>
    </row>
    <row r="5" spans="1:39" ht="24.9" customHeight="1">
      <c r="A5" s="312"/>
      <c r="B5" s="312"/>
      <c r="C5" s="312"/>
      <c r="D5" s="300"/>
      <c r="E5" s="665">
        <f>'3.1'!D4</f>
        <v>2020</v>
      </c>
      <c r="F5" s="666"/>
      <c r="G5" s="667"/>
      <c r="H5" s="313"/>
      <c r="I5" s="668">
        <f>E5-1</f>
        <v>2019</v>
      </c>
      <c r="J5" s="669"/>
      <c r="K5" s="669"/>
    </row>
    <row r="6" spans="1:39" ht="24.9" customHeight="1">
      <c r="A6" s="449"/>
      <c r="B6" s="314"/>
      <c r="C6" s="315"/>
      <c r="D6" s="316"/>
      <c r="E6" s="660" t="s">
        <v>67</v>
      </c>
      <c r="F6" s="661"/>
      <c r="G6" s="709" t="s">
        <v>37</v>
      </c>
      <c r="H6" s="702" t="s">
        <v>288</v>
      </c>
      <c r="I6" s="658" t="s">
        <v>67</v>
      </c>
      <c r="J6" s="704"/>
      <c r="K6" s="673" t="s">
        <v>37</v>
      </c>
    </row>
    <row r="7" spans="1:39" ht="24.9" customHeight="1">
      <c r="A7" s="449"/>
      <c r="B7" s="317"/>
      <c r="C7" s="317"/>
      <c r="D7" s="686" t="s">
        <v>215</v>
      </c>
      <c r="E7" s="660"/>
      <c r="F7" s="662"/>
      <c r="G7" s="643"/>
      <c r="H7" s="702"/>
      <c r="I7" s="658"/>
      <c r="J7" s="705"/>
      <c r="K7" s="674"/>
    </row>
    <row r="8" spans="1:39" ht="15" customHeight="1">
      <c r="A8" s="701" t="s">
        <v>214</v>
      </c>
      <c r="B8" s="701"/>
      <c r="C8" s="390" t="s">
        <v>241</v>
      </c>
      <c r="D8" s="687"/>
      <c r="E8" s="389" t="s">
        <v>283</v>
      </c>
      <c r="F8" s="387" t="s">
        <v>278</v>
      </c>
      <c r="G8" s="388" t="s">
        <v>284</v>
      </c>
      <c r="H8" s="703"/>
      <c r="I8" s="318" t="s">
        <v>285</v>
      </c>
      <c r="J8" s="319" t="s">
        <v>278</v>
      </c>
      <c r="K8" s="318" t="s">
        <v>284</v>
      </c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</row>
    <row r="9" spans="1:39" ht="11.1" customHeight="1">
      <c r="A9" s="647" t="str">
        <f>'3.1'!D6</f>
        <v>Červenec</v>
      </c>
      <c r="B9" s="648"/>
      <c r="C9" s="386" t="s">
        <v>4</v>
      </c>
      <c r="D9" s="114">
        <v>86</v>
      </c>
      <c r="E9" s="110">
        <v>7044.6585500000001</v>
      </c>
      <c r="F9" s="114">
        <v>75396.867069999993</v>
      </c>
      <c r="G9" s="116">
        <f>E9/$E$14</f>
        <v>0.65529244639495887</v>
      </c>
      <c r="H9" s="116">
        <f>(E9-I9)/I9</f>
        <v>0.14510200011340066</v>
      </c>
      <c r="I9" s="113">
        <v>6151.9921800000002</v>
      </c>
      <c r="J9" s="129">
        <v>65703.891680000001</v>
      </c>
      <c r="K9" s="450">
        <f>I9/$I$14</f>
        <v>0.63823072267687997</v>
      </c>
      <c r="N9" s="211"/>
      <c r="O9" s="211"/>
      <c r="P9" s="211"/>
      <c r="Q9" s="211"/>
      <c r="R9" s="211"/>
      <c r="S9" s="211"/>
      <c r="T9" s="211"/>
      <c r="U9" s="562"/>
      <c r="V9" s="85"/>
      <c r="W9" s="85"/>
      <c r="X9" s="85"/>
      <c r="Y9" s="85"/>
      <c r="Z9" s="85"/>
      <c r="AA9" s="85"/>
      <c r="AB9" s="85"/>
      <c r="AC9" s="85"/>
      <c r="AD9" s="85"/>
      <c r="AE9" s="85"/>
      <c r="AF9" s="211"/>
      <c r="AG9" s="211"/>
      <c r="AH9" s="211"/>
      <c r="AI9" s="211"/>
      <c r="AJ9" s="211"/>
      <c r="AK9" s="211"/>
      <c r="AL9" s="211"/>
      <c r="AM9" s="230"/>
    </row>
    <row r="10" spans="1:39" ht="11.1" customHeight="1">
      <c r="A10" s="649"/>
      <c r="B10" s="650"/>
      <c r="C10" s="386" t="s">
        <v>5</v>
      </c>
      <c r="D10" s="109">
        <v>320</v>
      </c>
      <c r="E10" s="110">
        <v>1411.1489999999999</v>
      </c>
      <c r="F10" s="109">
        <v>15103.610420000001</v>
      </c>
      <c r="G10" s="112">
        <f>E10/$E$14</f>
        <v>0.13126474106226194</v>
      </c>
      <c r="H10" s="112">
        <f>(E10-I10)/I10</f>
        <v>0.21892632912537194</v>
      </c>
      <c r="I10" s="113">
        <v>1157.6983499999999</v>
      </c>
      <c r="J10" s="128">
        <v>12363.7356</v>
      </c>
      <c r="K10" s="451">
        <f>I10/$I$14</f>
        <v>0.12010396517804602</v>
      </c>
      <c r="L10" s="230"/>
      <c r="N10" s="211"/>
      <c r="O10" s="211"/>
      <c r="P10" s="211"/>
      <c r="Q10" s="211"/>
      <c r="R10" s="211"/>
      <c r="S10" s="211"/>
      <c r="T10" s="211"/>
      <c r="U10" s="562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211"/>
      <c r="AG10" s="211"/>
      <c r="AH10" s="211"/>
      <c r="AI10" s="211"/>
      <c r="AJ10" s="211"/>
      <c r="AK10" s="211"/>
      <c r="AL10" s="211"/>
    </row>
    <row r="11" spans="1:39" ht="11.1" customHeight="1">
      <c r="A11" s="649"/>
      <c r="B11" s="650"/>
      <c r="C11" s="386" t="s">
        <v>6</v>
      </c>
      <c r="D11" s="109">
        <v>9637</v>
      </c>
      <c r="E11" s="110">
        <v>739.33407999999997</v>
      </c>
      <c r="F11" s="109">
        <v>7913.1330199999993</v>
      </c>
      <c r="G11" s="112">
        <f>E11/$E$14</f>
        <v>6.8772678554642822E-2</v>
      </c>
      <c r="H11" s="112">
        <f t="shared" ref="H11:H13" si="0">(E11-I11)/I11</f>
        <v>-1.75263727459362E-2</v>
      </c>
      <c r="I11" s="113">
        <v>752.52307999999994</v>
      </c>
      <c r="J11" s="128">
        <v>8037.3690900000001</v>
      </c>
      <c r="K11" s="451">
        <f>I11/$I$14</f>
        <v>7.8069564317851822E-2</v>
      </c>
      <c r="L11" s="230"/>
      <c r="N11" s="211"/>
      <c r="O11" s="211"/>
      <c r="P11" s="211"/>
      <c r="Q11" s="211"/>
      <c r="R11" s="211"/>
      <c r="S11" s="211"/>
      <c r="T11" s="211"/>
      <c r="U11" s="562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211"/>
      <c r="AG11" s="211"/>
      <c r="AH11" s="211"/>
      <c r="AI11" s="211"/>
      <c r="AJ11" s="211"/>
      <c r="AK11" s="211"/>
      <c r="AL11" s="211"/>
    </row>
    <row r="12" spans="1:39" ht="11.1" customHeight="1">
      <c r="A12" s="649"/>
      <c r="B12" s="650"/>
      <c r="C12" s="386" t="s">
        <v>7</v>
      </c>
      <c r="D12" s="109">
        <v>94779</v>
      </c>
      <c r="E12" s="110">
        <v>1177.83239</v>
      </c>
      <c r="F12" s="109">
        <v>12607.187400000001</v>
      </c>
      <c r="G12" s="112">
        <f>E12/$E$14</f>
        <v>0.10956168603605654</v>
      </c>
      <c r="H12" s="112">
        <f t="shared" si="0"/>
        <v>-9.5294888212774636E-3</v>
      </c>
      <c r="I12" s="113">
        <v>1189.1645199999998</v>
      </c>
      <c r="J12" s="128">
        <v>12700.561030000001</v>
      </c>
      <c r="K12" s="451">
        <f>I12/$I$14</f>
        <v>0.12336838356990644</v>
      </c>
      <c r="L12" s="230"/>
      <c r="N12" s="211"/>
      <c r="O12" s="211"/>
      <c r="P12" s="211"/>
      <c r="Q12" s="211"/>
      <c r="R12" s="211"/>
      <c r="S12" s="211"/>
      <c r="T12" s="211"/>
      <c r="U12" s="562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211"/>
      <c r="AG12" s="211"/>
      <c r="AH12" s="211"/>
      <c r="AI12" s="211"/>
      <c r="AJ12" s="211"/>
      <c r="AK12" s="211"/>
      <c r="AL12" s="211"/>
    </row>
    <row r="13" spans="1:39" ht="11.1" customHeight="1">
      <c r="A13" s="649"/>
      <c r="B13" s="650"/>
      <c r="C13" s="386" t="s">
        <v>110</v>
      </c>
      <c r="D13" s="109">
        <v>13</v>
      </c>
      <c r="E13" s="110">
        <v>377.43</v>
      </c>
      <c r="F13" s="109">
        <v>4039.2249999999999</v>
      </c>
      <c r="G13" s="112">
        <f>E13/$E$14</f>
        <v>3.5108447952079853E-2</v>
      </c>
      <c r="H13" s="112">
        <f t="shared" si="0"/>
        <v>-2.6632659113826437E-2</v>
      </c>
      <c r="I13" s="113">
        <v>387.75700000000001</v>
      </c>
      <c r="J13" s="128">
        <v>4141.3220000000001</v>
      </c>
      <c r="K13" s="451">
        <f>I13/$I$14</f>
        <v>4.0227364257315899E-2</v>
      </c>
      <c r="L13" s="230"/>
      <c r="N13" s="211"/>
      <c r="O13" s="211"/>
      <c r="P13" s="211"/>
      <c r="Q13" s="211"/>
      <c r="R13" s="211"/>
      <c r="S13" s="211"/>
      <c r="T13" s="211"/>
      <c r="U13" s="562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211"/>
      <c r="AG13" s="211"/>
      <c r="AH13" s="211"/>
      <c r="AI13" s="211"/>
      <c r="AJ13" s="211"/>
      <c r="AK13" s="211"/>
      <c r="AL13" s="211"/>
    </row>
    <row r="14" spans="1:39" ht="11.1" customHeight="1">
      <c r="A14" s="651"/>
      <c r="B14" s="652"/>
      <c r="C14" s="350" t="s">
        <v>0</v>
      </c>
      <c r="D14" s="351">
        <v>104835</v>
      </c>
      <c r="E14" s="352">
        <v>10750.40402</v>
      </c>
      <c r="F14" s="351">
        <v>115060.02290999999</v>
      </c>
      <c r="G14" s="355">
        <f>SUM(G9:G13)</f>
        <v>1</v>
      </c>
      <c r="H14" s="355">
        <f>(E14-I14)/I14</f>
        <v>0.1152871990082788</v>
      </c>
      <c r="I14" s="356">
        <v>9639.1351299999988</v>
      </c>
      <c r="J14" s="366">
        <v>102946.87940000001</v>
      </c>
      <c r="K14" s="452">
        <f>SUM(K9:K13)</f>
        <v>1.0000000000000002</v>
      </c>
      <c r="L14" s="230"/>
      <c r="M14" s="230"/>
      <c r="N14" s="211"/>
      <c r="O14" s="211"/>
      <c r="P14" s="211"/>
      <c r="Q14" s="211"/>
      <c r="R14" s="211"/>
      <c r="S14" s="211"/>
      <c r="T14" s="211"/>
      <c r="U14" s="562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211"/>
      <c r="AG14" s="211"/>
      <c r="AH14" s="211"/>
      <c r="AI14" s="211"/>
      <c r="AJ14" s="211"/>
      <c r="AK14" s="211"/>
      <c r="AL14" s="211"/>
    </row>
    <row r="15" spans="1:39" ht="11.1" customHeight="1">
      <c r="A15" s="653" t="str">
        <f>'3.1'!E6</f>
        <v>Srpen</v>
      </c>
      <c r="B15" s="654"/>
      <c r="C15" s="386" t="s">
        <v>4</v>
      </c>
      <c r="D15" s="114">
        <v>86</v>
      </c>
      <c r="E15" s="110">
        <v>6491.5804699999999</v>
      </c>
      <c r="F15" s="114">
        <v>69396.942739999999</v>
      </c>
      <c r="G15" s="116">
        <f>E15/$E$20</f>
        <v>0.64291757208696088</v>
      </c>
      <c r="H15" s="116">
        <f>(E15-I15)/I15</f>
        <v>4.252438039472179E-2</v>
      </c>
      <c r="I15" s="113">
        <v>6226.7900799999998</v>
      </c>
      <c r="J15" s="129">
        <v>66505.854120000004</v>
      </c>
      <c r="K15" s="450">
        <f>I15/$I$20</f>
        <v>0.6371135461574341</v>
      </c>
      <c r="L15" s="230"/>
      <c r="M15" s="230"/>
      <c r="N15" s="211"/>
      <c r="O15" s="211"/>
      <c r="P15" s="211"/>
      <c r="Q15" s="211"/>
      <c r="R15" s="211"/>
      <c r="S15" s="211"/>
      <c r="T15" s="211"/>
      <c r="U15" s="562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211"/>
      <c r="AG15" s="211"/>
      <c r="AH15" s="211"/>
      <c r="AI15" s="211"/>
      <c r="AJ15" s="211"/>
      <c r="AK15" s="211"/>
      <c r="AL15" s="211"/>
    </row>
    <row r="16" spans="1:39" ht="11.1" customHeight="1">
      <c r="A16" s="653"/>
      <c r="B16" s="654"/>
      <c r="C16" s="386" t="s">
        <v>5</v>
      </c>
      <c r="D16" s="109">
        <v>320</v>
      </c>
      <c r="E16" s="110">
        <v>1440.0205599999999</v>
      </c>
      <c r="F16" s="109">
        <v>15395.256590000001</v>
      </c>
      <c r="G16" s="112">
        <f>E16/$E$20</f>
        <v>0.14261773792515364</v>
      </c>
      <c r="H16" s="112">
        <f>(E16-I16)/I16</f>
        <v>0.27122912170603863</v>
      </c>
      <c r="I16" s="113">
        <v>1132.7781399999999</v>
      </c>
      <c r="J16" s="128">
        <v>12098.319839999998</v>
      </c>
      <c r="K16" s="451">
        <f>I16/$I$20</f>
        <v>0.11590374631434859</v>
      </c>
      <c r="L16" s="231"/>
      <c r="M16" s="230"/>
      <c r="N16" s="211"/>
      <c r="O16" s="211"/>
      <c r="P16" s="211"/>
      <c r="Q16" s="211"/>
      <c r="R16" s="211"/>
      <c r="S16" s="211"/>
      <c r="T16" s="211"/>
      <c r="U16" s="562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211"/>
      <c r="AG16" s="211"/>
      <c r="AH16" s="211"/>
      <c r="AI16" s="211"/>
      <c r="AJ16" s="211"/>
      <c r="AK16" s="211"/>
      <c r="AL16" s="211"/>
    </row>
    <row r="17" spans="1:38" ht="11.1" customHeight="1">
      <c r="A17" s="653"/>
      <c r="B17" s="654"/>
      <c r="C17" s="386" t="s">
        <v>6</v>
      </c>
      <c r="D17" s="109">
        <v>9629</v>
      </c>
      <c r="E17" s="110">
        <v>692.13130999999998</v>
      </c>
      <c r="F17" s="109">
        <v>7398.7875800000002</v>
      </c>
      <c r="G17" s="112">
        <f>E17/$E$20</f>
        <v>6.8547772525812609E-2</v>
      </c>
      <c r="H17" s="112">
        <f t="shared" ref="H17:H20" si="1">(E17-I17)/I17</f>
        <v>-0.12073396299111686</v>
      </c>
      <c r="I17" s="113">
        <v>787.16939000000002</v>
      </c>
      <c r="J17" s="128">
        <v>8407.021639999999</v>
      </c>
      <c r="K17" s="451">
        <f>I17/$I$20</f>
        <v>8.0541703678162907E-2</v>
      </c>
      <c r="L17" s="230"/>
      <c r="M17" s="230"/>
      <c r="N17" s="211"/>
      <c r="O17" s="211"/>
      <c r="P17" s="211"/>
      <c r="Q17" s="211"/>
      <c r="R17" s="211"/>
      <c r="S17" s="211"/>
      <c r="T17" s="211"/>
      <c r="U17" s="562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211"/>
      <c r="AG17" s="211"/>
      <c r="AH17" s="211"/>
      <c r="AI17" s="211"/>
      <c r="AJ17" s="211"/>
      <c r="AK17" s="211"/>
      <c r="AL17" s="211"/>
    </row>
    <row r="18" spans="1:38" ht="11.1" customHeight="1">
      <c r="A18" s="653"/>
      <c r="B18" s="654"/>
      <c r="C18" s="386" t="s">
        <v>7</v>
      </c>
      <c r="D18" s="109">
        <v>94798</v>
      </c>
      <c r="E18" s="110">
        <v>1103.3465900000001</v>
      </c>
      <c r="F18" s="109">
        <v>11795.26541</v>
      </c>
      <c r="G18" s="112">
        <f>E18/$E$20</f>
        <v>0.10927399176386202</v>
      </c>
      <c r="H18" s="112">
        <f t="shared" si="1"/>
        <v>-0.11402969687524644</v>
      </c>
      <c r="I18" s="113">
        <v>1245.35392</v>
      </c>
      <c r="J18" s="128">
        <v>13301.10961</v>
      </c>
      <c r="K18" s="451">
        <f>I18/$I$20</f>
        <v>0.1274222901364071</v>
      </c>
      <c r="L18" s="230"/>
      <c r="M18" s="230"/>
      <c r="N18" s="211"/>
      <c r="O18" s="211"/>
      <c r="P18" s="211"/>
      <c r="Q18" s="211"/>
      <c r="R18" s="211"/>
      <c r="S18" s="211"/>
      <c r="T18" s="211"/>
      <c r="U18" s="562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211"/>
      <c r="AG18" s="211"/>
      <c r="AH18" s="211"/>
      <c r="AI18" s="211"/>
      <c r="AJ18" s="211"/>
      <c r="AK18" s="211"/>
      <c r="AL18" s="211"/>
    </row>
    <row r="19" spans="1:38" ht="11.1" customHeight="1">
      <c r="A19" s="653"/>
      <c r="B19" s="654"/>
      <c r="C19" s="386" t="s">
        <v>110</v>
      </c>
      <c r="D19" s="109">
        <v>13</v>
      </c>
      <c r="E19" s="110">
        <v>369.98599999999999</v>
      </c>
      <c r="F19" s="109">
        <v>3954.8470000000002</v>
      </c>
      <c r="G19" s="112">
        <f>E19/$E$20</f>
        <v>3.6642925698210795E-2</v>
      </c>
      <c r="H19" s="112">
        <f t="shared" si="1"/>
        <v>-2.9791764455994123E-2</v>
      </c>
      <c r="I19" s="113">
        <v>381.34699999999998</v>
      </c>
      <c r="J19" s="128">
        <v>4073.0940000000001</v>
      </c>
      <c r="K19" s="451">
        <f>I19/$I$20</f>
        <v>3.9018713713647311E-2</v>
      </c>
      <c r="L19" s="230"/>
      <c r="M19" s="230"/>
      <c r="N19" s="211"/>
      <c r="O19" s="211"/>
      <c r="P19" s="211"/>
      <c r="Q19" s="211"/>
      <c r="R19" s="211"/>
      <c r="S19" s="211"/>
      <c r="T19" s="211"/>
      <c r="U19" s="562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211"/>
      <c r="AG19" s="211"/>
      <c r="AH19" s="211"/>
      <c r="AI19" s="211"/>
      <c r="AJ19" s="211"/>
      <c r="AK19" s="211"/>
      <c r="AL19" s="211"/>
    </row>
    <row r="20" spans="1:38" ht="11.1" customHeight="1">
      <c r="A20" s="653"/>
      <c r="B20" s="654"/>
      <c r="C20" s="350" t="s">
        <v>0</v>
      </c>
      <c r="D20" s="351">
        <v>104846</v>
      </c>
      <c r="E20" s="352">
        <v>10097.06493</v>
      </c>
      <c r="F20" s="351">
        <v>107941.09931999999</v>
      </c>
      <c r="G20" s="355">
        <f>SUM(G15:G19)</f>
        <v>0.99999999999999989</v>
      </c>
      <c r="H20" s="355">
        <f t="shared" si="1"/>
        <v>3.3112849587851351E-2</v>
      </c>
      <c r="I20" s="356">
        <v>9773.4385299999994</v>
      </c>
      <c r="J20" s="366">
        <v>104385.39921</v>
      </c>
      <c r="K20" s="452">
        <f>SUM(K15:K19)</f>
        <v>1</v>
      </c>
      <c r="L20" s="230"/>
      <c r="M20" s="230"/>
      <c r="N20" s="211"/>
      <c r="O20" s="211"/>
      <c r="P20" s="211"/>
      <c r="Q20" s="211"/>
      <c r="R20" s="211"/>
      <c r="S20" s="211"/>
      <c r="T20" s="211"/>
      <c r="U20" s="562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211"/>
      <c r="AG20" s="211"/>
      <c r="AH20" s="211"/>
      <c r="AI20" s="211"/>
      <c r="AJ20" s="211"/>
      <c r="AK20" s="211"/>
      <c r="AL20" s="211"/>
    </row>
    <row r="21" spans="1:38" ht="11.1" customHeight="1">
      <c r="A21" s="653" t="str">
        <f>'3.1'!F6</f>
        <v>Září</v>
      </c>
      <c r="B21" s="654"/>
      <c r="C21" s="385" t="s">
        <v>4</v>
      </c>
      <c r="D21" s="114">
        <v>86</v>
      </c>
      <c r="E21" s="262">
        <v>6952.27088</v>
      </c>
      <c r="F21" s="114">
        <v>74332.289749999996</v>
      </c>
      <c r="G21" s="116">
        <f>E21/$E$26</f>
        <v>0.54977250217668261</v>
      </c>
      <c r="H21" s="116">
        <f>(E21-I21)/I21</f>
        <v>-3.3061530129882631E-2</v>
      </c>
      <c r="I21" s="523">
        <v>7189.9827100000002</v>
      </c>
      <c r="J21" s="129">
        <v>76822.089219999994</v>
      </c>
      <c r="K21" s="450">
        <f>I21/$I$26</f>
        <v>0.55161299673221764</v>
      </c>
      <c r="L21" s="110"/>
      <c r="M21" s="110"/>
      <c r="N21" s="211"/>
      <c r="O21" s="211"/>
      <c r="P21" s="211"/>
      <c r="Q21" s="211"/>
      <c r="R21" s="211"/>
      <c r="S21" s="211"/>
      <c r="T21" s="211"/>
      <c r="U21" s="562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211"/>
      <c r="AG21" s="211"/>
      <c r="AH21" s="211"/>
      <c r="AI21" s="211"/>
      <c r="AJ21" s="211"/>
      <c r="AK21" s="211"/>
      <c r="AL21" s="211"/>
    </row>
    <row r="22" spans="1:38" ht="11.1" customHeight="1">
      <c r="A22" s="653"/>
      <c r="B22" s="654"/>
      <c r="C22" s="386" t="s">
        <v>5</v>
      </c>
      <c r="D22" s="109">
        <v>322</v>
      </c>
      <c r="E22" s="110">
        <v>2033.6301700000001</v>
      </c>
      <c r="F22" s="109">
        <v>21743.889449999999</v>
      </c>
      <c r="G22" s="112">
        <f>E22/$E$26</f>
        <v>0.16081564806101059</v>
      </c>
      <c r="H22" s="112">
        <f t="shared" ref="H22:H26" si="2">(E22-I22)/I22</f>
        <v>0.42755589153600254</v>
      </c>
      <c r="I22" s="113">
        <v>1424.5537999999999</v>
      </c>
      <c r="J22" s="128">
        <v>15220.51528</v>
      </c>
      <c r="K22" s="451">
        <f>I22/$I$26</f>
        <v>0.10929127681091018</v>
      </c>
      <c r="L22" s="110"/>
      <c r="M22" s="110"/>
      <c r="N22" s="211"/>
      <c r="O22" s="211"/>
      <c r="P22" s="211"/>
      <c r="Q22" s="211"/>
      <c r="R22" s="211"/>
      <c r="S22" s="211"/>
      <c r="T22" s="211"/>
      <c r="U22" s="562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211"/>
      <c r="AG22" s="211"/>
      <c r="AH22" s="211"/>
      <c r="AI22" s="211"/>
      <c r="AJ22" s="211"/>
      <c r="AK22" s="211"/>
      <c r="AL22" s="211"/>
    </row>
    <row r="23" spans="1:38" ht="11.1" customHeight="1">
      <c r="A23" s="653"/>
      <c r="B23" s="654"/>
      <c r="C23" s="386" t="s">
        <v>6</v>
      </c>
      <c r="D23" s="109">
        <v>9625</v>
      </c>
      <c r="E23" s="110">
        <v>1269.45877</v>
      </c>
      <c r="F23" s="109">
        <v>13573.599049999999</v>
      </c>
      <c r="G23" s="112">
        <f>E23/$E$26</f>
        <v>0.10038641135240602</v>
      </c>
      <c r="H23" s="112">
        <f t="shared" si="2"/>
        <v>-0.1889881145941624</v>
      </c>
      <c r="I23" s="113">
        <v>1565.27764</v>
      </c>
      <c r="J23" s="128">
        <v>16723.99726</v>
      </c>
      <c r="K23" s="451">
        <f>I23/$I$26</f>
        <v>0.12008756133967578</v>
      </c>
      <c r="L23" s="110"/>
      <c r="M23" s="110"/>
      <c r="N23" s="211"/>
      <c r="O23" s="211"/>
      <c r="P23" s="211"/>
      <c r="Q23" s="211"/>
      <c r="R23" s="211"/>
      <c r="S23" s="211"/>
      <c r="T23" s="211"/>
      <c r="U23" s="562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211"/>
      <c r="AG23" s="211"/>
      <c r="AH23" s="211"/>
      <c r="AI23" s="211"/>
      <c r="AJ23" s="211"/>
      <c r="AK23" s="211"/>
      <c r="AL23" s="211"/>
    </row>
    <row r="24" spans="1:38" ht="11.1" customHeight="1">
      <c r="A24" s="653"/>
      <c r="B24" s="654"/>
      <c r="C24" s="386" t="s">
        <v>7</v>
      </c>
      <c r="D24" s="109">
        <v>94814</v>
      </c>
      <c r="E24" s="110">
        <v>2021.47137</v>
      </c>
      <c r="F24" s="109">
        <v>21615.015570000003</v>
      </c>
      <c r="G24" s="112">
        <f>E24/$E$26</f>
        <v>0.15985415303084774</v>
      </c>
      <c r="H24" s="112">
        <f t="shared" si="2"/>
        <v>-0.18264159518726095</v>
      </c>
      <c r="I24" s="113">
        <v>2473.1762200000003</v>
      </c>
      <c r="J24" s="128">
        <v>26423.913840000001</v>
      </c>
      <c r="K24" s="451">
        <f>I24/$I$26</f>
        <v>0.18974122764768908</v>
      </c>
      <c r="L24" s="110"/>
      <c r="M24" s="110"/>
      <c r="N24" s="211"/>
      <c r="O24" s="211"/>
      <c r="P24" s="211"/>
      <c r="Q24" s="211"/>
      <c r="R24" s="211"/>
      <c r="S24" s="211"/>
      <c r="T24" s="211"/>
      <c r="U24" s="562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211"/>
      <c r="AG24" s="211"/>
      <c r="AH24" s="211"/>
      <c r="AI24" s="211"/>
      <c r="AJ24" s="211"/>
      <c r="AK24" s="211"/>
      <c r="AL24" s="211"/>
    </row>
    <row r="25" spans="1:38" ht="11.1" customHeight="1">
      <c r="A25" s="653"/>
      <c r="B25" s="654"/>
      <c r="C25" s="386" t="s">
        <v>110</v>
      </c>
      <c r="D25" s="109">
        <v>13</v>
      </c>
      <c r="E25" s="110">
        <v>368.892</v>
      </c>
      <c r="F25" s="109">
        <v>3943.7860000000001</v>
      </c>
      <c r="G25" s="112">
        <f>E25/$E$26</f>
        <v>2.9171285379053124E-2</v>
      </c>
      <c r="H25" s="112">
        <f t="shared" si="2"/>
        <v>-3.2995263173071096E-2</v>
      </c>
      <c r="I25" s="113">
        <v>381.47899999999998</v>
      </c>
      <c r="J25" s="128">
        <v>4076.0450000000001</v>
      </c>
      <c r="K25" s="451">
        <f>I25/$I$26</f>
        <v>2.926693746950744E-2</v>
      </c>
      <c r="L25" s="110"/>
      <c r="M25" s="110"/>
      <c r="N25" s="211"/>
      <c r="O25" s="211"/>
      <c r="P25" s="211"/>
      <c r="Q25" s="211"/>
      <c r="R25" s="211"/>
      <c r="S25" s="211"/>
      <c r="T25" s="211"/>
      <c r="U25" s="562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211"/>
      <c r="AG25" s="211"/>
      <c r="AH25" s="211"/>
      <c r="AI25" s="211"/>
      <c r="AJ25" s="211"/>
      <c r="AK25" s="211"/>
      <c r="AL25" s="211"/>
    </row>
    <row r="26" spans="1:38" ht="11.1" customHeight="1">
      <c r="A26" s="653"/>
      <c r="B26" s="654"/>
      <c r="C26" s="350" t="s">
        <v>0</v>
      </c>
      <c r="D26" s="351">
        <v>104860</v>
      </c>
      <c r="E26" s="352">
        <v>12645.723189999999</v>
      </c>
      <c r="F26" s="351">
        <v>135208.57982000001</v>
      </c>
      <c r="G26" s="355">
        <f>SUM(G21:G25)</f>
        <v>1</v>
      </c>
      <c r="H26" s="355">
        <f t="shared" si="2"/>
        <v>-2.9824473015735823E-2</v>
      </c>
      <c r="I26" s="356">
        <v>13034.469369999999</v>
      </c>
      <c r="J26" s="366">
        <v>139266.5606</v>
      </c>
      <c r="K26" s="452">
        <f>SUM(K21:K25)</f>
        <v>1.0000000000000002</v>
      </c>
      <c r="N26" s="211"/>
      <c r="O26" s="211"/>
      <c r="P26" s="211"/>
      <c r="Q26" s="211"/>
      <c r="R26" s="211"/>
      <c r="S26" s="211"/>
      <c r="T26" s="211"/>
      <c r="U26" s="562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211"/>
      <c r="AG26" s="211"/>
      <c r="AH26" s="211"/>
      <c r="AI26" s="211"/>
      <c r="AJ26" s="211"/>
      <c r="AK26" s="211"/>
      <c r="AL26" s="211"/>
    </row>
    <row r="27" spans="1:38" ht="11.1" customHeight="1">
      <c r="A27" s="655" t="str">
        <f>'3.1'!G6</f>
        <v>III. čtvrtletí</v>
      </c>
      <c r="B27" s="656"/>
      <c r="C27" s="386" t="s">
        <v>4</v>
      </c>
      <c r="D27" s="109">
        <f>D21</f>
        <v>86</v>
      </c>
      <c r="E27" s="110">
        <f>E9+E15+E21</f>
        <v>20488.509900000001</v>
      </c>
      <c r="F27" s="109">
        <f>F9+F15+F21</f>
        <v>219126.09956</v>
      </c>
      <c r="G27" s="112">
        <f>E27/$E$32</f>
        <v>0.61172162433365485</v>
      </c>
      <c r="H27" s="112">
        <f>(E27-I27)/I27</f>
        <v>4.7000663118496266E-2</v>
      </c>
      <c r="I27" s="113">
        <f>I9+I15+I21</f>
        <v>19568.76497</v>
      </c>
      <c r="J27" s="128">
        <f>J9+J15+J21</f>
        <v>209031.83502</v>
      </c>
      <c r="K27" s="451">
        <f>I27/$I$32</f>
        <v>0.6030985613051717</v>
      </c>
      <c r="N27" s="211"/>
      <c r="O27" s="211"/>
      <c r="P27" s="211"/>
      <c r="Q27" s="211"/>
      <c r="R27" s="211"/>
      <c r="S27" s="211"/>
      <c r="T27" s="211"/>
      <c r="U27" s="562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211"/>
      <c r="AG27" s="211"/>
      <c r="AH27" s="211"/>
      <c r="AI27" s="211"/>
      <c r="AJ27" s="211"/>
      <c r="AK27" s="211"/>
      <c r="AL27" s="211"/>
    </row>
    <row r="28" spans="1:38" ht="11.1" customHeight="1">
      <c r="A28" s="653"/>
      <c r="B28" s="654"/>
      <c r="C28" s="386" t="s">
        <v>5</v>
      </c>
      <c r="D28" s="109">
        <f>D22</f>
        <v>322</v>
      </c>
      <c r="E28" s="110">
        <f t="shared" ref="E28:F28" si="3">E10+E16+E22</f>
        <v>4884.7997299999997</v>
      </c>
      <c r="F28" s="109">
        <f t="shared" si="3"/>
        <v>52242.756460000004</v>
      </c>
      <c r="G28" s="112">
        <f>E28/$E$32</f>
        <v>0.14584455580052694</v>
      </c>
      <c r="H28" s="112">
        <f t="shared" ref="H28:H31" si="4">(E28-I28)/I28</f>
        <v>0.31487480550259528</v>
      </c>
      <c r="I28" s="113">
        <f t="shared" ref="I28:J28" si="5">I10+I16+I22</f>
        <v>3715.0302899999997</v>
      </c>
      <c r="J28" s="128">
        <f t="shared" si="5"/>
        <v>39682.570719999996</v>
      </c>
      <c r="K28" s="451">
        <f>I28/$I$32</f>
        <v>0.11449518794563635</v>
      </c>
      <c r="N28" s="211"/>
      <c r="O28" s="211"/>
      <c r="P28" s="211"/>
      <c r="Q28" s="211"/>
      <c r="R28" s="211"/>
      <c r="S28" s="211"/>
      <c r="T28" s="211"/>
      <c r="U28" s="562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211"/>
      <c r="AG28" s="211"/>
      <c r="AH28" s="211"/>
      <c r="AI28" s="211"/>
      <c r="AJ28" s="211"/>
      <c r="AK28" s="211"/>
      <c r="AL28" s="211"/>
    </row>
    <row r="29" spans="1:38" ht="11.1" customHeight="1">
      <c r="A29" s="653"/>
      <c r="B29" s="654"/>
      <c r="C29" s="386" t="s">
        <v>6</v>
      </c>
      <c r="D29" s="109">
        <f>D23</f>
        <v>9625</v>
      </c>
      <c r="E29" s="110">
        <f t="shared" ref="E29:F29" si="6">E11+E17+E23</f>
        <v>2700.9241599999996</v>
      </c>
      <c r="F29" s="109">
        <f t="shared" si="6"/>
        <v>28885.519649999998</v>
      </c>
      <c r="G29" s="112">
        <f>E29/$E$32</f>
        <v>8.0640989628885204E-2</v>
      </c>
      <c r="H29" s="112">
        <f t="shared" si="4"/>
        <v>-0.13012877280161664</v>
      </c>
      <c r="I29" s="113">
        <f t="shared" ref="I29:J29" si="7">I11+I17+I23</f>
        <v>3104.9701100000002</v>
      </c>
      <c r="J29" s="128">
        <f t="shared" si="7"/>
        <v>33168.387990000003</v>
      </c>
      <c r="K29" s="451">
        <f>I29/$I$32</f>
        <v>9.5693469113015822E-2</v>
      </c>
      <c r="N29" s="211"/>
      <c r="O29" s="211"/>
      <c r="P29" s="211"/>
      <c r="Q29" s="211"/>
      <c r="R29" s="211"/>
      <c r="S29" s="211"/>
      <c r="T29" s="211"/>
      <c r="U29" s="562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211"/>
      <c r="AG29" s="211"/>
      <c r="AH29" s="211"/>
      <c r="AI29" s="211"/>
      <c r="AJ29" s="211"/>
      <c r="AK29" s="211"/>
      <c r="AL29" s="211"/>
    </row>
    <row r="30" spans="1:38" ht="11.1" customHeight="1">
      <c r="A30" s="653"/>
      <c r="B30" s="654"/>
      <c r="C30" s="386" t="s">
        <v>7</v>
      </c>
      <c r="D30" s="109">
        <f>D24</f>
        <v>94814</v>
      </c>
      <c r="E30" s="110">
        <f t="shared" ref="E30:F31" si="8">E12+E18+E24</f>
        <v>4302.6503499999999</v>
      </c>
      <c r="F30" s="109">
        <f t="shared" si="8"/>
        <v>46017.468380000006</v>
      </c>
      <c r="G30" s="112">
        <f>E30/$E$32</f>
        <v>0.128463430180531</v>
      </c>
      <c r="H30" s="112">
        <f t="shared" si="4"/>
        <v>-0.12328483166065596</v>
      </c>
      <c r="I30" s="113">
        <f t="shared" ref="I30:J30" si="9">I12+I18+I24</f>
        <v>4907.6946600000001</v>
      </c>
      <c r="J30" s="128">
        <f t="shared" si="9"/>
        <v>52425.584480000005</v>
      </c>
      <c r="K30" s="451">
        <f>I30/$I$32</f>
        <v>0.1512524471170586</v>
      </c>
      <c r="N30" s="211"/>
      <c r="O30" s="211"/>
      <c r="P30" s="211"/>
      <c r="Q30" s="211"/>
      <c r="R30" s="211"/>
      <c r="S30" s="211"/>
      <c r="T30" s="211"/>
      <c r="U30" s="562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211"/>
      <c r="AG30" s="211"/>
      <c r="AH30" s="211"/>
      <c r="AI30" s="211"/>
      <c r="AJ30" s="211"/>
      <c r="AK30" s="211"/>
      <c r="AL30" s="211"/>
    </row>
    <row r="31" spans="1:38" ht="11.1" customHeight="1">
      <c r="A31" s="653"/>
      <c r="B31" s="654"/>
      <c r="C31" s="386" t="s">
        <v>110</v>
      </c>
      <c r="D31" s="109">
        <f>D25</f>
        <v>13</v>
      </c>
      <c r="E31" s="110">
        <f>E13+E19+E25</f>
        <v>1116.308</v>
      </c>
      <c r="F31" s="109">
        <f t="shared" si="8"/>
        <v>11937.858</v>
      </c>
      <c r="G31" s="112">
        <f>E31/$E$32</f>
        <v>3.3329400056402031E-2</v>
      </c>
      <c r="H31" s="112">
        <f t="shared" si="4"/>
        <v>-2.9789245973563045E-2</v>
      </c>
      <c r="I31" s="113">
        <f>I13+I19+I25</f>
        <v>1150.5830000000001</v>
      </c>
      <c r="J31" s="128">
        <f t="shared" ref="J31" si="10">J13+J19+J25</f>
        <v>12290.461000000001</v>
      </c>
      <c r="K31" s="451">
        <f>I31/$I$32</f>
        <v>3.5460334519117502E-2</v>
      </c>
      <c r="N31" s="211"/>
      <c r="O31" s="211"/>
      <c r="P31" s="211"/>
      <c r="Q31" s="211"/>
      <c r="R31" s="211"/>
      <c r="S31" s="211"/>
      <c r="T31" s="211"/>
      <c r="U31" s="562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211"/>
      <c r="AG31" s="211"/>
      <c r="AH31" s="211"/>
      <c r="AI31" s="211"/>
      <c r="AJ31" s="211"/>
      <c r="AK31" s="211"/>
      <c r="AL31" s="211"/>
    </row>
    <row r="32" spans="1:38" ht="11.1" customHeight="1">
      <c r="A32" s="653"/>
      <c r="B32" s="654"/>
      <c r="C32" s="350" t="s">
        <v>0</v>
      </c>
      <c r="D32" s="351">
        <f>SUM(D27:D31)</f>
        <v>104860</v>
      </c>
      <c r="E32" s="352">
        <f>SUM(E27:E31)</f>
        <v>33493.192139999999</v>
      </c>
      <c r="F32" s="351">
        <f>SUM(F27:F31)</f>
        <v>358209.70204999996</v>
      </c>
      <c r="G32" s="355">
        <f>SUM(G27:G31)</f>
        <v>1</v>
      </c>
      <c r="H32" s="355">
        <f>(E32-I32)/I32</f>
        <v>3.2241739533329622E-2</v>
      </c>
      <c r="I32" s="356">
        <f>SUM(I27:I31)</f>
        <v>32447.043030000001</v>
      </c>
      <c r="J32" s="366">
        <f>SUM(J27:J31)</f>
        <v>346598.83921000001</v>
      </c>
      <c r="K32" s="452">
        <f>SUM(K27:K31)</f>
        <v>0.99999999999999989</v>
      </c>
      <c r="N32" s="211"/>
      <c r="O32" s="211"/>
      <c r="P32" s="211"/>
      <c r="Q32" s="211"/>
      <c r="R32" s="211"/>
      <c r="S32" s="211"/>
      <c r="T32" s="211"/>
      <c r="U32" s="562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211"/>
      <c r="AG32" s="211"/>
      <c r="AH32" s="211"/>
      <c r="AI32" s="211"/>
      <c r="AJ32" s="211"/>
      <c r="AK32" s="211"/>
      <c r="AL32" s="211"/>
    </row>
    <row r="33" spans="1:11" ht="9.9" customHeight="1">
      <c r="A33" s="130"/>
      <c r="B33" s="131"/>
      <c r="C33" s="132"/>
      <c r="D33" s="99"/>
      <c r="E33" s="99"/>
      <c r="F33" s="99"/>
      <c r="G33" s="133"/>
      <c r="H33" s="134"/>
      <c r="I33" s="135"/>
      <c r="J33" s="135"/>
      <c r="K33" s="136"/>
    </row>
    <row r="34" spans="1:11" ht="12.9" customHeight="1">
      <c r="A34" s="706" t="s">
        <v>40</v>
      </c>
      <c r="B34" s="707"/>
      <c r="C34" s="707"/>
      <c r="D34" s="708"/>
      <c r="E34" s="320"/>
      <c r="F34" s="320"/>
      <c r="G34" s="321"/>
      <c r="H34" s="311"/>
      <c r="I34" s="322"/>
      <c r="J34" s="322"/>
      <c r="K34" s="453"/>
    </row>
    <row r="35" spans="1:11" ht="24.9" customHeight="1">
      <c r="A35" s="449"/>
      <c r="B35" s="314"/>
      <c r="C35" s="323"/>
      <c r="D35" s="324"/>
      <c r="E35" s="665">
        <f>'3.1'!D4</f>
        <v>2020</v>
      </c>
      <c r="F35" s="675"/>
      <c r="G35" s="676"/>
      <c r="H35" s="325"/>
      <c r="I35" s="668">
        <f>E35-1</f>
        <v>2019</v>
      </c>
      <c r="J35" s="677"/>
      <c r="K35" s="677"/>
    </row>
    <row r="36" spans="1:11" ht="24.9" customHeight="1">
      <c r="A36" s="449"/>
      <c r="B36" s="314"/>
      <c r="C36" s="315"/>
      <c r="D36" s="316"/>
      <c r="E36" s="660" t="s">
        <v>67</v>
      </c>
      <c r="F36" s="661"/>
      <c r="G36" s="709" t="s">
        <v>37</v>
      </c>
      <c r="H36" s="702" t="s">
        <v>288</v>
      </c>
      <c r="I36" s="658" t="s">
        <v>67</v>
      </c>
      <c r="J36" s="704"/>
      <c r="K36" s="673" t="s">
        <v>37</v>
      </c>
    </row>
    <row r="37" spans="1:11" ht="24.9" customHeight="1">
      <c r="A37" s="449"/>
      <c r="B37" s="317"/>
      <c r="C37" s="317"/>
      <c r="D37" s="686" t="s">
        <v>215</v>
      </c>
      <c r="E37" s="660"/>
      <c r="F37" s="662"/>
      <c r="G37" s="643"/>
      <c r="H37" s="702"/>
      <c r="I37" s="658"/>
      <c r="J37" s="705"/>
      <c r="K37" s="674"/>
    </row>
    <row r="38" spans="1:11" ht="15" customHeight="1">
      <c r="A38" s="701" t="s">
        <v>214</v>
      </c>
      <c r="B38" s="701"/>
      <c r="C38" s="390" t="s">
        <v>241</v>
      </c>
      <c r="D38" s="687"/>
      <c r="E38" s="389" t="s">
        <v>283</v>
      </c>
      <c r="F38" s="387" t="s">
        <v>278</v>
      </c>
      <c r="G38" s="388" t="s">
        <v>284</v>
      </c>
      <c r="H38" s="703"/>
      <c r="I38" s="318" t="s">
        <v>285</v>
      </c>
      <c r="J38" s="319" t="s">
        <v>278</v>
      </c>
      <c r="K38" s="318" t="s">
        <v>284</v>
      </c>
    </row>
    <row r="39" spans="1:11" ht="11.1" customHeight="1">
      <c r="A39" s="647" t="str">
        <f>'3.1'!D6</f>
        <v>Červenec</v>
      </c>
      <c r="B39" s="648"/>
      <c r="C39" s="386" t="s">
        <v>4</v>
      </c>
      <c r="D39" s="114">
        <v>200</v>
      </c>
      <c r="E39" s="110">
        <v>16641.582000000002</v>
      </c>
      <c r="F39" s="114">
        <v>178221.28180999996</v>
      </c>
      <c r="G39" s="116">
        <f>E39/$E$44</f>
        <v>0.57058352390977141</v>
      </c>
      <c r="H39" s="116">
        <f>(E39-I39)/I39</f>
        <v>1.0163745695299726E-2</v>
      </c>
      <c r="I39" s="113">
        <v>16474.143</v>
      </c>
      <c r="J39" s="129">
        <v>175868.01303</v>
      </c>
      <c r="K39" s="450">
        <f>I39/$I$44</f>
        <v>0.59131459932089503</v>
      </c>
    </row>
    <row r="40" spans="1:11" ht="11.1" customHeight="1">
      <c r="A40" s="649"/>
      <c r="B40" s="650"/>
      <c r="C40" s="386" t="s">
        <v>5</v>
      </c>
      <c r="D40" s="109">
        <v>835</v>
      </c>
      <c r="E40" s="110">
        <v>3595.5940000000001</v>
      </c>
      <c r="F40" s="109">
        <v>38506.301669999986</v>
      </c>
      <c r="G40" s="112">
        <f t="shared" ref="G40:G41" si="11">E40/$E$44</f>
        <v>0.12328074909397618</v>
      </c>
      <c r="H40" s="112">
        <f>(E40-I40)/I40</f>
        <v>9.020471733853494E-3</v>
      </c>
      <c r="I40" s="113">
        <v>3563.45</v>
      </c>
      <c r="J40" s="128">
        <v>38041.115849999973</v>
      </c>
      <c r="K40" s="451">
        <f t="shared" ref="K40:K43" si="12">I40/$I$44</f>
        <v>0.12790468122985477</v>
      </c>
    </row>
    <row r="41" spans="1:11" ht="11.1" customHeight="1">
      <c r="A41" s="649"/>
      <c r="B41" s="650"/>
      <c r="C41" s="386" t="s">
        <v>6</v>
      </c>
      <c r="D41" s="109">
        <v>24665</v>
      </c>
      <c r="E41" s="110">
        <v>1859.865</v>
      </c>
      <c r="F41" s="109">
        <v>19918.066040000002</v>
      </c>
      <c r="G41" s="112">
        <f t="shared" si="11"/>
        <v>6.3768476199945828E-2</v>
      </c>
      <c r="H41" s="112">
        <f t="shared" ref="H41:H43" si="13">(E41-I41)/I41</f>
        <v>-7.658127282952178E-3</v>
      </c>
      <c r="I41" s="113">
        <v>1874.2180000000001</v>
      </c>
      <c r="J41" s="128">
        <v>20008.47525</v>
      </c>
      <c r="K41" s="451">
        <f t="shared" si="12"/>
        <v>6.7272237815952513E-2</v>
      </c>
    </row>
    <row r="42" spans="1:11" ht="11.1" customHeight="1">
      <c r="A42" s="649"/>
      <c r="B42" s="650"/>
      <c r="C42" s="386" t="s">
        <v>7</v>
      </c>
      <c r="D42" s="109">
        <v>359589</v>
      </c>
      <c r="E42" s="110">
        <v>5901.1</v>
      </c>
      <c r="F42" s="109">
        <v>63197</v>
      </c>
      <c r="G42" s="112">
        <f>E42/$E$44</f>
        <v>0.2023287469270621</v>
      </c>
      <c r="H42" s="112">
        <f t="shared" si="13"/>
        <v>0.22011785381991117</v>
      </c>
      <c r="I42" s="113">
        <v>4836.5</v>
      </c>
      <c r="J42" s="128">
        <v>51631.199999999997</v>
      </c>
      <c r="K42" s="451">
        <f t="shared" si="12"/>
        <v>0.1735988973517778</v>
      </c>
    </row>
    <row r="43" spans="1:11" ht="11.1" customHeight="1">
      <c r="A43" s="649"/>
      <c r="B43" s="650"/>
      <c r="C43" s="386" t="s">
        <v>110</v>
      </c>
      <c r="D43" s="109">
        <v>27</v>
      </c>
      <c r="E43" s="110">
        <v>1167.759</v>
      </c>
      <c r="F43" s="109">
        <v>12505.997739999999</v>
      </c>
      <c r="G43" s="112">
        <f>E43/$E$44</f>
        <v>4.0038503869244561E-2</v>
      </c>
      <c r="H43" s="112">
        <f t="shared" si="13"/>
        <v>5.0247821500167843E-2</v>
      </c>
      <c r="I43" s="113">
        <v>1111.8889999999999</v>
      </c>
      <c r="J43" s="128">
        <v>11869.87134</v>
      </c>
      <c r="K43" s="451">
        <f t="shared" si="12"/>
        <v>3.9909584281519868E-2</v>
      </c>
    </row>
    <row r="44" spans="1:11" ht="11.1" customHeight="1">
      <c r="A44" s="651"/>
      <c r="B44" s="652"/>
      <c r="C44" s="350" t="s">
        <v>0</v>
      </c>
      <c r="D44" s="351">
        <v>385316</v>
      </c>
      <c r="E44" s="352">
        <v>29165.9</v>
      </c>
      <c r="F44" s="351">
        <v>312348.64726</v>
      </c>
      <c r="G44" s="355">
        <f>SUM(G39:G43)</f>
        <v>1.0000000000000002</v>
      </c>
      <c r="H44" s="355">
        <f>(E44-I44)/I44</f>
        <v>4.6866138792973515E-2</v>
      </c>
      <c r="I44" s="356">
        <v>27860.2</v>
      </c>
      <c r="J44" s="366">
        <v>297418.67546999996</v>
      </c>
      <c r="K44" s="452">
        <f>SUM(K39:K43)</f>
        <v>1</v>
      </c>
    </row>
    <row r="45" spans="1:11" ht="11.1" customHeight="1">
      <c r="A45" s="647" t="str">
        <f>'3.1'!E6</f>
        <v>Srpen</v>
      </c>
      <c r="B45" s="648"/>
      <c r="C45" s="386" t="s">
        <v>4</v>
      </c>
      <c r="D45" s="114">
        <v>201</v>
      </c>
      <c r="E45" s="110">
        <v>16713.107</v>
      </c>
      <c r="F45" s="114">
        <v>179222.73847000004</v>
      </c>
      <c r="G45" s="116">
        <f>E45/$E$50</f>
        <v>0.583258837119216</v>
      </c>
      <c r="H45" s="116">
        <f>(E45-I45)/I45</f>
        <v>2.3392259400262828E-2</v>
      </c>
      <c r="I45" s="113">
        <v>16331.085999999999</v>
      </c>
      <c r="J45" s="129">
        <v>173975.86529999989</v>
      </c>
      <c r="K45" s="450">
        <f>I45/$I$50</f>
        <v>0.58469183096977917</v>
      </c>
    </row>
    <row r="46" spans="1:11" ht="11.1" customHeight="1">
      <c r="A46" s="649"/>
      <c r="B46" s="650"/>
      <c r="C46" s="386" t="s">
        <v>5</v>
      </c>
      <c r="D46" s="109">
        <v>835</v>
      </c>
      <c r="E46" s="110">
        <v>3677.326</v>
      </c>
      <c r="F46" s="109">
        <v>39434.326790000021</v>
      </c>
      <c r="G46" s="112">
        <f t="shared" ref="G46:G48" si="14">E46/$E$50</f>
        <v>0.12833238526315055</v>
      </c>
      <c r="H46" s="112">
        <f>(E46-I46)/I46</f>
        <v>0.1102155837262923</v>
      </c>
      <c r="I46" s="113">
        <v>3312.2629999999999</v>
      </c>
      <c r="J46" s="128">
        <v>35285.741319999972</v>
      </c>
      <c r="K46" s="451">
        <f t="shared" ref="K46:K49" si="15">I46/$I$50</f>
        <v>0.1185869156603213</v>
      </c>
    </row>
    <row r="47" spans="1:11" ht="11.1" customHeight="1">
      <c r="A47" s="649"/>
      <c r="B47" s="650"/>
      <c r="C47" s="386" t="s">
        <v>6</v>
      </c>
      <c r="D47" s="109">
        <v>24661</v>
      </c>
      <c r="E47" s="110">
        <v>1615.96</v>
      </c>
      <c r="F47" s="109">
        <v>17328.627240000002</v>
      </c>
      <c r="G47" s="112">
        <f t="shared" si="14"/>
        <v>5.6394238990462295E-2</v>
      </c>
      <c r="H47" s="112">
        <f t="shared" ref="H47:H49" si="16">(E47-I47)/I47</f>
        <v>-0.10074868976508707</v>
      </c>
      <c r="I47" s="113">
        <v>1797.0060000000001</v>
      </c>
      <c r="J47" s="128">
        <v>19144.050749999999</v>
      </c>
      <c r="K47" s="451">
        <f t="shared" si="15"/>
        <v>6.4337100937664468E-2</v>
      </c>
    </row>
    <row r="48" spans="1:11" ht="11.1" customHeight="1">
      <c r="A48" s="649"/>
      <c r="B48" s="650"/>
      <c r="C48" s="386" t="s">
        <v>7</v>
      </c>
      <c r="D48" s="109">
        <v>359461</v>
      </c>
      <c r="E48" s="110">
        <v>5561.1</v>
      </c>
      <c r="F48" s="109">
        <v>59634.1</v>
      </c>
      <c r="G48" s="112">
        <f t="shared" si="14"/>
        <v>0.19407287460695802</v>
      </c>
      <c r="H48" s="112">
        <f t="shared" si="16"/>
        <v>3.736382629458293E-2</v>
      </c>
      <c r="I48" s="113">
        <v>5360.8</v>
      </c>
      <c r="J48" s="128">
        <v>57109.2</v>
      </c>
      <c r="K48" s="451">
        <f t="shared" si="15"/>
        <v>0.19192942633838267</v>
      </c>
    </row>
    <row r="49" spans="1:11" ht="11.1" customHeight="1">
      <c r="A49" s="649"/>
      <c r="B49" s="650"/>
      <c r="C49" s="386" t="s">
        <v>110</v>
      </c>
      <c r="D49" s="109">
        <v>27</v>
      </c>
      <c r="E49" s="110">
        <v>1087.2070000000001</v>
      </c>
      <c r="F49" s="109">
        <v>11658.66698</v>
      </c>
      <c r="G49" s="112">
        <f>E49/$E$50</f>
        <v>3.7941664020213095E-2</v>
      </c>
      <c r="H49" s="112">
        <f t="shared" si="16"/>
        <v>-3.7823079884419006E-2</v>
      </c>
      <c r="I49" s="113">
        <v>1129.9449999999999</v>
      </c>
      <c r="J49" s="128">
        <v>12037.388259999998</v>
      </c>
      <c r="K49" s="451">
        <f t="shared" si="15"/>
        <v>4.0454726093852374E-2</v>
      </c>
    </row>
    <row r="50" spans="1:11" ht="11.1" customHeight="1">
      <c r="A50" s="651"/>
      <c r="B50" s="652"/>
      <c r="C50" s="350" t="s">
        <v>0</v>
      </c>
      <c r="D50" s="351">
        <v>385185</v>
      </c>
      <c r="E50" s="352">
        <v>28654.7</v>
      </c>
      <c r="F50" s="351">
        <v>307278.45948000002</v>
      </c>
      <c r="G50" s="355">
        <f>SUM(G45:G49)</f>
        <v>1</v>
      </c>
      <c r="H50" s="355">
        <f t="shared" ref="H50" si="17">(E50-I50)/I50</f>
        <v>2.5906605898085008E-2</v>
      </c>
      <c r="I50" s="356">
        <v>27931.1</v>
      </c>
      <c r="J50" s="366">
        <v>297552.24562999984</v>
      </c>
      <c r="K50" s="452">
        <f>SUM(K45:K49)</f>
        <v>1</v>
      </c>
    </row>
    <row r="51" spans="1:11" ht="11.1" customHeight="1">
      <c r="A51" s="653" t="str">
        <f>'3.1'!F6</f>
        <v>Září</v>
      </c>
      <c r="B51" s="654"/>
      <c r="C51" s="385" t="s">
        <v>4</v>
      </c>
      <c r="D51" s="114">
        <v>202</v>
      </c>
      <c r="E51" s="262">
        <v>20114.617000000002</v>
      </c>
      <c r="F51" s="114">
        <v>215822.77096000005</v>
      </c>
      <c r="G51" s="116">
        <f>E51/$E$56</f>
        <v>0.47329512860272344</v>
      </c>
      <c r="H51" s="116">
        <f>(E51-I51)/I51</f>
        <v>5.1251017757360698E-2</v>
      </c>
      <c r="I51" s="523">
        <v>19133.981</v>
      </c>
      <c r="J51" s="129">
        <v>204107.77793999985</v>
      </c>
      <c r="K51" s="450">
        <f>I51/$I$56</f>
        <v>0.49893300616952363</v>
      </c>
    </row>
    <row r="52" spans="1:11" ht="11.1" customHeight="1">
      <c r="A52" s="653"/>
      <c r="B52" s="654"/>
      <c r="C52" s="386" t="s">
        <v>5</v>
      </c>
      <c r="D52" s="109">
        <v>836</v>
      </c>
      <c r="E52" s="110">
        <v>4996.4639999999999</v>
      </c>
      <c r="F52" s="109">
        <v>53609.730230000016</v>
      </c>
      <c r="G52" s="112">
        <f t="shared" ref="G52:G55" si="18">E52/$E$56</f>
        <v>0.11756634846384982</v>
      </c>
      <c r="H52" s="112">
        <f t="shared" ref="H52:H55" si="19">(E52-I52)/I52</f>
        <v>7.991142782113074E-2</v>
      </c>
      <c r="I52" s="113">
        <v>4626.7350000000006</v>
      </c>
      <c r="J52" s="128">
        <v>49354.884829999944</v>
      </c>
      <c r="K52" s="451">
        <f t="shared" ref="K52:K55" si="20">I52/$I$56</f>
        <v>0.12064560962508279</v>
      </c>
    </row>
    <row r="53" spans="1:11" ht="11.1" customHeight="1">
      <c r="A53" s="653"/>
      <c r="B53" s="654"/>
      <c r="C53" s="386" t="s">
        <v>6</v>
      </c>
      <c r="D53" s="109">
        <v>24673</v>
      </c>
      <c r="E53" s="110">
        <v>4111.1129999999994</v>
      </c>
      <c r="F53" s="109">
        <v>44110.357550000001</v>
      </c>
      <c r="G53" s="112">
        <f t="shared" si="18"/>
        <v>9.6734119075462768E-2</v>
      </c>
      <c r="H53" s="112">
        <f t="shared" si="19"/>
        <v>7.8642160394481922E-2</v>
      </c>
      <c r="I53" s="113">
        <v>3811.3779999999997</v>
      </c>
      <c r="J53" s="128">
        <v>40656.962359999998</v>
      </c>
      <c r="K53" s="451">
        <f t="shared" si="20"/>
        <v>9.9384560023781071E-2</v>
      </c>
    </row>
    <row r="54" spans="1:11" ht="11.1" customHeight="1">
      <c r="A54" s="653"/>
      <c r="B54" s="654"/>
      <c r="C54" s="386" t="s">
        <v>7</v>
      </c>
      <c r="D54" s="109">
        <v>359442</v>
      </c>
      <c r="E54" s="110">
        <v>12125.6</v>
      </c>
      <c r="F54" s="109">
        <v>130103.8</v>
      </c>
      <c r="G54" s="112">
        <f t="shared" si="18"/>
        <v>0.2853142772435181</v>
      </c>
      <c r="H54" s="112">
        <f t="shared" si="19"/>
        <v>0.25659094677499583</v>
      </c>
      <c r="I54" s="113">
        <v>9649.6</v>
      </c>
      <c r="J54" s="128">
        <v>102935.4</v>
      </c>
      <c r="K54" s="451">
        <f t="shared" si="20"/>
        <v>0.25162060819091625</v>
      </c>
    </row>
    <row r="55" spans="1:11" ht="11.1" customHeight="1">
      <c r="A55" s="653"/>
      <c r="B55" s="654"/>
      <c r="C55" s="386" t="s">
        <v>110</v>
      </c>
      <c r="D55" s="109">
        <v>27</v>
      </c>
      <c r="E55" s="110">
        <v>1151.306</v>
      </c>
      <c r="F55" s="109">
        <v>12353.102849999997</v>
      </c>
      <c r="G55" s="112">
        <f t="shared" si="18"/>
        <v>2.7090126614445955E-2</v>
      </c>
      <c r="H55" s="112">
        <f t="shared" si="19"/>
        <v>2.0565443318269778E-2</v>
      </c>
      <c r="I55" s="113">
        <v>1128.106</v>
      </c>
      <c r="J55" s="128">
        <v>12033.845350000001</v>
      </c>
      <c r="K55" s="451">
        <f t="shared" si="20"/>
        <v>2.9416215990696166E-2</v>
      </c>
    </row>
    <row r="56" spans="1:11" ht="11.1" customHeight="1">
      <c r="A56" s="653"/>
      <c r="B56" s="654"/>
      <c r="C56" s="350" t="s">
        <v>0</v>
      </c>
      <c r="D56" s="351">
        <v>385180</v>
      </c>
      <c r="E56" s="352">
        <v>42499.1</v>
      </c>
      <c r="F56" s="351">
        <v>455999.76159000013</v>
      </c>
      <c r="G56" s="355">
        <f>SUM(G51:G55)</f>
        <v>1</v>
      </c>
      <c r="H56" s="355">
        <f t="shared" ref="H56" si="21">(E56-I56)/I56</f>
        <v>0.1081961314009459</v>
      </c>
      <c r="I56" s="356">
        <v>38349.800000000003</v>
      </c>
      <c r="J56" s="366">
        <v>409088.87047999975</v>
      </c>
      <c r="K56" s="452">
        <f>SUM(K51:K55)</f>
        <v>0.99999999999999989</v>
      </c>
    </row>
    <row r="57" spans="1:11" ht="11.1" customHeight="1">
      <c r="A57" s="655" t="str">
        <f>'3.1'!G6</f>
        <v>III. čtvrtletí</v>
      </c>
      <c r="B57" s="656"/>
      <c r="C57" s="386" t="s">
        <v>4</v>
      </c>
      <c r="D57" s="109">
        <f>D51</f>
        <v>202</v>
      </c>
      <c r="E57" s="110">
        <f>E39+E45+E51</f>
        <v>53469.305999999997</v>
      </c>
      <c r="F57" s="109">
        <f>F39+F45+F51</f>
        <v>573266.79124000005</v>
      </c>
      <c r="G57" s="112">
        <f>E57/$E$62</f>
        <v>0.53298909386690752</v>
      </c>
      <c r="H57" s="112">
        <f>(E57-I57)/I57</f>
        <v>2.945936220439236E-2</v>
      </c>
      <c r="I57" s="113">
        <f>I39+I45+I51</f>
        <v>51939.21</v>
      </c>
      <c r="J57" s="128">
        <f>J39+J45+J51</f>
        <v>553951.65626999969</v>
      </c>
      <c r="K57" s="451">
        <f>I57/$I$62</f>
        <v>0.55171662536341726</v>
      </c>
    </row>
    <row r="58" spans="1:11" ht="11.1" customHeight="1">
      <c r="A58" s="653"/>
      <c r="B58" s="654"/>
      <c r="C58" s="386" t="s">
        <v>5</v>
      </c>
      <c r="D58" s="109">
        <f>D52</f>
        <v>836</v>
      </c>
      <c r="E58" s="110">
        <f t="shared" ref="E58:F58" si="22">E40+E46+E52</f>
        <v>12269.384</v>
      </c>
      <c r="F58" s="109">
        <f t="shared" si="22"/>
        <v>131550.35869000002</v>
      </c>
      <c r="G58" s="112">
        <f t="shared" ref="G58:G61" si="23">E58/$E$62</f>
        <v>0.12230283782746559</v>
      </c>
      <c r="H58" s="112">
        <f t="shared" ref="H58:H61" si="24">(E58-I58)/I58</f>
        <v>6.6675893688021862E-2</v>
      </c>
      <c r="I58" s="113">
        <f t="shared" ref="I58:J59" si="25">I40+I46+I52</f>
        <v>11502.448</v>
      </c>
      <c r="J58" s="128">
        <f t="shared" si="25"/>
        <v>122681.74199999988</v>
      </c>
      <c r="K58" s="451">
        <f t="shared" ref="K58:K61" si="26">I58/$I$62</f>
        <v>0.12218306350786214</v>
      </c>
    </row>
    <row r="59" spans="1:11" ht="11.1" customHeight="1">
      <c r="A59" s="653"/>
      <c r="B59" s="654"/>
      <c r="C59" s="386" t="s">
        <v>6</v>
      </c>
      <c r="D59" s="109">
        <f>D53</f>
        <v>24673</v>
      </c>
      <c r="E59" s="110">
        <f>E41+E47+E53</f>
        <v>7586.9379999999992</v>
      </c>
      <c r="F59" s="109">
        <f t="shared" ref="F59" si="27">F41+F47+F53</f>
        <v>81357.050830000007</v>
      </c>
      <c r="G59" s="112">
        <f t="shared" si="23"/>
        <v>7.5627598567380078E-2</v>
      </c>
      <c r="H59" s="112">
        <f t="shared" si="24"/>
        <v>1.394381259353355E-2</v>
      </c>
      <c r="I59" s="113">
        <f>I41+I47+I53</f>
        <v>7482.6019999999999</v>
      </c>
      <c r="J59" s="128">
        <f t="shared" si="25"/>
        <v>79809.488359999988</v>
      </c>
      <c r="K59" s="451">
        <f t="shared" si="26"/>
        <v>7.9482840119777645E-2</v>
      </c>
    </row>
    <row r="60" spans="1:11" ht="11.1" customHeight="1">
      <c r="A60" s="653"/>
      <c r="B60" s="654"/>
      <c r="C60" s="386" t="s">
        <v>7</v>
      </c>
      <c r="D60" s="109">
        <f>D54</f>
        <v>359442</v>
      </c>
      <c r="E60" s="110">
        <f t="shared" ref="E60:F60" si="28">E42+E48+E54</f>
        <v>23587.800000000003</v>
      </c>
      <c r="F60" s="109">
        <f t="shared" si="28"/>
        <v>252934.90000000002</v>
      </c>
      <c r="G60" s="112">
        <f t="shared" si="23"/>
        <v>0.23512630121501563</v>
      </c>
      <c r="H60" s="112">
        <f t="shared" si="24"/>
        <v>0.18848787468068068</v>
      </c>
      <c r="I60" s="113">
        <f t="shared" ref="I60:J61" si="29">I42+I48+I54</f>
        <v>19846.900000000001</v>
      </c>
      <c r="J60" s="128">
        <f t="shared" si="29"/>
        <v>211675.8</v>
      </c>
      <c r="K60" s="451">
        <f t="shared" si="26"/>
        <v>0.2108207785972333</v>
      </c>
    </row>
    <row r="61" spans="1:11" ht="11.1" customHeight="1">
      <c r="A61" s="653"/>
      <c r="B61" s="654"/>
      <c r="C61" s="386" t="s">
        <v>110</v>
      </c>
      <c r="D61" s="109">
        <f>D55</f>
        <v>27</v>
      </c>
      <c r="E61" s="110">
        <f>E43+E49+E55</f>
        <v>3406.2720000000004</v>
      </c>
      <c r="F61" s="109">
        <f t="shared" ref="F61" si="30">F43+F49+F55</f>
        <v>36517.767569999996</v>
      </c>
      <c r="G61" s="112">
        <f t="shared" si="23"/>
        <v>3.3954168523231236E-2</v>
      </c>
      <c r="H61" s="112">
        <f t="shared" si="24"/>
        <v>1.0781200852240928E-2</v>
      </c>
      <c r="I61" s="113">
        <f>I43+I49+I55</f>
        <v>3369.9399999999996</v>
      </c>
      <c r="J61" s="128">
        <f t="shared" si="29"/>
        <v>35941.104950000001</v>
      </c>
      <c r="K61" s="451">
        <f t="shared" si="26"/>
        <v>3.579669241170965E-2</v>
      </c>
    </row>
    <row r="62" spans="1:11" ht="11.1" customHeight="1">
      <c r="A62" s="653"/>
      <c r="B62" s="654"/>
      <c r="C62" s="350" t="s">
        <v>0</v>
      </c>
      <c r="D62" s="351">
        <f>SUM(D57:D61)</f>
        <v>385180</v>
      </c>
      <c r="E62" s="352">
        <f>SUM(E57:E61)</f>
        <v>100319.7</v>
      </c>
      <c r="F62" s="351">
        <f>SUM(F57:F61)</f>
        <v>1075626.86833</v>
      </c>
      <c r="G62" s="355">
        <f>SUM(G57:G61)</f>
        <v>1</v>
      </c>
      <c r="H62" s="355">
        <f>(E62-I62)/I62</f>
        <v>6.563127050778024E-2</v>
      </c>
      <c r="I62" s="356">
        <f>SUM(I57:I61)</f>
        <v>94141.1</v>
      </c>
      <c r="J62" s="366">
        <f>SUM(J57:J61)</f>
        <v>1004059.7915799994</v>
      </c>
      <c r="K62" s="452">
        <f>SUM(K57:K61)</f>
        <v>1</v>
      </c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spans="1:11" ht="1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</row>
    <row r="79" spans="1:11" ht="1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</row>
    <row r="80" spans="1:11" ht="1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 ht="1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  <row r="82" spans="1:11" ht="1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spans="1:11" ht="1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</row>
    <row r="84" spans="1:11" ht="1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</row>
    <row r="85" spans="1:11" ht="1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</row>
    <row r="86" spans="1:11" ht="1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</row>
    <row r="87" spans="1:11" ht="1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</row>
    <row r="88" spans="1:11" ht="1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</row>
    <row r="89" spans="1:11" ht="1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spans="1:11" ht="1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</row>
    <row r="91" spans="1:11" ht="1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</row>
    <row r="92" spans="1:11" ht="1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</row>
    <row r="93" spans="1:11" ht="1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</row>
    <row r="94" spans="1:11" ht="1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</row>
    <row r="95" spans="1:11" ht="1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</row>
    <row r="96" spans="1:11" ht="1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</row>
    <row r="97" spans="1:11" ht="1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</row>
    <row r="98" spans="1:11" ht="1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spans="1:11" ht="1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</row>
    <row r="100" spans="1:11" ht="1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</row>
    <row r="101" spans="1:11" ht="1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</row>
    <row r="102" spans="1:11" ht="1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spans="1:11" ht="15" customHeight="1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</row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</sheetData>
  <mergeCells count="30">
    <mergeCell ref="E36:F37"/>
    <mergeCell ref="I36:J37"/>
    <mergeCell ref="G6:G7"/>
    <mergeCell ref="G36:G37"/>
    <mergeCell ref="K36:K37"/>
    <mergeCell ref="E35:G35"/>
    <mergeCell ref="I35:K35"/>
    <mergeCell ref="H36:H38"/>
    <mergeCell ref="A45:B50"/>
    <mergeCell ref="A51:B56"/>
    <mergeCell ref="A57:B62"/>
    <mergeCell ref="A39:B44"/>
    <mergeCell ref="D7:D8"/>
    <mergeCell ref="A38:B38"/>
    <mergeCell ref="A9:B14"/>
    <mergeCell ref="A15:B20"/>
    <mergeCell ref="A21:B26"/>
    <mergeCell ref="A27:B32"/>
    <mergeCell ref="A34:D34"/>
    <mergeCell ref="D37:D38"/>
    <mergeCell ref="A2:K2"/>
    <mergeCell ref="A4:D4"/>
    <mergeCell ref="A8:B8"/>
    <mergeCell ref="H6:H8"/>
    <mergeCell ref="I5:K5"/>
    <mergeCell ref="E5:G5"/>
    <mergeCell ref="A3:C3"/>
    <mergeCell ref="K6:K7"/>
    <mergeCell ref="E6:F7"/>
    <mergeCell ref="I6:J7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2 H62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24"/>
  <dimension ref="A1:T119"/>
  <sheetViews>
    <sheetView showGridLines="0" tabSelected="1" topLeftCell="A7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16" s="236" customFormat="1" ht="15.6">
      <c r="A1" s="679" t="s">
        <v>256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6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16" ht="12.9" customHeight="1">
      <c r="A3" s="684" t="s">
        <v>41</v>
      </c>
      <c r="B3" s="684"/>
      <c r="C3" s="684"/>
      <c r="D3" s="685"/>
      <c r="E3" s="446"/>
      <c r="F3" s="447"/>
      <c r="G3" s="310"/>
      <c r="H3" s="311"/>
      <c r="I3" s="447"/>
      <c r="J3" s="448"/>
      <c r="K3" s="448"/>
    </row>
    <row r="4" spans="1:16" ht="24.9" customHeight="1">
      <c r="A4" s="312"/>
      <c r="B4" s="312"/>
      <c r="C4" s="312"/>
      <c r="D4" s="300"/>
      <c r="E4" s="665">
        <f>'3.1'!D4</f>
        <v>2020</v>
      </c>
      <c r="F4" s="666"/>
      <c r="G4" s="667"/>
      <c r="H4" s="313"/>
      <c r="I4" s="668">
        <f>E4-1</f>
        <v>2019</v>
      </c>
      <c r="J4" s="669"/>
      <c r="K4" s="669"/>
    </row>
    <row r="5" spans="1:16" ht="24.9" customHeight="1">
      <c r="A5" s="449"/>
      <c r="B5" s="314"/>
      <c r="C5" s="315"/>
      <c r="D5" s="316"/>
      <c r="E5" s="660" t="s">
        <v>67</v>
      </c>
      <c r="F5" s="661"/>
      <c r="G5" s="709" t="s">
        <v>37</v>
      </c>
      <c r="H5" s="702" t="s">
        <v>288</v>
      </c>
      <c r="I5" s="658" t="s">
        <v>67</v>
      </c>
      <c r="J5" s="704"/>
      <c r="K5" s="673" t="s">
        <v>37</v>
      </c>
    </row>
    <row r="6" spans="1:16" ht="24.9" customHeight="1">
      <c r="A6" s="449"/>
      <c r="B6" s="317"/>
      <c r="C6" s="317"/>
      <c r="D6" s="686" t="s">
        <v>215</v>
      </c>
      <c r="E6" s="660"/>
      <c r="F6" s="662"/>
      <c r="G6" s="643"/>
      <c r="H6" s="702"/>
      <c r="I6" s="658"/>
      <c r="J6" s="705"/>
      <c r="K6" s="674"/>
    </row>
    <row r="7" spans="1:16" ht="15" customHeight="1">
      <c r="A7" s="701" t="s">
        <v>214</v>
      </c>
      <c r="B7" s="701"/>
      <c r="C7" s="390" t="s">
        <v>241</v>
      </c>
      <c r="D7" s="687"/>
      <c r="E7" s="389" t="s">
        <v>283</v>
      </c>
      <c r="F7" s="387" t="s">
        <v>278</v>
      </c>
      <c r="G7" s="388" t="s">
        <v>284</v>
      </c>
      <c r="H7" s="703"/>
      <c r="I7" s="318" t="s">
        <v>285</v>
      </c>
      <c r="J7" s="319" t="s">
        <v>278</v>
      </c>
      <c r="K7" s="318" t="s">
        <v>284</v>
      </c>
    </row>
    <row r="8" spans="1:16" ht="11.1" customHeight="1">
      <c r="A8" s="647" t="str">
        <f>'3.1'!D6</f>
        <v>Červenec</v>
      </c>
      <c r="B8" s="648"/>
      <c r="C8" s="386" t="s">
        <v>4</v>
      </c>
      <c r="D8" s="114">
        <v>51</v>
      </c>
      <c r="E8" s="110">
        <v>25886.768</v>
      </c>
      <c r="F8" s="114">
        <v>277232.29576999991</v>
      </c>
      <c r="G8" s="116">
        <f>E8/$E$13</f>
        <v>0.90024023313881918</v>
      </c>
      <c r="H8" s="116">
        <f>(E8-I8)/I8</f>
        <v>2.8924087500364637</v>
      </c>
      <c r="I8" s="113">
        <v>6650.5779999999995</v>
      </c>
      <c r="J8" s="129">
        <v>70997.394689999986</v>
      </c>
      <c r="K8" s="450">
        <f>I8/$I$13</f>
        <v>0.72534088058545731</v>
      </c>
    </row>
    <row r="9" spans="1:16" ht="11.1" customHeight="1">
      <c r="A9" s="649"/>
      <c r="B9" s="650"/>
      <c r="C9" s="386" t="s">
        <v>5</v>
      </c>
      <c r="D9" s="109">
        <v>186</v>
      </c>
      <c r="E9" s="110">
        <v>1481.922</v>
      </c>
      <c r="F9" s="109">
        <v>15870.616500000007</v>
      </c>
      <c r="G9" s="112">
        <f>E9/$E$13</f>
        <v>5.1535433344693522E-2</v>
      </c>
      <c r="H9" s="112">
        <f>(E9-I9)/I9</f>
        <v>0.14961266409218477</v>
      </c>
      <c r="I9" s="113">
        <v>1289.0620000000001</v>
      </c>
      <c r="J9" s="128">
        <v>13761.500009999994</v>
      </c>
      <c r="K9" s="451">
        <f>I9/$I$13</f>
        <v>0.14059069244947597</v>
      </c>
      <c r="L9" s="230"/>
      <c r="N9" s="230"/>
      <c r="O9" s="230"/>
      <c r="P9" s="230"/>
    </row>
    <row r="10" spans="1:16" ht="11.1" customHeight="1">
      <c r="A10" s="649"/>
      <c r="B10" s="650"/>
      <c r="C10" s="386" t="s">
        <v>6</v>
      </c>
      <c r="D10" s="109">
        <v>6002</v>
      </c>
      <c r="E10" s="110">
        <v>465.62200000000001</v>
      </c>
      <c r="F10" s="109">
        <v>4987.0336400000006</v>
      </c>
      <c r="G10" s="112">
        <f>E10/$E$13</f>
        <v>1.6192506450962256E-2</v>
      </c>
      <c r="H10" s="112">
        <f t="shared" ref="H10:H12" si="0">(E10-I10)/I10</f>
        <v>-8.5189659649068247E-4</v>
      </c>
      <c r="I10" s="113">
        <v>466.01900000000001</v>
      </c>
      <c r="J10" s="128">
        <v>4974.6888600000002</v>
      </c>
      <c r="K10" s="451">
        <f>I10/$I$13</f>
        <v>5.0826053288835084E-2</v>
      </c>
      <c r="L10" s="230"/>
      <c r="N10" s="230"/>
      <c r="O10" s="230"/>
      <c r="P10" s="230"/>
    </row>
    <row r="11" spans="1:16" ht="11.1" customHeight="1">
      <c r="A11" s="649"/>
      <c r="B11" s="650"/>
      <c r="C11" s="386" t="s">
        <v>7</v>
      </c>
      <c r="D11" s="109">
        <v>78313</v>
      </c>
      <c r="E11" s="110">
        <v>776.7</v>
      </c>
      <c r="F11" s="109">
        <v>8317.7999999999993</v>
      </c>
      <c r="G11" s="112">
        <f>E11/$E$13</f>
        <v>2.7010578882575104E-2</v>
      </c>
      <c r="H11" s="112">
        <f t="shared" si="0"/>
        <v>0.28571428571428575</v>
      </c>
      <c r="I11" s="113">
        <v>604.1</v>
      </c>
      <c r="J11" s="128">
        <v>6448.5</v>
      </c>
      <c r="K11" s="451">
        <f>I11/$I$13</f>
        <v>6.5885766013371289E-2</v>
      </c>
      <c r="L11" s="230"/>
      <c r="N11" s="230"/>
      <c r="O11" s="230"/>
      <c r="P11" s="230"/>
    </row>
    <row r="12" spans="1:16" ht="11.1" customHeight="1">
      <c r="A12" s="649"/>
      <c r="B12" s="650"/>
      <c r="C12" s="386" t="s">
        <v>110</v>
      </c>
      <c r="D12" s="109">
        <v>7</v>
      </c>
      <c r="E12" s="110">
        <v>144.38800000000001</v>
      </c>
      <c r="F12" s="109">
        <v>1546.3153399999999</v>
      </c>
      <c r="G12" s="112">
        <f>E12/$E$13</f>
        <v>5.0212481829499857E-3</v>
      </c>
      <c r="H12" s="112">
        <f t="shared" si="0"/>
        <v>-9.2703954354943011E-2</v>
      </c>
      <c r="I12" s="113">
        <v>159.14099999999999</v>
      </c>
      <c r="J12" s="128">
        <v>1698.8929799999999</v>
      </c>
      <c r="K12" s="451">
        <f>I12/$I$13</f>
        <v>1.7356607662860322E-2</v>
      </c>
      <c r="L12" s="230"/>
      <c r="N12" s="230"/>
      <c r="O12" s="230"/>
      <c r="P12" s="230"/>
    </row>
    <row r="13" spans="1:16" ht="11.1" customHeight="1">
      <c r="A13" s="651"/>
      <c r="B13" s="652"/>
      <c r="C13" s="350" t="s">
        <v>0</v>
      </c>
      <c r="D13" s="351">
        <v>84559</v>
      </c>
      <c r="E13" s="352">
        <v>28755.399999999998</v>
      </c>
      <c r="F13" s="351">
        <v>307954.06124999985</v>
      </c>
      <c r="G13" s="355">
        <f>SUM(G8:G12)</f>
        <v>1</v>
      </c>
      <c r="H13" s="355">
        <f>(E13-I13)/I13</f>
        <v>2.1361886376773658</v>
      </c>
      <c r="I13" s="356">
        <v>9168.9</v>
      </c>
      <c r="J13" s="366">
        <v>97880.976539999974</v>
      </c>
      <c r="K13" s="452">
        <f>SUM(K8:K12)</f>
        <v>0.99999999999999989</v>
      </c>
      <c r="L13" s="230"/>
    </row>
    <row r="14" spans="1:16" ht="11.1" customHeight="1">
      <c r="A14" s="653" t="str">
        <f>'3.1'!E6</f>
        <v>Srpen</v>
      </c>
      <c r="B14" s="654"/>
      <c r="C14" s="386" t="s">
        <v>4</v>
      </c>
      <c r="D14" s="114">
        <v>51</v>
      </c>
      <c r="E14" s="110">
        <v>36398.061999999998</v>
      </c>
      <c r="F14" s="114">
        <v>390314.38715999993</v>
      </c>
      <c r="G14" s="116">
        <f>E14/$E$19</f>
        <v>0.9300546819503569</v>
      </c>
      <c r="H14" s="116">
        <f>(E14-I14)/I14</f>
        <v>4.5887058524389461</v>
      </c>
      <c r="I14" s="113">
        <v>6512.7890000000007</v>
      </c>
      <c r="J14" s="129">
        <v>69380.783750000002</v>
      </c>
      <c r="K14" s="450">
        <f>I14/$I$19</f>
        <v>0.76495055203194728</v>
      </c>
      <c r="L14" s="230"/>
      <c r="M14" s="230"/>
    </row>
    <row r="15" spans="1:16" ht="11.1" customHeight="1">
      <c r="A15" s="653"/>
      <c r="B15" s="654"/>
      <c r="C15" s="386" t="s">
        <v>5</v>
      </c>
      <c r="D15" s="109">
        <v>186</v>
      </c>
      <c r="E15" s="110">
        <v>1459.8539999999998</v>
      </c>
      <c r="F15" s="109">
        <v>15654.652700000011</v>
      </c>
      <c r="G15" s="112">
        <f>E15/$E$19</f>
        <v>3.7302646708606522E-2</v>
      </c>
      <c r="H15" s="112">
        <f>(E15-I15)/I15</f>
        <v>1.0136444955109165</v>
      </c>
      <c r="I15" s="113">
        <v>724.98099999999999</v>
      </c>
      <c r="J15" s="128">
        <v>7722.8149100000037</v>
      </c>
      <c r="K15" s="451">
        <f>I15/$I$19</f>
        <v>8.5151632605120958E-2</v>
      </c>
      <c r="L15" s="231"/>
      <c r="M15" s="230"/>
    </row>
    <row r="16" spans="1:16" ht="11.1" customHeight="1">
      <c r="A16" s="653"/>
      <c r="B16" s="654"/>
      <c r="C16" s="386" t="s">
        <v>6</v>
      </c>
      <c r="D16" s="109">
        <v>6002</v>
      </c>
      <c r="E16" s="110">
        <v>400.40899999999999</v>
      </c>
      <c r="F16" s="109">
        <v>4293.7491399999999</v>
      </c>
      <c r="G16" s="112">
        <f>E16/$E$19</f>
        <v>1.0231376196487067E-2</v>
      </c>
      <c r="H16" s="112">
        <f t="shared" ref="H16:H19" si="1">(E16-I16)/I16</f>
        <v>-8.9099698572484898E-2</v>
      </c>
      <c r="I16" s="113">
        <v>439.57500000000005</v>
      </c>
      <c r="J16" s="128">
        <v>4682.9820599999994</v>
      </c>
      <c r="K16" s="451">
        <f>I16/$I$19</f>
        <v>5.1629668780831563E-2</v>
      </c>
      <c r="L16" s="230"/>
      <c r="M16" s="230"/>
      <c r="N16" s="230"/>
      <c r="O16" s="230"/>
    </row>
    <row r="17" spans="1:20" ht="11.1" customHeight="1">
      <c r="A17" s="653"/>
      <c r="B17" s="654"/>
      <c r="C17" s="386" t="s">
        <v>7</v>
      </c>
      <c r="D17" s="109">
        <v>78285</v>
      </c>
      <c r="E17" s="110">
        <v>731.9</v>
      </c>
      <c r="F17" s="109">
        <v>7848.9</v>
      </c>
      <c r="G17" s="112">
        <f>E17/$E$19</f>
        <v>1.8701738068347327E-2</v>
      </c>
      <c r="H17" s="112">
        <f t="shared" si="1"/>
        <v>9.3203883495145592E-2</v>
      </c>
      <c r="I17" s="113">
        <v>669.5</v>
      </c>
      <c r="J17" s="128">
        <v>7132.7</v>
      </c>
      <c r="K17" s="451">
        <f>I17/$I$19</f>
        <v>7.8635189100305369E-2</v>
      </c>
      <c r="L17" s="230"/>
      <c r="M17" s="230"/>
      <c r="N17" s="230"/>
      <c r="O17" s="230"/>
    </row>
    <row r="18" spans="1:20" ht="11.1" customHeight="1">
      <c r="A18" s="653"/>
      <c r="B18" s="654"/>
      <c r="C18" s="386" t="s">
        <v>110</v>
      </c>
      <c r="D18" s="109">
        <v>7</v>
      </c>
      <c r="E18" s="110">
        <v>145.17500000000001</v>
      </c>
      <c r="F18" s="109">
        <v>1556.7836100000002</v>
      </c>
      <c r="G18" s="112">
        <f>E18/$E$19</f>
        <v>3.7095570762021089E-3</v>
      </c>
      <c r="H18" s="112">
        <f t="shared" si="1"/>
        <v>-0.13149472046902569</v>
      </c>
      <c r="I18" s="113">
        <v>167.155</v>
      </c>
      <c r="J18" s="128">
        <v>1780.7155300000002</v>
      </c>
      <c r="K18" s="451">
        <f>I18/$I$19</f>
        <v>1.9632957481794687E-2</v>
      </c>
      <c r="L18" s="230"/>
      <c r="M18" s="230"/>
      <c r="N18" s="230"/>
      <c r="O18" s="230"/>
    </row>
    <row r="19" spans="1:20" ht="11.1" customHeight="1">
      <c r="A19" s="653"/>
      <c r="B19" s="654"/>
      <c r="C19" s="350" t="s">
        <v>0</v>
      </c>
      <c r="D19" s="351">
        <v>84531</v>
      </c>
      <c r="E19" s="352">
        <v>39135.4</v>
      </c>
      <c r="F19" s="351">
        <v>419668.47261</v>
      </c>
      <c r="G19" s="355">
        <f>SUM(G14:G18)</f>
        <v>0.99999999999999989</v>
      </c>
      <c r="H19" s="355">
        <f t="shared" si="1"/>
        <v>3.596593845431054</v>
      </c>
      <c r="I19" s="356">
        <v>8514.0000000000018</v>
      </c>
      <c r="J19" s="366">
        <v>90699.996249999997</v>
      </c>
      <c r="K19" s="452">
        <f>SUM(K14:K18)</f>
        <v>0.99999999999999989</v>
      </c>
      <c r="L19" s="230"/>
      <c r="M19" s="230"/>
      <c r="N19" s="230"/>
      <c r="O19" s="230"/>
    </row>
    <row r="20" spans="1:20" ht="11.1" customHeight="1">
      <c r="A20" s="653" t="str">
        <f>'3.1'!F6</f>
        <v>Září</v>
      </c>
      <c r="B20" s="654"/>
      <c r="C20" s="385" t="s">
        <v>4</v>
      </c>
      <c r="D20" s="114">
        <v>51</v>
      </c>
      <c r="E20" s="262">
        <v>42222.029000000002</v>
      </c>
      <c r="F20" s="114">
        <v>453027.10771000007</v>
      </c>
      <c r="G20" s="116">
        <f>E20/$E$25</f>
        <v>0.90152322773363858</v>
      </c>
      <c r="H20" s="116">
        <f>(E20-I20)/I20</f>
        <v>4.3688209074371755</v>
      </c>
      <c r="I20" s="523">
        <v>7864.3020000000006</v>
      </c>
      <c r="J20" s="129">
        <v>83890.603469999973</v>
      </c>
      <c r="K20" s="450">
        <f>I20/$I$25</f>
        <v>0.6957035058076273</v>
      </c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20" ht="11.1" customHeight="1">
      <c r="A21" s="653"/>
      <c r="B21" s="654"/>
      <c r="C21" s="386" t="s">
        <v>5</v>
      </c>
      <c r="D21" s="109">
        <v>185</v>
      </c>
      <c r="E21" s="110">
        <v>1846.424</v>
      </c>
      <c r="F21" s="109">
        <v>19811.547050000008</v>
      </c>
      <c r="G21" s="112">
        <f>E21/$E$25</f>
        <v>3.9424778099717943E-2</v>
      </c>
      <c r="H21" s="112">
        <f t="shared" ref="H21:H25" si="2">(E21-I21)/I21</f>
        <v>0.6313457455596676</v>
      </c>
      <c r="I21" s="113">
        <v>1131.8410000000001</v>
      </c>
      <c r="J21" s="128">
        <v>12073.997930000005</v>
      </c>
      <c r="K21" s="451">
        <f>I21/$I$25</f>
        <v>0.10012659123680789</v>
      </c>
      <c r="L21" s="110"/>
      <c r="M21" s="110"/>
      <c r="N21" s="110"/>
      <c r="O21" s="110"/>
      <c r="P21" s="110"/>
      <c r="Q21" s="110"/>
      <c r="R21" s="110"/>
      <c r="S21" s="110"/>
      <c r="T21" s="110"/>
    </row>
    <row r="22" spans="1:20" ht="11.1" customHeight="1">
      <c r="A22" s="653"/>
      <c r="B22" s="654"/>
      <c r="C22" s="386" t="s">
        <v>6</v>
      </c>
      <c r="D22" s="109">
        <v>6005</v>
      </c>
      <c r="E22" s="110">
        <v>1018.907</v>
      </c>
      <c r="F22" s="109">
        <v>10932.626120000001</v>
      </c>
      <c r="G22" s="112">
        <f>E22/$E$25</f>
        <v>2.1755665209751016E-2</v>
      </c>
      <c r="H22" s="112">
        <f t="shared" si="2"/>
        <v>9.2669864545900191E-2</v>
      </c>
      <c r="I22" s="113">
        <v>932.49299999999994</v>
      </c>
      <c r="J22" s="128">
        <v>9947.4893100000008</v>
      </c>
      <c r="K22" s="451">
        <f>I22/$I$25</f>
        <v>8.2491573853734484E-2</v>
      </c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20" ht="11.1" customHeight="1">
      <c r="A23" s="653"/>
      <c r="B23" s="654"/>
      <c r="C23" s="386" t="s">
        <v>7</v>
      </c>
      <c r="D23" s="109">
        <v>78280</v>
      </c>
      <c r="E23" s="110">
        <v>1595.9</v>
      </c>
      <c r="F23" s="109">
        <v>17123.900000000001</v>
      </c>
      <c r="G23" s="112">
        <f>E23/$E$25</f>
        <v>3.4075598762440193E-2</v>
      </c>
      <c r="H23" s="112">
        <f t="shared" si="2"/>
        <v>0.32417855957517427</v>
      </c>
      <c r="I23" s="113">
        <v>1205.2</v>
      </c>
      <c r="J23" s="128">
        <v>12856.1</v>
      </c>
      <c r="K23" s="451">
        <f>I23/$I$25</f>
        <v>0.10661618350863845</v>
      </c>
      <c r="L23" s="110"/>
      <c r="M23" s="110"/>
      <c r="N23" s="110"/>
      <c r="O23" s="110"/>
      <c r="P23" s="110"/>
      <c r="Q23" s="110"/>
      <c r="R23" s="110"/>
      <c r="S23" s="110"/>
      <c r="T23" s="110"/>
    </row>
    <row r="24" spans="1:20" ht="11.1" customHeight="1">
      <c r="A24" s="653"/>
      <c r="B24" s="654"/>
      <c r="C24" s="386" t="s">
        <v>110</v>
      </c>
      <c r="D24" s="109">
        <v>7</v>
      </c>
      <c r="E24" s="110">
        <v>150.84</v>
      </c>
      <c r="F24" s="109">
        <v>1618.4507699999997</v>
      </c>
      <c r="G24" s="112">
        <f>E24/$E$25</f>
        <v>3.2207301944523329E-3</v>
      </c>
      <c r="H24" s="112">
        <f t="shared" si="2"/>
        <v>-0.11408166141991263</v>
      </c>
      <c r="I24" s="113">
        <v>170.26400000000001</v>
      </c>
      <c r="J24" s="128">
        <v>1816.2598599999999</v>
      </c>
      <c r="K24" s="451">
        <f>I24/$I$25</f>
        <v>1.5062145593191851E-2</v>
      </c>
      <c r="L24" s="110"/>
      <c r="M24" s="110"/>
      <c r="N24" s="110"/>
      <c r="O24" s="110"/>
      <c r="P24" s="110"/>
      <c r="Q24" s="110"/>
      <c r="R24" s="110"/>
      <c r="S24" s="110"/>
      <c r="T24" s="110"/>
    </row>
    <row r="25" spans="1:20" ht="11.1" customHeight="1">
      <c r="A25" s="653"/>
      <c r="B25" s="654"/>
      <c r="C25" s="350" t="s">
        <v>0</v>
      </c>
      <c r="D25" s="351">
        <v>84528</v>
      </c>
      <c r="E25" s="352">
        <v>46834.1</v>
      </c>
      <c r="F25" s="351">
        <v>502513.63165000011</v>
      </c>
      <c r="G25" s="355">
        <f>SUM(G20:G23)</f>
        <v>0.99677926980554765</v>
      </c>
      <c r="H25" s="355">
        <f t="shared" si="2"/>
        <v>3.1431073681230703</v>
      </c>
      <c r="I25" s="356">
        <v>11304.1</v>
      </c>
      <c r="J25" s="366">
        <v>120584.45057</v>
      </c>
      <c r="K25" s="452">
        <f>SUM(K20:K24)</f>
        <v>1</v>
      </c>
    </row>
    <row r="26" spans="1:20" ht="11.1" customHeight="1">
      <c r="A26" s="655" t="str">
        <f>'3.1'!G6</f>
        <v>III. čtvrtletí</v>
      </c>
      <c r="B26" s="656"/>
      <c r="C26" s="386" t="s">
        <v>4</v>
      </c>
      <c r="D26" s="109">
        <f>D20</f>
        <v>51</v>
      </c>
      <c r="E26" s="110">
        <f>E8+E14+E20</f>
        <v>104506.859</v>
      </c>
      <c r="F26" s="109">
        <f>F8+F14+F20</f>
        <v>1120573.79064</v>
      </c>
      <c r="G26" s="112">
        <f>E26/$E$31</f>
        <v>0.9109344091823135</v>
      </c>
      <c r="H26" s="112">
        <f>(E26-I26)/I26</f>
        <v>3.969968806337973</v>
      </c>
      <c r="I26" s="113">
        <f>I8+I14+I20</f>
        <v>21027.669000000002</v>
      </c>
      <c r="J26" s="128">
        <f>J8+J14+J20</f>
        <v>224268.78190999996</v>
      </c>
      <c r="K26" s="451">
        <f>I26/$I$31</f>
        <v>0.72541722151309218</v>
      </c>
    </row>
    <row r="27" spans="1:20" ht="11.1" customHeight="1">
      <c r="A27" s="653"/>
      <c r="B27" s="654"/>
      <c r="C27" s="386" t="s">
        <v>5</v>
      </c>
      <c r="D27" s="109">
        <f>D21</f>
        <v>185</v>
      </c>
      <c r="E27" s="110">
        <f t="shared" ref="E27:F30" si="3">E9+E15+E21</f>
        <v>4788.2</v>
      </c>
      <c r="F27" s="109">
        <f t="shared" si="3"/>
        <v>51336.816250000025</v>
      </c>
      <c r="G27" s="112">
        <f>E27/$E$31</f>
        <v>4.1736362376432669E-2</v>
      </c>
      <c r="H27" s="112">
        <f t="shared" ref="H27:H30" si="4">(E27-I27)/I27</f>
        <v>0.52205230707807404</v>
      </c>
      <c r="I27" s="113">
        <f t="shared" ref="I27:J27" si="5">I9+I15+I21</f>
        <v>3145.884</v>
      </c>
      <c r="J27" s="128">
        <f t="shared" si="5"/>
        <v>33558.312850000002</v>
      </c>
      <c r="K27" s="451">
        <f>I27/$I$31</f>
        <v>0.10852740883844482</v>
      </c>
    </row>
    <row r="28" spans="1:20" ht="11.1" customHeight="1">
      <c r="A28" s="653"/>
      <c r="B28" s="654"/>
      <c r="C28" s="386" t="s">
        <v>6</v>
      </c>
      <c r="D28" s="109">
        <f>D22</f>
        <v>6005</v>
      </c>
      <c r="E28" s="110">
        <f t="shared" si="3"/>
        <v>1884.9380000000001</v>
      </c>
      <c r="F28" s="109">
        <f t="shared" si="3"/>
        <v>20213.408900000002</v>
      </c>
      <c r="G28" s="112">
        <f>E28/$E$31</f>
        <v>1.6430068799362652E-2</v>
      </c>
      <c r="H28" s="112">
        <f t="shared" si="4"/>
        <v>2.5489000248628119E-2</v>
      </c>
      <c r="I28" s="113">
        <f t="shared" ref="I28:J28" si="6">I10+I16+I22</f>
        <v>1838.087</v>
      </c>
      <c r="J28" s="128">
        <f t="shared" si="6"/>
        <v>19605.160230000001</v>
      </c>
      <c r="K28" s="451">
        <f>I28/$I$31</f>
        <v>6.3410735847103869E-2</v>
      </c>
    </row>
    <row r="29" spans="1:20" ht="11.1" customHeight="1">
      <c r="A29" s="653"/>
      <c r="B29" s="654"/>
      <c r="C29" s="386" t="s">
        <v>7</v>
      </c>
      <c r="D29" s="109">
        <f>D23</f>
        <v>78280</v>
      </c>
      <c r="E29" s="110">
        <f t="shared" si="3"/>
        <v>3104.5</v>
      </c>
      <c r="F29" s="109">
        <f t="shared" si="3"/>
        <v>33290.6</v>
      </c>
      <c r="G29" s="112">
        <f>E29/$E$31</f>
        <v>2.7060385321756655E-2</v>
      </c>
      <c r="H29" s="112">
        <f t="shared" si="4"/>
        <v>0.25242052606099719</v>
      </c>
      <c r="I29" s="113">
        <f t="shared" ref="I29:J29" si="7">I11+I17+I23</f>
        <v>2478.8000000000002</v>
      </c>
      <c r="J29" s="128">
        <f t="shared" si="7"/>
        <v>26437.300000000003</v>
      </c>
      <c r="K29" s="451">
        <f>I29/$I$31</f>
        <v>8.5514196018905031E-2</v>
      </c>
    </row>
    <row r="30" spans="1:20" ht="11.1" customHeight="1">
      <c r="A30" s="653"/>
      <c r="B30" s="654"/>
      <c r="C30" s="386" t="s">
        <v>110</v>
      </c>
      <c r="D30" s="109">
        <f>D24</f>
        <v>7</v>
      </c>
      <c r="E30" s="110">
        <f>E12+E18+E24</f>
        <v>440.40300000000002</v>
      </c>
      <c r="F30" s="109">
        <f t="shared" si="3"/>
        <v>4721.54972</v>
      </c>
      <c r="G30" s="112">
        <f>E30/$E$31</f>
        <v>3.8387743201345136E-3</v>
      </c>
      <c r="H30" s="112">
        <f t="shared" si="4"/>
        <v>-0.1130920734654422</v>
      </c>
      <c r="I30" s="113">
        <f>I12+I18+I24</f>
        <v>496.56</v>
      </c>
      <c r="J30" s="128">
        <f t="shared" ref="J30" si="8">J12+J18+J24</f>
        <v>5295.8683700000001</v>
      </c>
      <c r="K30" s="451">
        <f>I30/$I$31</f>
        <v>1.7130437782454204E-2</v>
      </c>
    </row>
    <row r="31" spans="1:20" ht="11.1" customHeight="1">
      <c r="A31" s="653"/>
      <c r="B31" s="654"/>
      <c r="C31" s="350" t="s">
        <v>0</v>
      </c>
      <c r="D31" s="351">
        <f>SUM(D26:D30)</f>
        <v>84528</v>
      </c>
      <c r="E31" s="352">
        <f>SUM(E26:E30)</f>
        <v>114724.9</v>
      </c>
      <c r="F31" s="351">
        <f>SUM(F26:F30)</f>
        <v>1230136.16551</v>
      </c>
      <c r="G31" s="355">
        <f>SUM(G26:G30)</f>
        <v>0.99999999999999989</v>
      </c>
      <c r="H31" s="355">
        <f>(E31-I31)/I31</f>
        <v>2.9578052230310137</v>
      </c>
      <c r="I31" s="356">
        <f>SUM(I26:I30)</f>
        <v>28987</v>
      </c>
      <c r="J31" s="366">
        <f>SUM(J26:J30)</f>
        <v>309165.4233599999</v>
      </c>
      <c r="K31" s="452">
        <f>SUM(K26:K30)</f>
        <v>1</v>
      </c>
    </row>
    <row r="32" spans="1:20" ht="9.9" customHeight="1">
      <c r="A32" s="130"/>
      <c r="B32" s="131"/>
      <c r="C32" s="132"/>
      <c r="D32" s="99"/>
      <c r="E32" s="99"/>
      <c r="F32" s="99"/>
      <c r="G32" s="133"/>
      <c r="H32" s="134"/>
      <c r="I32" s="135"/>
      <c r="J32" s="135"/>
      <c r="K32" s="136"/>
    </row>
    <row r="33" spans="1:11" ht="12.9" customHeight="1">
      <c r="A33" s="706" t="s">
        <v>42</v>
      </c>
      <c r="B33" s="707"/>
      <c r="C33" s="707"/>
      <c r="D33" s="708"/>
      <c r="E33" s="320"/>
      <c r="F33" s="320"/>
      <c r="G33" s="321"/>
      <c r="H33" s="311"/>
      <c r="I33" s="322"/>
      <c r="J33" s="322"/>
      <c r="K33" s="453"/>
    </row>
    <row r="34" spans="1:11" ht="24.9" customHeight="1">
      <c r="A34" s="449"/>
      <c r="B34" s="314"/>
      <c r="C34" s="323"/>
      <c r="D34" s="324"/>
      <c r="E34" s="665">
        <f>'3.1'!D4</f>
        <v>2020</v>
      </c>
      <c r="F34" s="675"/>
      <c r="G34" s="676"/>
      <c r="H34" s="325"/>
      <c r="I34" s="668">
        <f>E34-1</f>
        <v>2019</v>
      </c>
      <c r="J34" s="677"/>
      <c r="K34" s="677"/>
    </row>
    <row r="35" spans="1:11" ht="24.9" customHeight="1">
      <c r="A35" s="449"/>
      <c r="B35" s="314"/>
      <c r="C35" s="315"/>
      <c r="D35" s="316"/>
      <c r="E35" s="660" t="s">
        <v>67</v>
      </c>
      <c r="F35" s="661"/>
      <c r="G35" s="709" t="s">
        <v>37</v>
      </c>
      <c r="H35" s="702" t="s">
        <v>288</v>
      </c>
      <c r="I35" s="658" t="s">
        <v>67</v>
      </c>
      <c r="J35" s="704"/>
      <c r="K35" s="673" t="s">
        <v>37</v>
      </c>
    </row>
    <row r="36" spans="1:11" ht="24.9" customHeight="1">
      <c r="A36" s="449"/>
      <c r="B36" s="317"/>
      <c r="C36" s="317"/>
      <c r="D36" s="686" t="s">
        <v>215</v>
      </c>
      <c r="E36" s="660"/>
      <c r="F36" s="662"/>
      <c r="G36" s="643"/>
      <c r="H36" s="702"/>
      <c r="I36" s="658"/>
      <c r="J36" s="705"/>
      <c r="K36" s="674"/>
    </row>
    <row r="37" spans="1:11" ht="15" customHeight="1">
      <c r="A37" s="701" t="s">
        <v>214</v>
      </c>
      <c r="B37" s="701"/>
      <c r="C37" s="390" t="s">
        <v>241</v>
      </c>
      <c r="D37" s="687"/>
      <c r="E37" s="389" t="s">
        <v>283</v>
      </c>
      <c r="F37" s="387" t="s">
        <v>278</v>
      </c>
      <c r="G37" s="388" t="s">
        <v>284</v>
      </c>
      <c r="H37" s="703"/>
      <c r="I37" s="318" t="s">
        <v>285</v>
      </c>
      <c r="J37" s="319" t="s">
        <v>278</v>
      </c>
      <c r="K37" s="318" t="s">
        <v>284</v>
      </c>
    </row>
    <row r="38" spans="1:11" ht="11.1" customHeight="1">
      <c r="A38" s="647" t="str">
        <f>'3.1'!D6</f>
        <v>Červenec</v>
      </c>
      <c r="B38" s="648"/>
      <c r="C38" s="386" t="s">
        <v>4</v>
      </c>
      <c r="D38" s="114">
        <v>82</v>
      </c>
      <c r="E38" s="110">
        <v>7018.2290000000003</v>
      </c>
      <c r="F38" s="114">
        <v>75161.473859999998</v>
      </c>
      <c r="G38" s="116">
        <f>E38/$E$43</f>
        <v>0.66018503014853203</v>
      </c>
      <c r="H38" s="116">
        <f>(E38-I38)/I38</f>
        <v>6.5108427998388516E-3</v>
      </c>
      <c r="I38" s="113">
        <v>6972.83</v>
      </c>
      <c r="J38" s="129">
        <v>74437.601710000017</v>
      </c>
      <c r="K38" s="450">
        <f>I38/$I$43</f>
        <v>0.67204113497050777</v>
      </c>
    </row>
    <row r="39" spans="1:11" ht="11.1" customHeight="1">
      <c r="A39" s="649"/>
      <c r="B39" s="650"/>
      <c r="C39" s="386" t="s">
        <v>5</v>
      </c>
      <c r="D39" s="109">
        <v>243</v>
      </c>
      <c r="E39" s="110">
        <v>1085.0550000000001</v>
      </c>
      <c r="F39" s="109">
        <v>11620.813929999993</v>
      </c>
      <c r="G39" s="112">
        <f t="shared" ref="G39" si="9">E39/$E$43</f>
        <v>0.10206806701346101</v>
      </c>
      <c r="H39" s="112">
        <f>(E39-I39)/I39</f>
        <v>-5.3463102634292221E-2</v>
      </c>
      <c r="I39" s="113">
        <v>1146.3419999999999</v>
      </c>
      <c r="J39" s="128">
        <v>12237.161199999999</v>
      </c>
      <c r="K39" s="451">
        <f t="shared" ref="K39:K42" si="10">I39/$I$43</f>
        <v>0.11048440572111493</v>
      </c>
    </row>
    <row r="40" spans="1:11" ht="11.1" customHeight="1">
      <c r="A40" s="649"/>
      <c r="B40" s="650"/>
      <c r="C40" s="386" t="s">
        <v>6</v>
      </c>
      <c r="D40" s="109">
        <v>9801</v>
      </c>
      <c r="E40" s="110">
        <v>728.92100000000005</v>
      </c>
      <c r="F40" s="109">
        <v>7806.4045500000002</v>
      </c>
      <c r="G40" s="112">
        <f>E40/$E$43</f>
        <v>6.8567544940596581E-2</v>
      </c>
      <c r="H40" s="112">
        <f t="shared" ref="H40:H42" si="11">(E40-I40)/I40</f>
        <v>-2.7600982376192372E-2</v>
      </c>
      <c r="I40" s="113">
        <v>749.61099999999999</v>
      </c>
      <c r="J40" s="128">
        <v>8002.3647199999996</v>
      </c>
      <c r="K40" s="451">
        <f t="shared" si="10"/>
        <v>7.22474844828251E-2</v>
      </c>
    </row>
    <row r="41" spans="1:11" ht="11.1" customHeight="1">
      <c r="A41" s="649"/>
      <c r="B41" s="650"/>
      <c r="C41" s="386" t="s">
        <v>7</v>
      </c>
      <c r="D41" s="109">
        <v>107943</v>
      </c>
      <c r="E41" s="110">
        <v>1641.2</v>
      </c>
      <c r="F41" s="109">
        <v>17576</v>
      </c>
      <c r="G41" s="112">
        <f>E41/$E$43</f>
        <v>0.15438306038172461</v>
      </c>
      <c r="H41" s="112">
        <f t="shared" si="11"/>
        <v>0.22798353909465024</v>
      </c>
      <c r="I41" s="113">
        <v>1336.5</v>
      </c>
      <c r="J41" s="128">
        <v>14267.7</v>
      </c>
      <c r="K41" s="451">
        <f t="shared" si="10"/>
        <v>0.12881182774972053</v>
      </c>
    </row>
    <row r="42" spans="1:11" ht="11.1" customHeight="1">
      <c r="A42" s="649"/>
      <c r="B42" s="650"/>
      <c r="C42" s="386" t="s">
        <v>110</v>
      </c>
      <c r="D42" s="109">
        <v>16</v>
      </c>
      <c r="E42" s="110">
        <v>157.29499999999999</v>
      </c>
      <c r="F42" s="109">
        <v>1684.5341500000002</v>
      </c>
      <c r="G42" s="112">
        <f>E42/$E$43</f>
        <v>1.4796297515685701E-2</v>
      </c>
      <c r="H42" s="112">
        <f t="shared" si="11"/>
        <v>-7.6457429381682498E-2</v>
      </c>
      <c r="I42" s="113">
        <v>170.31700000000001</v>
      </c>
      <c r="J42" s="128">
        <v>1818.2041900000004</v>
      </c>
      <c r="K42" s="451">
        <f t="shared" si="10"/>
        <v>1.6415147075831762E-2</v>
      </c>
    </row>
    <row r="43" spans="1:11" ht="11.1" customHeight="1">
      <c r="A43" s="651"/>
      <c r="B43" s="652"/>
      <c r="C43" s="350" t="s">
        <v>0</v>
      </c>
      <c r="D43" s="351">
        <v>118085</v>
      </c>
      <c r="E43" s="352">
        <v>10630.7</v>
      </c>
      <c r="F43" s="351">
        <v>113849.22649</v>
      </c>
      <c r="G43" s="355">
        <f>SUM(G38:G42)</f>
        <v>1</v>
      </c>
      <c r="H43" s="355">
        <f>(E43-I43)/I43</f>
        <v>2.4586529935618395E-2</v>
      </c>
      <c r="I43" s="356">
        <v>10375.599999999999</v>
      </c>
      <c r="J43" s="366">
        <v>110763.03182000002</v>
      </c>
      <c r="K43" s="452">
        <f>SUM(K38:K42)</f>
        <v>1.0000000000000002</v>
      </c>
    </row>
    <row r="44" spans="1:11" ht="11.1" customHeight="1">
      <c r="A44" s="647" t="str">
        <f>'3.1'!E6</f>
        <v>Srpen</v>
      </c>
      <c r="B44" s="648"/>
      <c r="C44" s="386" t="s">
        <v>4</v>
      </c>
      <c r="D44" s="114">
        <v>82</v>
      </c>
      <c r="E44" s="110">
        <v>7040.5809999999992</v>
      </c>
      <c r="F44" s="114">
        <v>75499.301719999989</v>
      </c>
      <c r="G44" s="116">
        <f>E44/$E$49</f>
        <v>0.67190092187887684</v>
      </c>
      <c r="H44" s="116">
        <f>(E44-I44)/I44</f>
        <v>-0.14636643392118043</v>
      </c>
      <c r="I44" s="113">
        <v>8247.7789999999986</v>
      </c>
      <c r="J44" s="129">
        <v>87864.385409999988</v>
      </c>
      <c r="K44" s="450">
        <f>I44/$I$49</f>
        <v>0.69956903424994488</v>
      </c>
    </row>
    <row r="45" spans="1:11" ht="11.1" customHeight="1">
      <c r="A45" s="649"/>
      <c r="B45" s="650"/>
      <c r="C45" s="386" t="s">
        <v>5</v>
      </c>
      <c r="D45" s="109">
        <v>243</v>
      </c>
      <c r="E45" s="110">
        <v>1097.932</v>
      </c>
      <c r="F45" s="109">
        <v>11773.31076</v>
      </c>
      <c r="G45" s="112">
        <f t="shared" ref="G45:G48" si="12">E45/$E$49</f>
        <v>0.10477850094478269</v>
      </c>
      <c r="H45" s="112">
        <f>(E45-I45)/I45</f>
        <v>-5.4272446700472501E-2</v>
      </c>
      <c r="I45" s="113">
        <v>1160.9389999999999</v>
      </c>
      <c r="J45" s="128">
        <v>12367.63406</v>
      </c>
      <c r="K45" s="451">
        <f t="shared" ref="K45:K48" si="13">I45/$I$49</f>
        <v>9.8469778961475185E-2</v>
      </c>
    </row>
    <row r="46" spans="1:11" ht="11.1" customHeight="1">
      <c r="A46" s="649"/>
      <c r="B46" s="650"/>
      <c r="C46" s="386" t="s">
        <v>6</v>
      </c>
      <c r="D46" s="109">
        <v>9800</v>
      </c>
      <c r="E46" s="110">
        <v>627.26200000000006</v>
      </c>
      <c r="F46" s="109">
        <v>6726.4154199999994</v>
      </c>
      <c r="G46" s="112">
        <f t="shared" si="12"/>
        <v>5.9861241005477836E-2</v>
      </c>
      <c r="H46" s="112">
        <f t="shared" ref="H46:H48" si="14">(E46-I46)/I46</f>
        <v>-0.12765176274250734</v>
      </c>
      <c r="I46" s="113">
        <v>719.05</v>
      </c>
      <c r="J46" s="128">
        <v>7659.6521700000003</v>
      </c>
      <c r="K46" s="451">
        <f t="shared" si="13"/>
        <v>6.0989160121460932E-2</v>
      </c>
    </row>
    <row r="47" spans="1:11" ht="11.1" customHeight="1">
      <c r="A47" s="649"/>
      <c r="B47" s="650"/>
      <c r="C47" s="386" t="s">
        <v>7</v>
      </c>
      <c r="D47" s="109">
        <v>107903</v>
      </c>
      <c r="E47" s="110">
        <v>1546.6</v>
      </c>
      <c r="F47" s="109">
        <v>16585.099999999999</v>
      </c>
      <c r="G47" s="112">
        <f t="shared" si="12"/>
        <v>0.14759605290783118</v>
      </c>
      <c r="H47" s="112">
        <f t="shared" si="14"/>
        <v>4.4012420683137446E-2</v>
      </c>
      <c r="I47" s="113">
        <v>1481.4</v>
      </c>
      <c r="J47" s="128">
        <v>15781.5</v>
      </c>
      <c r="K47" s="451">
        <f t="shared" si="13"/>
        <v>0.12565098644591091</v>
      </c>
    </row>
    <row r="48" spans="1:11" ht="11.1" customHeight="1">
      <c r="A48" s="649"/>
      <c r="B48" s="650"/>
      <c r="C48" s="386" t="s">
        <v>110</v>
      </c>
      <c r="D48" s="109">
        <v>16</v>
      </c>
      <c r="E48" s="110">
        <v>166.22499999999999</v>
      </c>
      <c r="F48" s="109">
        <v>1782.5094799999999</v>
      </c>
      <c r="G48" s="112">
        <f t="shared" si="12"/>
        <v>1.5863283263031321E-2</v>
      </c>
      <c r="H48" s="112">
        <f t="shared" si="14"/>
        <v>-7.9758846715975079E-2</v>
      </c>
      <c r="I48" s="113">
        <v>180.63200000000001</v>
      </c>
      <c r="J48" s="128">
        <v>1924.2793899999999</v>
      </c>
      <c r="K48" s="451">
        <f t="shared" si="13"/>
        <v>1.5321040221208167E-2</v>
      </c>
    </row>
    <row r="49" spans="1:11" ht="11.1" customHeight="1">
      <c r="A49" s="651"/>
      <c r="B49" s="652"/>
      <c r="C49" s="350" t="s">
        <v>0</v>
      </c>
      <c r="D49" s="351">
        <v>118044</v>
      </c>
      <c r="E49" s="352">
        <v>10478.6</v>
      </c>
      <c r="F49" s="351">
        <v>112366.63737999999</v>
      </c>
      <c r="G49" s="355">
        <f>SUM(G44:G48)</f>
        <v>0.99999999999999989</v>
      </c>
      <c r="H49" s="355">
        <f t="shared" ref="H49" si="15">(E49-I49)/I49</f>
        <v>-0.11121477887665587</v>
      </c>
      <c r="I49" s="356">
        <v>11789.799999999997</v>
      </c>
      <c r="J49" s="366">
        <v>125597.45102999998</v>
      </c>
      <c r="K49" s="452">
        <f>SUM(K44:K48)</f>
        <v>1</v>
      </c>
    </row>
    <row r="50" spans="1:11" ht="11.1" customHeight="1">
      <c r="A50" s="653" t="str">
        <f>'3.1'!F6</f>
        <v>Září</v>
      </c>
      <c r="B50" s="654"/>
      <c r="C50" s="385" t="s">
        <v>4</v>
      </c>
      <c r="D50" s="114">
        <v>82</v>
      </c>
      <c r="E50" s="262">
        <v>8833.3959999999988</v>
      </c>
      <c r="F50" s="114">
        <v>94779.128309999986</v>
      </c>
      <c r="G50" s="116">
        <f>E50/$E$55</f>
        <v>0.57645320647102194</v>
      </c>
      <c r="H50" s="116">
        <f>(E50-I50)/I50</f>
        <v>-7.9288825498084886E-2</v>
      </c>
      <c r="I50" s="523">
        <v>9594.1010000000006</v>
      </c>
      <c r="J50" s="129">
        <v>102343.73850999997</v>
      </c>
      <c r="K50" s="450">
        <f>I50/$I$55</f>
        <v>0.62076847921735068</v>
      </c>
    </row>
    <row r="51" spans="1:11" ht="11.1" customHeight="1">
      <c r="A51" s="653"/>
      <c r="B51" s="654"/>
      <c r="C51" s="386" t="s">
        <v>5</v>
      </c>
      <c r="D51" s="109">
        <v>244</v>
      </c>
      <c r="E51" s="110">
        <v>1348.02</v>
      </c>
      <c r="F51" s="109">
        <v>14463.898820000004</v>
      </c>
      <c r="G51" s="112">
        <f t="shared" ref="G51:G54" si="16">E51/$E$55</f>
        <v>8.7969615693337777E-2</v>
      </c>
      <c r="H51" s="112">
        <f t="shared" ref="H51:H54" si="17">(E51-I51)/I51</f>
        <v>-9.6064519114129554E-2</v>
      </c>
      <c r="I51" s="113">
        <v>1491.279</v>
      </c>
      <c r="J51" s="128">
        <v>15907.860090000007</v>
      </c>
      <c r="K51" s="451">
        <f t="shared" ref="K51:K54" si="18">I51/$I$55</f>
        <v>9.6490436875614663E-2</v>
      </c>
    </row>
    <row r="52" spans="1:11" ht="11.1" customHeight="1">
      <c r="A52" s="653"/>
      <c r="B52" s="654"/>
      <c r="C52" s="386" t="s">
        <v>6</v>
      </c>
      <c r="D52" s="109">
        <v>9805</v>
      </c>
      <c r="E52" s="110">
        <v>1614.9929999999999</v>
      </c>
      <c r="F52" s="109">
        <v>17328.522920000003</v>
      </c>
      <c r="G52" s="112">
        <f t="shared" si="16"/>
        <v>0.10539184400634312</v>
      </c>
      <c r="H52" s="112">
        <f t="shared" si="17"/>
        <v>5.7691249744581154E-2</v>
      </c>
      <c r="I52" s="113">
        <v>1526.904</v>
      </c>
      <c r="J52" s="128">
        <v>16287.60642</v>
      </c>
      <c r="K52" s="451">
        <f t="shared" si="18"/>
        <v>9.8795486308815142E-2</v>
      </c>
    </row>
    <row r="53" spans="1:11" ht="11.1" customHeight="1">
      <c r="A53" s="653"/>
      <c r="B53" s="654"/>
      <c r="C53" s="386" t="s">
        <v>7</v>
      </c>
      <c r="D53" s="109">
        <v>107897</v>
      </c>
      <c r="E53" s="110">
        <v>3372.3</v>
      </c>
      <c r="F53" s="109">
        <v>36183.800000000003</v>
      </c>
      <c r="G53" s="112">
        <f t="shared" si="16"/>
        <v>0.220070870612189</v>
      </c>
      <c r="H53" s="112">
        <f t="shared" si="17"/>
        <v>0.26464411610290267</v>
      </c>
      <c r="I53" s="113">
        <v>2666.6</v>
      </c>
      <c r="J53" s="128">
        <v>28445</v>
      </c>
      <c r="K53" s="451">
        <f t="shared" si="18"/>
        <v>0.17253739841606705</v>
      </c>
    </row>
    <row r="54" spans="1:11" ht="11.1" customHeight="1">
      <c r="A54" s="653"/>
      <c r="B54" s="654"/>
      <c r="C54" s="386" t="s">
        <v>110</v>
      </c>
      <c r="D54" s="109">
        <v>16</v>
      </c>
      <c r="E54" s="110">
        <v>154.99100000000001</v>
      </c>
      <c r="F54" s="109">
        <v>1662.99461</v>
      </c>
      <c r="G54" s="112">
        <f t="shared" si="16"/>
        <v>1.0114463217108141E-2</v>
      </c>
      <c r="H54" s="112">
        <f t="shared" si="17"/>
        <v>-0.12094761677896497</v>
      </c>
      <c r="I54" s="113">
        <v>176.316</v>
      </c>
      <c r="J54" s="128">
        <v>1880.8098000000002</v>
      </c>
      <c r="K54" s="451">
        <f t="shared" si="18"/>
        <v>1.1408199182152284E-2</v>
      </c>
    </row>
    <row r="55" spans="1:11" ht="11.1" customHeight="1">
      <c r="A55" s="653"/>
      <c r="B55" s="654"/>
      <c r="C55" s="350" t="s">
        <v>0</v>
      </c>
      <c r="D55" s="351">
        <v>118044</v>
      </c>
      <c r="E55" s="352">
        <v>15323.699999999999</v>
      </c>
      <c r="F55" s="351">
        <v>164418.34466</v>
      </c>
      <c r="G55" s="355">
        <f>SUM(G50:G54)</f>
        <v>1</v>
      </c>
      <c r="H55" s="355">
        <f t="shared" ref="H55" si="19">(E55-I55)/I55</f>
        <v>-8.5084631709718157E-3</v>
      </c>
      <c r="I55" s="356">
        <v>15455.200000000003</v>
      </c>
      <c r="J55" s="366">
        <v>164865.01481999995</v>
      </c>
      <c r="K55" s="452">
        <f>SUM(K50:K54)</f>
        <v>0.99999999999999989</v>
      </c>
    </row>
    <row r="56" spans="1:11" ht="11.1" customHeight="1">
      <c r="A56" s="655" t="str">
        <f>'3.1'!G6</f>
        <v>III. čtvrtletí</v>
      </c>
      <c r="B56" s="656"/>
      <c r="C56" s="386" t="s">
        <v>4</v>
      </c>
      <c r="D56" s="109">
        <f>D50</f>
        <v>82</v>
      </c>
      <c r="E56" s="110">
        <f>E38+E44+E50</f>
        <v>22892.205999999998</v>
      </c>
      <c r="F56" s="109">
        <f>F38+F44+F50</f>
        <v>245439.90388999996</v>
      </c>
      <c r="G56" s="112">
        <f>E56/$E$61</f>
        <v>0.62833711195893827</v>
      </c>
      <c r="H56" s="112">
        <f>(E56-I56)/I56</f>
        <v>-7.7474369033528945E-2</v>
      </c>
      <c r="I56" s="113">
        <f>I38+I44+I50</f>
        <v>24814.71</v>
      </c>
      <c r="J56" s="128">
        <f>J38+J44+J50</f>
        <v>264645.72563</v>
      </c>
      <c r="K56" s="451">
        <f>I56/$I$61</f>
        <v>0.65960431253090057</v>
      </c>
    </row>
    <row r="57" spans="1:11" ht="11.1" customHeight="1">
      <c r="A57" s="653"/>
      <c r="B57" s="654"/>
      <c r="C57" s="386" t="s">
        <v>5</v>
      </c>
      <c r="D57" s="109">
        <f>D51</f>
        <v>244</v>
      </c>
      <c r="E57" s="110">
        <f t="shared" ref="E57:F58" si="20">E39+E45+E51</f>
        <v>3531.0070000000001</v>
      </c>
      <c r="F57" s="109">
        <f t="shared" si="20"/>
        <v>37858.023509999999</v>
      </c>
      <c r="G57" s="112">
        <f t="shared" ref="G57:G60" si="21">E57/$E$61</f>
        <v>9.691782175500234E-2</v>
      </c>
      <c r="H57" s="112">
        <f t="shared" ref="H57:H60" si="22">(E57-I57)/I57</f>
        <v>-7.0435375510719822E-2</v>
      </c>
      <c r="I57" s="113">
        <f t="shared" ref="I57:J57" si="23">I39+I45+I51</f>
        <v>3798.56</v>
      </c>
      <c r="J57" s="128">
        <f t="shared" si="23"/>
        <v>40512.655350000008</v>
      </c>
      <c r="K57" s="451">
        <f t="shared" ref="K57:K60" si="24">I57/$I$61</f>
        <v>0.10097021312791396</v>
      </c>
    </row>
    <row r="58" spans="1:11" ht="11.1" customHeight="1">
      <c r="A58" s="653"/>
      <c r="B58" s="654"/>
      <c r="C58" s="386" t="s">
        <v>6</v>
      </c>
      <c r="D58" s="109">
        <f>D52</f>
        <v>9805</v>
      </c>
      <c r="E58" s="110">
        <f>E40+E46+E52</f>
        <v>2971.1759999999999</v>
      </c>
      <c r="F58" s="109">
        <f t="shared" si="20"/>
        <v>31861.342890000004</v>
      </c>
      <c r="G58" s="112">
        <f t="shared" si="21"/>
        <v>8.1551779979688738E-2</v>
      </c>
      <c r="H58" s="112">
        <f t="shared" si="22"/>
        <v>-8.1417028173316631E-3</v>
      </c>
      <c r="I58" s="113">
        <f>I40+I46+I52</f>
        <v>2995.5650000000001</v>
      </c>
      <c r="J58" s="128">
        <f t="shared" ref="J58" si="25">J40+J46+J52</f>
        <v>31949.623309999999</v>
      </c>
      <c r="K58" s="451">
        <f t="shared" si="24"/>
        <v>7.9625657219714735E-2</v>
      </c>
    </row>
    <row r="59" spans="1:11" ht="11.1" customHeight="1">
      <c r="A59" s="653"/>
      <c r="B59" s="654"/>
      <c r="C59" s="386" t="s">
        <v>7</v>
      </c>
      <c r="D59" s="109">
        <f>D53</f>
        <v>107897</v>
      </c>
      <c r="E59" s="110">
        <f t="shared" ref="E59:F60" si="26">E41+E47+E53</f>
        <v>6560.1</v>
      </c>
      <c r="F59" s="109">
        <f t="shared" si="26"/>
        <v>70344.899999999994</v>
      </c>
      <c r="G59" s="112">
        <f t="shared" si="21"/>
        <v>0.18005928691021877</v>
      </c>
      <c r="H59" s="112">
        <f t="shared" si="22"/>
        <v>0.19611632783298394</v>
      </c>
      <c r="I59" s="113">
        <f t="shared" ref="I59:J59" si="27">I41+I47+I53</f>
        <v>5484.5</v>
      </c>
      <c r="J59" s="128">
        <f t="shared" si="27"/>
        <v>58494.2</v>
      </c>
      <c r="K59" s="451">
        <f t="shared" si="24"/>
        <v>0.14578449041216782</v>
      </c>
    </row>
    <row r="60" spans="1:11" ht="11.1" customHeight="1">
      <c r="A60" s="653"/>
      <c r="B60" s="654"/>
      <c r="C60" s="386" t="s">
        <v>110</v>
      </c>
      <c r="D60" s="109">
        <f>D54</f>
        <v>16</v>
      </c>
      <c r="E60" s="110">
        <f>E42+E48+E54</f>
        <v>478.51099999999997</v>
      </c>
      <c r="F60" s="109">
        <f t="shared" si="26"/>
        <v>5130.0382399999999</v>
      </c>
      <c r="G60" s="112">
        <f t="shared" si="21"/>
        <v>1.3133999396151839E-2</v>
      </c>
      <c r="H60" s="112">
        <f t="shared" si="22"/>
        <v>-9.2465837861416975E-2</v>
      </c>
      <c r="I60" s="113">
        <f>I42+I48+I54</f>
        <v>527.26499999999999</v>
      </c>
      <c r="J60" s="128">
        <f t="shared" ref="J60" si="28">J42+J48+J54</f>
        <v>5623.2933800000001</v>
      </c>
      <c r="K60" s="451">
        <f t="shared" si="24"/>
        <v>1.4015326709302882E-2</v>
      </c>
    </row>
    <row r="61" spans="1:11" ht="11.1" customHeight="1">
      <c r="A61" s="653"/>
      <c r="B61" s="654"/>
      <c r="C61" s="350" t="s">
        <v>0</v>
      </c>
      <c r="D61" s="351">
        <f>SUM(D56:D60)</f>
        <v>118044</v>
      </c>
      <c r="E61" s="352">
        <f>SUM(E56:E60)</f>
        <v>36433</v>
      </c>
      <c r="F61" s="351">
        <f>SUM(F56:F60)</f>
        <v>390634.20852999995</v>
      </c>
      <c r="G61" s="355">
        <f>SUM(G56:G60)</f>
        <v>0.99999999999999989</v>
      </c>
      <c r="H61" s="355">
        <f>(E61-I61)/I61</f>
        <v>-3.156781125234575E-2</v>
      </c>
      <c r="I61" s="356">
        <f>SUM(I56:I60)</f>
        <v>37620.6</v>
      </c>
      <c r="J61" s="366">
        <f>SUM(J56:J60)</f>
        <v>401225.49767000001</v>
      </c>
      <c r="K61" s="452">
        <f>SUM(K56:K60)</f>
        <v>0.99999999999999989</v>
      </c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spans="1:11" ht="1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</row>
    <row r="79" spans="1:11" ht="1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</row>
    <row r="80" spans="1:11" ht="1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 ht="1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  <row r="82" spans="1:11" ht="1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spans="1:11" ht="1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</row>
    <row r="84" spans="1:11" ht="1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</row>
    <row r="85" spans="1:11" ht="1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</row>
    <row r="86" spans="1:11" ht="1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</row>
    <row r="87" spans="1:11" ht="1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</row>
    <row r="88" spans="1:11" ht="1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</row>
    <row r="89" spans="1:11" ht="1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spans="1:11" ht="1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</row>
    <row r="91" spans="1:11" ht="1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</row>
    <row r="92" spans="1:11" ht="1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</row>
    <row r="93" spans="1:11" ht="1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</row>
    <row r="94" spans="1:11" ht="1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</row>
    <row r="95" spans="1:11" ht="1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</row>
    <row r="96" spans="1:11" ht="1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</row>
    <row r="97" spans="1:11" ht="1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</row>
    <row r="98" spans="1:11" ht="1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spans="1:11" ht="1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</row>
    <row r="100" spans="1:11" ht="1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</row>
    <row r="101" spans="1:11" ht="1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</row>
    <row r="102" spans="1:11" ht="1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5"/>
  <dimension ref="A1:T119"/>
  <sheetViews>
    <sheetView showGridLines="0" tabSelected="1" topLeftCell="A16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16" s="236" customFormat="1" ht="15.6">
      <c r="A1" s="679" t="s">
        <v>258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6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16" ht="12.9" customHeight="1">
      <c r="A3" s="684" t="s">
        <v>43</v>
      </c>
      <c r="B3" s="684"/>
      <c r="C3" s="684"/>
      <c r="D3" s="685"/>
      <c r="E3" s="446"/>
      <c r="F3" s="447"/>
      <c r="G3" s="310"/>
      <c r="H3" s="311"/>
      <c r="I3" s="447"/>
      <c r="J3" s="448"/>
      <c r="K3" s="448"/>
    </row>
    <row r="4" spans="1:16" ht="24.9" customHeight="1">
      <c r="A4" s="312"/>
      <c r="B4" s="312"/>
      <c r="C4" s="312"/>
      <c r="D4" s="300"/>
      <c r="E4" s="665">
        <f>'3.1'!D4</f>
        <v>2020</v>
      </c>
      <c r="F4" s="666"/>
      <c r="G4" s="667"/>
      <c r="H4" s="313"/>
      <c r="I4" s="668">
        <f>E4-1</f>
        <v>2019</v>
      </c>
      <c r="J4" s="669"/>
      <c r="K4" s="669"/>
    </row>
    <row r="5" spans="1:16" ht="24.9" customHeight="1">
      <c r="A5" s="449"/>
      <c r="B5" s="314"/>
      <c r="C5" s="315"/>
      <c r="D5" s="316"/>
      <c r="E5" s="660" t="s">
        <v>67</v>
      </c>
      <c r="F5" s="661"/>
      <c r="G5" s="709" t="s">
        <v>37</v>
      </c>
      <c r="H5" s="702" t="s">
        <v>288</v>
      </c>
      <c r="I5" s="658" t="s">
        <v>67</v>
      </c>
      <c r="J5" s="704"/>
      <c r="K5" s="673" t="s">
        <v>37</v>
      </c>
    </row>
    <row r="6" spans="1:16" ht="24.9" customHeight="1">
      <c r="A6" s="449"/>
      <c r="B6" s="317"/>
      <c r="C6" s="317"/>
      <c r="D6" s="686" t="s">
        <v>215</v>
      </c>
      <c r="E6" s="660"/>
      <c r="F6" s="662"/>
      <c r="G6" s="643"/>
      <c r="H6" s="702"/>
      <c r="I6" s="658"/>
      <c r="J6" s="705"/>
      <c r="K6" s="674"/>
    </row>
    <row r="7" spans="1:16" ht="15" customHeight="1">
      <c r="A7" s="701" t="s">
        <v>214</v>
      </c>
      <c r="B7" s="701"/>
      <c r="C7" s="390" t="s">
        <v>241</v>
      </c>
      <c r="D7" s="687"/>
      <c r="E7" s="389" t="s">
        <v>283</v>
      </c>
      <c r="F7" s="387" t="s">
        <v>278</v>
      </c>
      <c r="G7" s="388" t="s">
        <v>284</v>
      </c>
      <c r="H7" s="703"/>
      <c r="I7" s="318" t="s">
        <v>285</v>
      </c>
      <c r="J7" s="319" t="s">
        <v>278</v>
      </c>
      <c r="K7" s="318" t="s">
        <v>284</v>
      </c>
    </row>
    <row r="8" spans="1:16" ht="11.1" customHeight="1">
      <c r="A8" s="647" t="str">
        <f>'3.1'!D6</f>
        <v>Červenec</v>
      </c>
      <c r="B8" s="648"/>
      <c r="C8" s="386" t="s">
        <v>4</v>
      </c>
      <c r="D8" s="114">
        <v>92</v>
      </c>
      <c r="E8" s="110">
        <v>6605.3850000000002</v>
      </c>
      <c r="F8" s="114">
        <v>70739.753880000004</v>
      </c>
      <c r="G8" s="116">
        <f>E8/$E$13</f>
        <v>0.66013581715153757</v>
      </c>
      <c r="H8" s="116">
        <f>(E8-I8)/I8</f>
        <v>-5.7735547390215136E-2</v>
      </c>
      <c r="I8" s="113">
        <v>7010.1180000000004</v>
      </c>
      <c r="J8" s="129">
        <v>74835.88744000002</v>
      </c>
      <c r="K8" s="450">
        <f>I8/$I$13</f>
        <v>0.67251079260922131</v>
      </c>
    </row>
    <row r="9" spans="1:16" ht="11.1" customHeight="1">
      <c r="A9" s="649"/>
      <c r="B9" s="650"/>
      <c r="C9" s="386" t="s">
        <v>5</v>
      </c>
      <c r="D9" s="109">
        <v>301</v>
      </c>
      <c r="E9" s="110">
        <v>1016.201</v>
      </c>
      <c r="F9" s="109">
        <v>10882.643870000004</v>
      </c>
      <c r="G9" s="112">
        <f>E9/$E$13</f>
        <v>0.10155814952878744</v>
      </c>
      <c r="H9" s="112">
        <f>(E9-I9)/I9</f>
        <v>-0.18799995844916295</v>
      </c>
      <c r="I9" s="113">
        <v>1251.479</v>
      </c>
      <c r="J9" s="128">
        <v>13360.427160000008</v>
      </c>
      <c r="K9" s="451">
        <f>I9/$I$13</f>
        <v>0.12005976707150945</v>
      </c>
      <c r="L9" s="230"/>
      <c r="N9" s="230"/>
      <c r="O9" s="230"/>
      <c r="P9" s="230"/>
    </row>
    <row r="10" spans="1:16" ht="11.1" customHeight="1">
      <c r="A10" s="649"/>
      <c r="B10" s="650"/>
      <c r="C10" s="386" t="s">
        <v>6</v>
      </c>
      <c r="D10" s="109">
        <v>8898</v>
      </c>
      <c r="E10" s="110">
        <v>782.89600000000007</v>
      </c>
      <c r="F10" s="109">
        <v>8384.7401000000009</v>
      </c>
      <c r="G10" s="112">
        <f>E10/$E$13</f>
        <v>7.8241872457800746E-2</v>
      </c>
      <c r="H10" s="112">
        <f t="shared" ref="H10:H12" si="0">(E10-I10)/I10</f>
        <v>-1.8792064068981974E-2</v>
      </c>
      <c r="I10" s="113">
        <v>797.8900000000001</v>
      </c>
      <c r="J10" s="128">
        <v>8517.4894699999986</v>
      </c>
      <c r="K10" s="451">
        <f>I10/$I$13</f>
        <v>7.654502196895567E-2</v>
      </c>
      <c r="L10" s="230"/>
      <c r="N10" s="230"/>
      <c r="O10" s="230"/>
      <c r="P10" s="230"/>
    </row>
    <row r="11" spans="1:16" ht="11.1" customHeight="1">
      <c r="A11" s="649"/>
      <c r="B11" s="650"/>
      <c r="C11" s="386" t="s">
        <v>7</v>
      </c>
      <c r="D11" s="109">
        <v>84089</v>
      </c>
      <c r="E11" s="110">
        <v>1263.5999999999999</v>
      </c>
      <c r="F11" s="109">
        <v>13532.4</v>
      </c>
      <c r="G11" s="112">
        <f>E11/$E$13</f>
        <v>0.12628296738989214</v>
      </c>
      <c r="H11" s="112">
        <f t="shared" si="0"/>
        <v>0.24480346763865618</v>
      </c>
      <c r="I11" s="113">
        <v>1015.1</v>
      </c>
      <c r="J11" s="128">
        <v>10836.5</v>
      </c>
      <c r="K11" s="451">
        <f>I11/$I$13</f>
        <v>9.738291218173796E-2</v>
      </c>
      <c r="L11" s="230"/>
      <c r="N11" s="230"/>
      <c r="O11" s="230"/>
      <c r="P11" s="230"/>
    </row>
    <row r="12" spans="1:16" ht="11.1" customHeight="1">
      <c r="A12" s="649"/>
      <c r="B12" s="650"/>
      <c r="C12" s="386" t="s">
        <v>110</v>
      </c>
      <c r="D12" s="109">
        <v>8</v>
      </c>
      <c r="E12" s="110">
        <v>338.01799999999997</v>
      </c>
      <c r="F12" s="109">
        <v>3619.96947</v>
      </c>
      <c r="G12" s="112">
        <f>E12/$E$13</f>
        <v>3.3781193471982086E-2</v>
      </c>
      <c r="H12" s="112">
        <f t="shared" si="0"/>
        <v>-3.2057798535564397E-2</v>
      </c>
      <c r="I12" s="113">
        <v>349.21300000000002</v>
      </c>
      <c r="J12" s="128">
        <v>3727.9966600000002</v>
      </c>
      <c r="K12" s="451">
        <f>I12/$I$13</f>
        <v>3.3501506168575765E-2</v>
      </c>
      <c r="L12" s="230"/>
      <c r="N12" s="230"/>
      <c r="O12" s="230"/>
      <c r="P12" s="230"/>
    </row>
    <row r="13" spans="1:16" ht="11.1" customHeight="1">
      <c r="A13" s="651"/>
      <c r="B13" s="652"/>
      <c r="C13" s="350" t="s">
        <v>0</v>
      </c>
      <c r="D13" s="351">
        <v>93388</v>
      </c>
      <c r="E13" s="352">
        <v>10006.1</v>
      </c>
      <c r="F13" s="351">
        <v>107159.50731999999</v>
      </c>
      <c r="G13" s="355">
        <f>SUM(G8:G12)</f>
        <v>1</v>
      </c>
      <c r="H13" s="355">
        <f>(E13-I13)/I13</f>
        <v>-4.0071758859532888E-2</v>
      </c>
      <c r="I13" s="356">
        <v>10423.799999999999</v>
      </c>
      <c r="J13" s="366">
        <v>111278.30073000003</v>
      </c>
      <c r="K13" s="452">
        <f>SUM(K8:K12)</f>
        <v>1.0000000000000002</v>
      </c>
      <c r="L13" s="230"/>
    </row>
    <row r="14" spans="1:16" ht="11.1" customHeight="1">
      <c r="A14" s="653" t="str">
        <f>'3.1'!E6</f>
        <v>Srpen</v>
      </c>
      <c r="B14" s="654"/>
      <c r="C14" s="386" t="s">
        <v>4</v>
      </c>
      <c r="D14" s="114">
        <v>92</v>
      </c>
      <c r="E14" s="110">
        <v>6851.1480000000001</v>
      </c>
      <c r="F14" s="114">
        <v>73468.844240000006</v>
      </c>
      <c r="G14" s="116">
        <f>E14/$E$19</f>
        <v>0.67534924984720945</v>
      </c>
      <c r="H14" s="116">
        <f>(E14-I14)/I14</f>
        <v>-7.5066125065747086E-2</v>
      </c>
      <c r="I14" s="113">
        <v>7407.1760000000004</v>
      </c>
      <c r="J14" s="129">
        <v>78909.358659999998</v>
      </c>
      <c r="K14" s="450">
        <f>I14/$I$19</f>
        <v>0.6800003672116699</v>
      </c>
      <c r="L14" s="230"/>
      <c r="M14" s="230"/>
    </row>
    <row r="15" spans="1:16" ht="11.1" customHeight="1">
      <c r="A15" s="653"/>
      <c r="B15" s="654"/>
      <c r="C15" s="386" t="s">
        <v>5</v>
      </c>
      <c r="D15" s="109">
        <v>301</v>
      </c>
      <c r="E15" s="110">
        <v>1130.8610000000001</v>
      </c>
      <c r="F15" s="109">
        <v>12127.184829999997</v>
      </c>
      <c r="G15" s="112">
        <f>E15/$E$19</f>
        <v>0.11147418330934687</v>
      </c>
      <c r="H15" s="112">
        <f>(E15-I15)/I15</f>
        <v>-0.10813971829208656</v>
      </c>
      <c r="I15" s="113">
        <v>1267.98</v>
      </c>
      <c r="J15" s="128">
        <v>13507.367319999994</v>
      </c>
      <c r="K15" s="451">
        <f>I15/$I$19</f>
        <v>0.11640426332748853</v>
      </c>
      <c r="L15" s="231"/>
      <c r="M15" s="230"/>
    </row>
    <row r="16" spans="1:16" ht="11.1" customHeight="1">
      <c r="A16" s="653"/>
      <c r="B16" s="654"/>
      <c r="C16" s="386" t="s">
        <v>6</v>
      </c>
      <c r="D16" s="109">
        <v>8897</v>
      </c>
      <c r="E16" s="110">
        <v>680.32900000000006</v>
      </c>
      <c r="F16" s="109">
        <v>7295.0959499999999</v>
      </c>
      <c r="G16" s="112">
        <f>E16/$E$19</f>
        <v>6.7063166610807731E-2</v>
      </c>
      <c r="H16" s="112">
        <f t="shared" ref="H16:H19" si="1">(E16-I16)/I16</f>
        <v>-0.11082749769319029</v>
      </c>
      <c r="I16" s="113">
        <v>765.12599999999998</v>
      </c>
      <c r="J16" s="128">
        <v>8150.9840699999995</v>
      </c>
      <c r="K16" s="451">
        <f>I16/$I$19</f>
        <v>7.024079905259388E-2</v>
      </c>
      <c r="L16" s="230"/>
      <c r="M16" s="230"/>
      <c r="N16" s="230"/>
      <c r="O16" s="230"/>
    </row>
    <row r="17" spans="1:20" ht="11.1" customHeight="1">
      <c r="A17" s="653"/>
      <c r="B17" s="654"/>
      <c r="C17" s="386" t="s">
        <v>7</v>
      </c>
      <c r="D17" s="109">
        <v>84058</v>
      </c>
      <c r="E17" s="110">
        <v>1190.8</v>
      </c>
      <c r="F17" s="109">
        <v>12769.5</v>
      </c>
      <c r="G17" s="112">
        <f>E17/$E$19</f>
        <v>0.1173826469254579</v>
      </c>
      <c r="H17" s="112">
        <f t="shared" si="1"/>
        <v>5.8394809350280019E-2</v>
      </c>
      <c r="I17" s="113">
        <v>1125.0999999999999</v>
      </c>
      <c r="J17" s="128">
        <v>11986.3</v>
      </c>
      <c r="K17" s="451">
        <f>I17/$I$19</f>
        <v>0.10328746247555745</v>
      </c>
      <c r="L17" s="230"/>
      <c r="M17" s="230"/>
      <c r="N17" s="230"/>
      <c r="O17" s="230"/>
    </row>
    <row r="18" spans="1:20" ht="11.1" customHeight="1">
      <c r="A18" s="653"/>
      <c r="B18" s="654"/>
      <c r="C18" s="386" t="s">
        <v>110</v>
      </c>
      <c r="D18" s="109">
        <v>8</v>
      </c>
      <c r="E18" s="110">
        <v>291.46199999999999</v>
      </c>
      <c r="F18" s="109">
        <v>3125.4978599999999</v>
      </c>
      <c r="G18" s="112">
        <f>E18/$E$19</f>
        <v>2.8730753307178208E-2</v>
      </c>
      <c r="H18" s="112">
        <f t="shared" si="1"/>
        <v>-0.11008860581708482</v>
      </c>
      <c r="I18" s="113">
        <v>327.51799999999997</v>
      </c>
      <c r="J18" s="128">
        <v>3489.0718600000005</v>
      </c>
      <c r="K18" s="451">
        <f>I18/$I$19</f>
        <v>3.0067107932690094E-2</v>
      </c>
      <c r="L18" s="230"/>
      <c r="M18" s="230"/>
      <c r="N18" s="230"/>
      <c r="O18" s="230"/>
    </row>
    <row r="19" spans="1:20" ht="11.1" customHeight="1">
      <c r="A19" s="653"/>
      <c r="B19" s="654"/>
      <c r="C19" s="350" t="s">
        <v>0</v>
      </c>
      <c r="D19" s="351">
        <v>93356</v>
      </c>
      <c r="E19" s="352">
        <v>10144.599999999999</v>
      </c>
      <c r="F19" s="351">
        <v>108786.12288000001</v>
      </c>
      <c r="G19" s="355">
        <f>SUM(G14:G18)</f>
        <v>1</v>
      </c>
      <c r="H19" s="355">
        <f t="shared" si="1"/>
        <v>-6.8696123162794373E-2</v>
      </c>
      <c r="I19" s="356">
        <v>10892.900000000001</v>
      </c>
      <c r="J19" s="366">
        <v>116043.08190999999</v>
      </c>
      <c r="K19" s="452">
        <f>SUM(K14:K18)</f>
        <v>0.99999999999999978</v>
      </c>
      <c r="L19" s="230"/>
      <c r="M19" s="230"/>
      <c r="N19" s="230"/>
      <c r="O19" s="230"/>
    </row>
    <row r="20" spans="1:20" ht="11.1" customHeight="1">
      <c r="A20" s="653" t="str">
        <f>'3.1'!F6</f>
        <v>Září</v>
      </c>
      <c r="B20" s="654"/>
      <c r="C20" s="385" t="s">
        <v>4</v>
      </c>
      <c r="D20" s="114">
        <v>96</v>
      </c>
      <c r="E20" s="262">
        <v>8023.2760000000007</v>
      </c>
      <c r="F20" s="114">
        <v>86086.625539999994</v>
      </c>
      <c r="G20" s="116">
        <f>E20/$E$25</f>
        <v>0.55915227541988988</v>
      </c>
      <c r="H20" s="116">
        <f>(E20-I20)/I20</f>
        <v>-0.12959507113685523</v>
      </c>
      <c r="I20" s="523">
        <v>9217.866</v>
      </c>
      <c r="J20" s="129">
        <v>98330.224829999992</v>
      </c>
      <c r="K20" s="450">
        <f>I20/$I$25</f>
        <v>0.60751369199438487</v>
      </c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20" ht="11.1" customHeight="1">
      <c r="A21" s="653"/>
      <c r="B21" s="654"/>
      <c r="C21" s="386" t="s">
        <v>5</v>
      </c>
      <c r="D21" s="109">
        <v>311</v>
      </c>
      <c r="E21" s="110">
        <v>1670.7559999999999</v>
      </c>
      <c r="F21" s="109">
        <v>17927.059189999996</v>
      </c>
      <c r="G21" s="112">
        <f>E21/$E$25</f>
        <v>0.11643710363091501</v>
      </c>
      <c r="H21" s="112">
        <f t="shared" ref="H21:H25" si="2">(E21-I21)/I21</f>
        <v>-0.14219203739377231</v>
      </c>
      <c r="I21" s="113">
        <v>1947.7039999999997</v>
      </c>
      <c r="J21" s="128">
        <v>20776.364589999994</v>
      </c>
      <c r="K21" s="451">
        <f>I21/$I$25</f>
        <v>0.12836559437425443</v>
      </c>
      <c r="L21" s="110"/>
      <c r="M21" s="110"/>
      <c r="N21" s="110"/>
      <c r="O21" s="110"/>
      <c r="P21" s="110"/>
      <c r="Q21" s="110"/>
      <c r="R21" s="110"/>
      <c r="S21" s="110"/>
      <c r="T21" s="110"/>
    </row>
    <row r="22" spans="1:20" ht="11.1" customHeight="1">
      <c r="A22" s="653"/>
      <c r="B22" s="654"/>
      <c r="C22" s="386" t="s">
        <v>6</v>
      </c>
      <c r="D22" s="109">
        <v>8894</v>
      </c>
      <c r="E22" s="110">
        <v>1729.6890000000001</v>
      </c>
      <c r="F22" s="109">
        <v>18558.618309999998</v>
      </c>
      <c r="G22" s="112">
        <f>E22/$E$25</f>
        <v>0.12054421910934558</v>
      </c>
      <c r="H22" s="112">
        <f t="shared" si="2"/>
        <v>6.6451241775905098E-2</v>
      </c>
      <c r="I22" s="113">
        <v>1621.9110000000001</v>
      </c>
      <c r="J22" s="128">
        <v>17301.854329999998</v>
      </c>
      <c r="K22" s="451">
        <f>I22/$I$25</f>
        <v>0.1068938450283726</v>
      </c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20" ht="11.1" customHeight="1">
      <c r="A23" s="653"/>
      <c r="B23" s="654"/>
      <c r="C23" s="386" t="s">
        <v>7</v>
      </c>
      <c r="D23" s="109">
        <v>84049</v>
      </c>
      <c r="E23" s="110">
        <v>2596.5</v>
      </c>
      <c r="F23" s="109">
        <v>27859.200000000001</v>
      </c>
      <c r="G23" s="112">
        <f>E23/$E$25</f>
        <v>0.18095337654191929</v>
      </c>
      <c r="H23" s="112">
        <f t="shared" si="2"/>
        <v>0.28203229151236858</v>
      </c>
      <c r="I23" s="113">
        <v>2025.3</v>
      </c>
      <c r="J23" s="128">
        <v>21604.400000000001</v>
      </c>
      <c r="K23" s="451">
        <f>I23/$I$25</f>
        <v>0.1334796448978785</v>
      </c>
      <c r="L23" s="110"/>
      <c r="M23" s="110"/>
      <c r="N23" s="110"/>
      <c r="O23" s="110"/>
      <c r="P23" s="110"/>
      <c r="Q23" s="110"/>
      <c r="R23" s="110"/>
      <c r="S23" s="110"/>
      <c r="T23" s="110"/>
    </row>
    <row r="24" spans="1:20" ht="11.1" customHeight="1">
      <c r="A24" s="653"/>
      <c r="B24" s="654"/>
      <c r="C24" s="386" t="s">
        <v>110</v>
      </c>
      <c r="D24" s="109">
        <v>8</v>
      </c>
      <c r="E24" s="110">
        <v>328.779</v>
      </c>
      <c r="F24" s="109">
        <v>3527.6881699999999</v>
      </c>
      <c r="G24" s="112">
        <f>E24/$E$25</f>
        <v>2.2913025297930167E-2</v>
      </c>
      <c r="H24" s="112">
        <f t="shared" si="2"/>
        <v>-8.7533546662818276E-2</v>
      </c>
      <c r="I24" s="113">
        <v>360.31900000000002</v>
      </c>
      <c r="J24" s="128">
        <v>3843.6294499999999</v>
      </c>
      <c r="K24" s="451">
        <f>I24/$I$25</f>
        <v>2.3747223705109705E-2</v>
      </c>
      <c r="L24" s="110"/>
      <c r="M24" s="110"/>
      <c r="N24" s="110"/>
      <c r="O24" s="110"/>
      <c r="P24" s="110"/>
      <c r="Q24" s="110"/>
      <c r="R24" s="110"/>
      <c r="S24" s="110"/>
      <c r="T24" s="110"/>
    </row>
    <row r="25" spans="1:20" ht="11.1" customHeight="1">
      <c r="A25" s="653"/>
      <c r="B25" s="654"/>
      <c r="C25" s="350" t="s">
        <v>0</v>
      </c>
      <c r="D25" s="351">
        <v>93358</v>
      </c>
      <c r="E25" s="352">
        <v>14349.000000000002</v>
      </c>
      <c r="F25" s="351">
        <v>153959.19121000002</v>
      </c>
      <c r="G25" s="355">
        <f>SUM(G20:G24)</f>
        <v>0.99999999999999978</v>
      </c>
      <c r="H25" s="355">
        <f t="shared" si="2"/>
        <v>-5.431322537912469E-2</v>
      </c>
      <c r="I25" s="356">
        <v>15173.099999999999</v>
      </c>
      <c r="J25" s="366">
        <v>161856.47319999998</v>
      </c>
      <c r="K25" s="452">
        <f>SUM(K20:K24)</f>
        <v>1.0000000000000002</v>
      </c>
    </row>
    <row r="26" spans="1:20" ht="11.1" customHeight="1">
      <c r="A26" s="655" t="str">
        <f>'3.1'!G6</f>
        <v>III. čtvrtletí</v>
      </c>
      <c r="B26" s="656"/>
      <c r="C26" s="386" t="s">
        <v>4</v>
      </c>
      <c r="D26" s="109">
        <f>D20</f>
        <v>96</v>
      </c>
      <c r="E26" s="110">
        <f>E8+E14+E20</f>
        <v>21479.809000000001</v>
      </c>
      <c r="F26" s="109">
        <f>F8+F14+F20</f>
        <v>230295.22366000002</v>
      </c>
      <c r="G26" s="112">
        <f>E26/$E$31</f>
        <v>0.62260857340788478</v>
      </c>
      <c r="H26" s="112">
        <f>(E26-I26)/I26</f>
        <v>-9.1192570729371078E-2</v>
      </c>
      <c r="I26" s="113">
        <f>I8+I14+I20</f>
        <v>23635.160000000003</v>
      </c>
      <c r="J26" s="128">
        <f>J8+J14+J20</f>
        <v>252075.47093000001</v>
      </c>
      <c r="K26" s="451">
        <f>I26/$I$31</f>
        <v>0.64771963672039867</v>
      </c>
    </row>
    <row r="27" spans="1:20" ht="11.1" customHeight="1">
      <c r="A27" s="653"/>
      <c r="B27" s="654"/>
      <c r="C27" s="386" t="s">
        <v>5</v>
      </c>
      <c r="D27" s="109">
        <f>D21</f>
        <v>311</v>
      </c>
      <c r="E27" s="110">
        <f t="shared" ref="E27:F30" si="3">E9+E15+E21</f>
        <v>3817.8179999999998</v>
      </c>
      <c r="F27" s="109">
        <f t="shared" si="3"/>
        <v>40936.887889999998</v>
      </c>
      <c r="G27" s="112">
        <f>E27/$E$31</f>
        <v>0.11066235358568335</v>
      </c>
      <c r="H27" s="112">
        <f t="shared" ref="H27:H30" si="4">(E27-I27)/I27</f>
        <v>-0.14535959399735354</v>
      </c>
      <c r="I27" s="113">
        <f t="shared" ref="I27:J27" si="5">I9+I15+I21</f>
        <v>4467.1629999999996</v>
      </c>
      <c r="J27" s="128">
        <f t="shared" si="5"/>
        <v>47644.159069999994</v>
      </c>
      <c r="K27" s="451">
        <f>I27/$I$31</f>
        <v>0.12242223854337374</v>
      </c>
    </row>
    <row r="28" spans="1:20" ht="11.1" customHeight="1">
      <c r="A28" s="653"/>
      <c r="B28" s="654"/>
      <c r="C28" s="386" t="s">
        <v>6</v>
      </c>
      <c r="D28" s="109">
        <f>D22</f>
        <v>8894</v>
      </c>
      <c r="E28" s="110">
        <f t="shared" si="3"/>
        <v>3192.9140000000002</v>
      </c>
      <c r="F28" s="109">
        <f t="shared" si="3"/>
        <v>34238.454360000003</v>
      </c>
      <c r="G28" s="112">
        <f>E28/$E$31</f>
        <v>9.2549036658289799E-2</v>
      </c>
      <c r="H28" s="112">
        <f t="shared" si="4"/>
        <v>2.5077497851599359E-3</v>
      </c>
      <c r="I28" s="113">
        <f t="shared" ref="I28:J28" si="6">I10+I16+I22</f>
        <v>3184.9270000000001</v>
      </c>
      <c r="J28" s="128">
        <f t="shared" si="6"/>
        <v>33970.327869999994</v>
      </c>
      <c r="K28" s="451">
        <f>I28/$I$31</f>
        <v>8.7282665292766737E-2</v>
      </c>
    </row>
    <row r="29" spans="1:20" ht="11.1" customHeight="1">
      <c r="A29" s="653"/>
      <c r="B29" s="654"/>
      <c r="C29" s="386" t="s">
        <v>7</v>
      </c>
      <c r="D29" s="109">
        <f>D23</f>
        <v>84049</v>
      </c>
      <c r="E29" s="110">
        <f t="shared" si="3"/>
        <v>5050.8999999999996</v>
      </c>
      <c r="F29" s="109">
        <f t="shared" si="3"/>
        <v>54161.100000000006</v>
      </c>
      <c r="G29" s="112">
        <f>E29/$E$31</f>
        <v>0.14640417163047795</v>
      </c>
      <c r="H29" s="112">
        <f t="shared" si="4"/>
        <v>0.21255551554435234</v>
      </c>
      <c r="I29" s="113">
        <f t="shared" ref="I29:J29" si="7">I11+I17+I23</f>
        <v>4165.5</v>
      </c>
      <c r="J29" s="128">
        <f t="shared" si="7"/>
        <v>44427.199999999997</v>
      </c>
      <c r="K29" s="451">
        <f>I29/$I$31</f>
        <v>0.11415518857324512</v>
      </c>
    </row>
    <row r="30" spans="1:20" ht="11.1" customHeight="1">
      <c r="A30" s="653"/>
      <c r="B30" s="654"/>
      <c r="C30" s="386" t="s">
        <v>110</v>
      </c>
      <c r="D30" s="109">
        <f>D24</f>
        <v>8</v>
      </c>
      <c r="E30" s="110">
        <f>E12+E18+E24</f>
        <v>958.25900000000001</v>
      </c>
      <c r="F30" s="109">
        <f t="shared" si="3"/>
        <v>10273.155499999999</v>
      </c>
      <c r="G30" s="112">
        <f>E30/$E$31</f>
        <v>2.7775864717664214E-2</v>
      </c>
      <c r="H30" s="112">
        <f t="shared" si="4"/>
        <v>-7.59760860132105E-2</v>
      </c>
      <c r="I30" s="113">
        <f>I12+I18+I24</f>
        <v>1037.05</v>
      </c>
      <c r="J30" s="128">
        <f t="shared" ref="J30" si="8">J12+J18+J24</f>
        <v>11060.697970000001</v>
      </c>
      <c r="K30" s="451">
        <f>I30/$I$31</f>
        <v>2.8420270870215782E-2</v>
      </c>
    </row>
    <row r="31" spans="1:20" ht="11.1" customHeight="1">
      <c r="A31" s="653"/>
      <c r="B31" s="654"/>
      <c r="C31" s="350" t="s">
        <v>0</v>
      </c>
      <c r="D31" s="351">
        <f>SUM(D26:D30)</f>
        <v>93358</v>
      </c>
      <c r="E31" s="352">
        <f>SUM(E26:E30)</f>
        <v>34499.699999999997</v>
      </c>
      <c r="F31" s="351">
        <f>SUM(F26:F30)</f>
        <v>369904.82140999998</v>
      </c>
      <c r="G31" s="355">
        <f>SUM(G26:G30)</f>
        <v>1</v>
      </c>
      <c r="H31" s="355">
        <f>(E31-I31)/I31</f>
        <v>-5.4538528575108818E-2</v>
      </c>
      <c r="I31" s="356">
        <f>SUM(I26:I30)</f>
        <v>36489.800000000003</v>
      </c>
      <c r="J31" s="366">
        <f>SUM(J26:J30)</f>
        <v>389177.85583999997</v>
      </c>
      <c r="K31" s="452">
        <f>SUM(K26:K30)</f>
        <v>1</v>
      </c>
    </row>
    <row r="32" spans="1:20" ht="9.9" customHeight="1">
      <c r="A32" s="130"/>
      <c r="B32" s="131"/>
      <c r="C32" s="132"/>
      <c r="D32" s="99"/>
      <c r="E32" s="99"/>
      <c r="F32" s="99"/>
      <c r="G32" s="133"/>
      <c r="H32" s="134"/>
      <c r="I32" s="135"/>
      <c r="J32" s="135"/>
      <c r="K32" s="136"/>
    </row>
    <row r="33" spans="1:11" ht="12.9" customHeight="1">
      <c r="A33" s="706" t="s">
        <v>44</v>
      </c>
      <c r="B33" s="707"/>
      <c r="C33" s="707"/>
      <c r="D33" s="708"/>
      <c r="E33" s="320"/>
      <c r="F33" s="320"/>
      <c r="G33" s="321"/>
      <c r="H33" s="311"/>
      <c r="I33" s="322"/>
      <c r="J33" s="322"/>
      <c r="K33" s="453"/>
    </row>
    <row r="34" spans="1:11" ht="24.9" customHeight="1">
      <c r="A34" s="449"/>
      <c r="B34" s="314"/>
      <c r="C34" s="323"/>
      <c r="D34" s="324"/>
      <c r="E34" s="665">
        <f>'3.1'!D4</f>
        <v>2020</v>
      </c>
      <c r="F34" s="675"/>
      <c r="G34" s="676"/>
      <c r="H34" s="325"/>
      <c r="I34" s="668">
        <f>E34-1</f>
        <v>2019</v>
      </c>
      <c r="J34" s="677"/>
      <c r="K34" s="677"/>
    </row>
    <row r="35" spans="1:11" ht="24.9" customHeight="1">
      <c r="A35" s="449"/>
      <c r="B35" s="314"/>
      <c r="C35" s="315"/>
      <c r="D35" s="316"/>
      <c r="E35" s="660" t="s">
        <v>67</v>
      </c>
      <c r="F35" s="661"/>
      <c r="G35" s="709" t="s">
        <v>37</v>
      </c>
      <c r="H35" s="702" t="s">
        <v>288</v>
      </c>
      <c r="I35" s="658" t="s">
        <v>67</v>
      </c>
      <c r="J35" s="704"/>
      <c r="K35" s="673" t="s">
        <v>37</v>
      </c>
    </row>
    <row r="36" spans="1:11" ht="24.9" customHeight="1">
      <c r="A36" s="449"/>
      <c r="B36" s="317"/>
      <c r="C36" s="317"/>
      <c r="D36" s="686" t="s">
        <v>215</v>
      </c>
      <c r="E36" s="660"/>
      <c r="F36" s="662"/>
      <c r="G36" s="643"/>
      <c r="H36" s="702"/>
      <c r="I36" s="658"/>
      <c r="J36" s="705"/>
      <c r="K36" s="674"/>
    </row>
    <row r="37" spans="1:11" ht="15" customHeight="1">
      <c r="A37" s="701" t="s">
        <v>214</v>
      </c>
      <c r="B37" s="701"/>
      <c r="C37" s="390" t="s">
        <v>241</v>
      </c>
      <c r="D37" s="687"/>
      <c r="E37" s="389" t="s">
        <v>283</v>
      </c>
      <c r="F37" s="387" t="s">
        <v>278</v>
      </c>
      <c r="G37" s="388" t="s">
        <v>284</v>
      </c>
      <c r="H37" s="703"/>
      <c r="I37" s="318" t="s">
        <v>285</v>
      </c>
      <c r="J37" s="319" t="s">
        <v>278</v>
      </c>
      <c r="K37" s="318" t="s">
        <v>284</v>
      </c>
    </row>
    <row r="38" spans="1:11" ht="11.1" customHeight="1">
      <c r="A38" s="647" t="str">
        <f>'3.1'!D6</f>
        <v>Červenec</v>
      </c>
      <c r="B38" s="648"/>
      <c r="C38" s="386" t="s">
        <v>4</v>
      </c>
      <c r="D38" s="114">
        <v>173</v>
      </c>
      <c r="E38" s="110">
        <v>31218.837</v>
      </c>
      <c r="F38" s="114">
        <v>334138.05297999998</v>
      </c>
      <c r="G38" s="116">
        <f>E38/$E$43</f>
        <v>0.7823402880011644</v>
      </c>
      <c r="H38" s="116">
        <f>(E38-I38)/I38</f>
        <v>-7.1217594305048829E-2</v>
      </c>
      <c r="I38" s="113">
        <v>33612.649000000005</v>
      </c>
      <c r="J38" s="129">
        <v>358676.56011999998</v>
      </c>
      <c r="K38" s="450">
        <f>I38/$I$43</f>
        <v>0.80670360826814425</v>
      </c>
    </row>
    <row r="39" spans="1:11" ht="11.1" customHeight="1">
      <c r="A39" s="649"/>
      <c r="B39" s="650"/>
      <c r="C39" s="386" t="s">
        <v>5</v>
      </c>
      <c r="D39" s="109">
        <v>475</v>
      </c>
      <c r="E39" s="110">
        <v>1973.9580000000001</v>
      </c>
      <c r="F39" s="109">
        <v>21135.744669999996</v>
      </c>
      <c r="G39" s="112">
        <f t="shared" ref="G39" si="9">E39/$E$43</f>
        <v>4.9467149279846731E-2</v>
      </c>
      <c r="H39" s="112">
        <f>(E39-I39)/I39</f>
        <v>-7.2807747245959495E-2</v>
      </c>
      <c r="I39" s="113">
        <v>2128.9629999999997</v>
      </c>
      <c r="J39" s="128">
        <v>22724.795679999988</v>
      </c>
      <c r="K39" s="451">
        <f t="shared" ref="K39:K42" si="10">I39/$I$43</f>
        <v>5.1095114043804547E-2</v>
      </c>
    </row>
    <row r="40" spans="1:11" ht="11.1" customHeight="1">
      <c r="A40" s="649"/>
      <c r="B40" s="650"/>
      <c r="C40" s="386" t="s">
        <v>6</v>
      </c>
      <c r="D40" s="109">
        <v>18276</v>
      </c>
      <c r="E40" s="110">
        <v>1298.981</v>
      </c>
      <c r="F40" s="109">
        <v>13905.99026</v>
      </c>
      <c r="G40" s="112">
        <f>E40/$E$43</f>
        <v>3.2552307110224526E-2</v>
      </c>
      <c r="H40" s="112">
        <f t="shared" ref="H40:H42" si="11">(E40-I40)/I40</f>
        <v>-4.2818825575311824E-2</v>
      </c>
      <c r="I40" s="113">
        <v>1357.09</v>
      </c>
      <c r="J40" s="128">
        <v>14489.55161</v>
      </c>
      <c r="K40" s="451">
        <f t="shared" si="10"/>
        <v>3.2570161302806447E-2</v>
      </c>
    </row>
    <row r="41" spans="1:11" ht="11.1" customHeight="1">
      <c r="A41" s="649"/>
      <c r="B41" s="650"/>
      <c r="C41" s="386" t="s">
        <v>7</v>
      </c>
      <c r="D41" s="109">
        <v>360179</v>
      </c>
      <c r="E41" s="110">
        <v>3599.8</v>
      </c>
      <c r="F41" s="109">
        <v>38552.199999999997</v>
      </c>
      <c r="G41" s="112">
        <f>E41/$E$43</f>
        <v>9.0210553607317015E-2</v>
      </c>
      <c r="H41" s="112">
        <f t="shared" si="11"/>
        <v>0.25428571428571434</v>
      </c>
      <c r="I41" s="113">
        <v>2870</v>
      </c>
      <c r="J41" s="128">
        <v>30638.323</v>
      </c>
      <c r="K41" s="451">
        <f t="shared" si="10"/>
        <v>6.8880002755200093E-2</v>
      </c>
    </row>
    <row r="42" spans="1:11" ht="11.1" customHeight="1">
      <c r="A42" s="649"/>
      <c r="B42" s="650"/>
      <c r="C42" s="386" t="s">
        <v>110</v>
      </c>
      <c r="D42" s="109">
        <v>29</v>
      </c>
      <c r="E42" s="110">
        <v>1812.846</v>
      </c>
      <c r="F42" s="109">
        <v>19404.83972</v>
      </c>
      <c r="G42" s="112">
        <f>E42/$E$43</f>
        <v>4.5429702001447358E-2</v>
      </c>
      <c r="H42" s="112">
        <f t="shared" si="11"/>
        <v>6.7659307063817078E-2</v>
      </c>
      <c r="I42" s="113">
        <v>1697.963</v>
      </c>
      <c r="J42" s="128">
        <v>18117.30817</v>
      </c>
      <c r="K42" s="451">
        <f t="shared" si="10"/>
        <v>4.0751113630044536E-2</v>
      </c>
    </row>
    <row r="43" spans="1:11" ht="11.1" customHeight="1">
      <c r="A43" s="651"/>
      <c r="B43" s="652"/>
      <c r="C43" s="350" t="s">
        <v>0</v>
      </c>
      <c r="D43" s="351">
        <v>379132</v>
      </c>
      <c r="E43" s="352">
        <v>39904.421999999999</v>
      </c>
      <c r="F43" s="351">
        <v>427136.82762999996</v>
      </c>
      <c r="G43" s="355">
        <f>SUM(G38:G42)</f>
        <v>1</v>
      </c>
      <c r="H43" s="355">
        <f>(E43-I43)/I43</f>
        <v>-4.2293833691753567E-2</v>
      </c>
      <c r="I43" s="356">
        <v>41666.665000000008</v>
      </c>
      <c r="J43" s="366">
        <v>444646.53857999993</v>
      </c>
      <c r="K43" s="452">
        <f>SUM(K38:K42)</f>
        <v>0.99999999999999989</v>
      </c>
    </row>
    <row r="44" spans="1:11" ht="11.1" customHeight="1">
      <c r="A44" s="647" t="str">
        <f>'3.1'!E6</f>
        <v>Srpen</v>
      </c>
      <c r="B44" s="648"/>
      <c r="C44" s="386" t="s">
        <v>4</v>
      </c>
      <c r="D44" s="114">
        <v>174</v>
      </c>
      <c r="E44" s="110">
        <v>26114.104000000003</v>
      </c>
      <c r="F44" s="114">
        <v>279867.52525000001</v>
      </c>
      <c r="G44" s="116">
        <f>E44/$E$49</f>
        <v>0.75574346394045222</v>
      </c>
      <c r="H44" s="116">
        <f>(E44-I44)/I44</f>
        <v>-0.12245530610491298</v>
      </c>
      <c r="I44" s="113">
        <v>29758.147000000001</v>
      </c>
      <c r="J44" s="129">
        <v>316915.06179000007</v>
      </c>
      <c r="K44" s="450">
        <f>I44/$I$49</f>
        <v>0.78121105596935581</v>
      </c>
    </row>
    <row r="45" spans="1:11" ht="11.1" customHeight="1">
      <c r="A45" s="649"/>
      <c r="B45" s="650"/>
      <c r="C45" s="386" t="s">
        <v>5</v>
      </c>
      <c r="D45" s="109">
        <v>477</v>
      </c>
      <c r="E45" s="110">
        <v>2100.5769999999998</v>
      </c>
      <c r="F45" s="109">
        <v>22522.340850000001</v>
      </c>
      <c r="G45" s="112">
        <f t="shared" ref="G45:G48" si="12">E45/$E$49</f>
        <v>6.0790802481817598E-2</v>
      </c>
      <c r="H45" s="112">
        <f>(E45-I45)/I45</f>
        <v>-1.2320038894497372E-2</v>
      </c>
      <c r="I45" s="113">
        <v>2126.779</v>
      </c>
      <c r="J45" s="128">
        <v>22653.473849999988</v>
      </c>
      <c r="K45" s="451">
        <f t="shared" ref="K45:K48" si="13">I45/$I$49</f>
        <v>5.5832215238517724E-2</v>
      </c>
    </row>
    <row r="46" spans="1:11" ht="11.1" customHeight="1">
      <c r="A46" s="649"/>
      <c r="B46" s="650"/>
      <c r="C46" s="386" t="s">
        <v>6</v>
      </c>
      <c r="D46" s="109">
        <v>18273</v>
      </c>
      <c r="E46" s="110">
        <v>1128.1809999999998</v>
      </c>
      <c r="F46" s="109">
        <v>12100.039689999998</v>
      </c>
      <c r="G46" s="112">
        <f t="shared" si="12"/>
        <v>3.2649614051158064E-2</v>
      </c>
      <c r="H46" s="112">
        <f t="shared" ref="H46:H48" si="14">(E46-I46)/I46</f>
        <v>-0.13310537457593921</v>
      </c>
      <c r="I46" s="113">
        <v>1301.405</v>
      </c>
      <c r="J46" s="128">
        <v>13863.91599</v>
      </c>
      <c r="K46" s="451">
        <f t="shared" si="13"/>
        <v>3.4164491972359684E-2</v>
      </c>
    </row>
    <row r="47" spans="1:11" ht="11.1" customHeight="1">
      <c r="A47" s="649"/>
      <c r="B47" s="650"/>
      <c r="C47" s="386" t="s">
        <v>7</v>
      </c>
      <c r="D47" s="109">
        <v>360048</v>
      </c>
      <c r="E47" s="110">
        <v>3392.4</v>
      </c>
      <c r="F47" s="109">
        <v>36378.699999999997</v>
      </c>
      <c r="G47" s="112">
        <f t="shared" si="12"/>
        <v>9.8176224122856745E-2</v>
      </c>
      <c r="H47" s="112">
        <f t="shared" si="14"/>
        <v>6.6423564175914052E-2</v>
      </c>
      <c r="I47" s="113">
        <v>3181.1</v>
      </c>
      <c r="J47" s="128">
        <v>33888.922999999995</v>
      </c>
      <c r="K47" s="451">
        <f t="shared" si="13"/>
        <v>8.3510256540641384E-2</v>
      </c>
    </row>
    <row r="48" spans="1:11" ht="11.1" customHeight="1">
      <c r="A48" s="649"/>
      <c r="B48" s="650"/>
      <c r="C48" s="386" t="s">
        <v>110</v>
      </c>
      <c r="D48" s="109">
        <v>29</v>
      </c>
      <c r="E48" s="110">
        <v>1818.9290000000001</v>
      </c>
      <c r="F48" s="109">
        <v>19496.104940000001</v>
      </c>
      <c r="G48" s="112">
        <f t="shared" si="12"/>
        <v>5.2639895403715276E-2</v>
      </c>
      <c r="H48" s="112">
        <f t="shared" si="14"/>
        <v>5.451517076971605E-2</v>
      </c>
      <c r="I48" s="113">
        <v>1724.896</v>
      </c>
      <c r="J48" s="128">
        <v>18367.139800000001</v>
      </c>
      <c r="K48" s="451">
        <f t="shared" si="13"/>
        <v>4.5281980279125507E-2</v>
      </c>
    </row>
    <row r="49" spans="1:11" ht="11.1" customHeight="1">
      <c r="A49" s="651"/>
      <c r="B49" s="652"/>
      <c r="C49" s="350" t="s">
        <v>0</v>
      </c>
      <c r="D49" s="351">
        <v>379001</v>
      </c>
      <c r="E49" s="352">
        <v>34554.191000000006</v>
      </c>
      <c r="F49" s="351">
        <v>370364.71072999999</v>
      </c>
      <c r="G49" s="355">
        <f>SUM(G44:G48)</f>
        <v>0.99999999999999989</v>
      </c>
      <c r="H49" s="355">
        <f t="shared" ref="H49" si="15">(E49-I49)/I49</f>
        <v>-9.2883167783369899E-2</v>
      </c>
      <c r="I49" s="356">
        <v>38092.326999999997</v>
      </c>
      <c r="J49" s="366">
        <v>405688.5144300001</v>
      </c>
      <c r="K49" s="452">
        <f>SUM(K44:K48)</f>
        <v>1</v>
      </c>
    </row>
    <row r="50" spans="1:11" ht="11.1" customHeight="1">
      <c r="A50" s="653" t="str">
        <f>'3.1'!F6</f>
        <v>Září</v>
      </c>
      <c r="B50" s="654"/>
      <c r="C50" s="385" t="s">
        <v>4</v>
      </c>
      <c r="D50" s="114">
        <v>174</v>
      </c>
      <c r="E50" s="262">
        <v>35242.756999999998</v>
      </c>
      <c r="F50" s="114">
        <v>377969.53361999994</v>
      </c>
      <c r="G50" s="116">
        <f>E50/$E$55</f>
        <v>0.7069515908034959</v>
      </c>
      <c r="H50" s="116">
        <f>(E50-I50)/I50</f>
        <v>-4.3337960547944435E-2</v>
      </c>
      <c r="I50" s="523">
        <v>36839.297000000006</v>
      </c>
      <c r="J50" s="129">
        <v>392829.43987</v>
      </c>
      <c r="K50" s="450">
        <f>I50/$I$55</f>
        <v>0.73938584243776406</v>
      </c>
    </row>
    <row r="51" spans="1:11" ht="11.1" customHeight="1">
      <c r="A51" s="653"/>
      <c r="B51" s="654"/>
      <c r="C51" s="386" t="s">
        <v>5</v>
      </c>
      <c r="D51" s="109">
        <v>477</v>
      </c>
      <c r="E51" s="110">
        <v>2429.9780000000001</v>
      </c>
      <c r="F51" s="109">
        <v>26068.271039999992</v>
      </c>
      <c r="G51" s="112">
        <f t="shared" ref="G51:G54" si="16">E51/$E$55</f>
        <v>4.8744109682380903E-2</v>
      </c>
      <c r="H51" s="112">
        <f t="shared" ref="H51:H54" si="17">(E51-I51)/I51</f>
        <v>-0.10153952411482348</v>
      </c>
      <c r="I51" s="113">
        <v>2704.6019999999999</v>
      </c>
      <c r="J51" s="128">
        <v>28846.159860000047</v>
      </c>
      <c r="K51" s="451">
        <f t="shared" ref="K51:K54" si="18">I51/$I$55</f>
        <v>5.4282915014063952E-2</v>
      </c>
    </row>
    <row r="52" spans="1:11" ht="11.1" customHeight="1">
      <c r="A52" s="653"/>
      <c r="B52" s="654"/>
      <c r="C52" s="386" t="s">
        <v>6</v>
      </c>
      <c r="D52" s="109">
        <v>18281</v>
      </c>
      <c r="E52" s="110">
        <v>2866.0079999999998</v>
      </c>
      <c r="F52" s="109">
        <v>30750.99164</v>
      </c>
      <c r="G52" s="112">
        <f t="shared" si="16"/>
        <v>5.74906473649478E-2</v>
      </c>
      <c r="H52" s="112">
        <f t="shared" si="17"/>
        <v>3.9313953167903974E-2</v>
      </c>
      <c r="I52" s="113">
        <v>2757.5960000000005</v>
      </c>
      <c r="J52" s="128">
        <v>29415.332209999997</v>
      </c>
      <c r="K52" s="451">
        <f t="shared" si="18"/>
        <v>5.5346535021094684E-2</v>
      </c>
    </row>
    <row r="53" spans="1:11" ht="11.1" customHeight="1">
      <c r="A53" s="653"/>
      <c r="B53" s="654"/>
      <c r="C53" s="386" t="s">
        <v>7</v>
      </c>
      <c r="D53" s="109">
        <v>360027</v>
      </c>
      <c r="E53" s="110">
        <v>7398.76</v>
      </c>
      <c r="F53" s="109">
        <v>79386.428</v>
      </c>
      <c r="G53" s="112">
        <f t="shared" si="16"/>
        <v>0.14841532267107463</v>
      </c>
      <c r="H53" s="112">
        <f t="shared" si="17"/>
        <v>0.29211155935104166</v>
      </c>
      <c r="I53" s="113">
        <v>5726.1</v>
      </c>
      <c r="J53" s="128">
        <v>61082.322999999997</v>
      </c>
      <c r="K53" s="451">
        <f t="shared" si="18"/>
        <v>0.11492611469710946</v>
      </c>
    </row>
    <row r="54" spans="1:11" ht="11.1" customHeight="1">
      <c r="A54" s="653"/>
      <c r="B54" s="654"/>
      <c r="C54" s="386" t="s">
        <v>110</v>
      </c>
      <c r="D54" s="109">
        <v>29</v>
      </c>
      <c r="E54" s="110">
        <v>1914.223</v>
      </c>
      <c r="F54" s="109">
        <v>20530.676220000001</v>
      </c>
      <c r="G54" s="112">
        <f t="shared" si="16"/>
        <v>3.8398329478100714E-2</v>
      </c>
      <c r="H54" s="112">
        <f t="shared" si="17"/>
        <v>6.547570675557586E-2</v>
      </c>
      <c r="I54" s="113">
        <v>1796.59</v>
      </c>
      <c r="J54" s="128">
        <v>19156.387299999999</v>
      </c>
      <c r="K54" s="451">
        <f t="shared" si="18"/>
        <v>3.6058592829968018E-2</v>
      </c>
    </row>
    <row r="55" spans="1:11" ht="11.1" customHeight="1">
      <c r="A55" s="653"/>
      <c r="B55" s="654"/>
      <c r="C55" s="350" t="s">
        <v>0</v>
      </c>
      <c r="D55" s="351">
        <v>378988</v>
      </c>
      <c r="E55" s="352">
        <v>49851.726000000002</v>
      </c>
      <c r="F55" s="351">
        <v>534705.90051999991</v>
      </c>
      <c r="G55" s="355">
        <f>SUM(G50:G54)</f>
        <v>0.99999999999999989</v>
      </c>
      <c r="H55" s="355">
        <f t="shared" ref="H55" si="19">(E55-I55)/I55</f>
        <v>5.5276368293841064E-4</v>
      </c>
      <c r="I55" s="356">
        <v>49824.184999999998</v>
      </c>
      <c r="J55" s="366">
        <v>531329.64224000007</v>
      </c>
      <c r="K55" s="452">
        <f>SUM(K50:K54)</f>
        <v>1</v>
      </c>
    </row>
    <row r="56" spans="1:11" ht="11.1" customHeight="1">
      <c r="A56" s="655" t="str">
        <f>'3.1'!G6</f>
        <v>III. čtvrtletí</v>
      </c>
      <c r="B56" s="656"/>
      <c r="C56" s="386" t="s">
        <v>4</v>
      </c>
      <c r="D56" s="109">
        <f>D50</f>
        <v>174</v>
      </c>
      <c r="E56" s="110">
        <f>E38+E44+E50</f>
        <v>92575.698000000004</v>
      </c>
      <c r="F56" s="109">
        <f>F38+F44+F50</f>
        <v>991975.11184999999</v>
      </c>
      <c r="G56" s="112">
        <f>E56/$E$61</f>
        <v>0.74471438775498788</v>
      </c>
      <c r="H56" s="112">
        <f>(E56-I56)/I56</f>
        <v>-7.6183892973734721E-2</v>
      </c>
      <c r="I56" s="113">
        <f>I38+I44+I50</f>
        <v>100210.09300000001</v>
      </c>
      <c r="J56" s="128">
        <f>J38+J44+J50</f>
        <v>1068421.0617800001</v>
      </c>
      <c r="K56" s="451">
        <f>I56/$I$61</f>
        <v>0.7733264094921829</v>
      </c>
    </row>
    <row r="57" spans="1:11" ht="11.1" customHeight="1">
      <c r="A57" s="653"/>
      <c r="B57" s="654"/>
      <c r="C57" s="386" t="s">
        <v>5</v>
      </c>
      <c r="D57" s="109">
        <f>D51</f>
        <v>477</v>
      </c>
      <c r="E57" s="110">
        <f t="shared" ref="E57:F58" si="20">E39+E45+E51</f>
        <v>6504.5129999999999</v>
      </c>
      <c r="F57" s="109">
        <f t="shared" si="20"/>
        <v>69726.356559999986</v>
      </c>
      <c r="G57" s="112">
        <f t="shared" ref="G57:G60" si="21">E57/$E$61</f>
        <v>5.2324794963353766E-2</v>
      </c>
      <c r="H57" s="112">
        <f t="shared" ref="H57:H60" si="22">(E57-I57)/I57</f>
        <v>-6.548972292174067E-2</v>
      </c>
      <c r="I57" s="113">
        <f t="shared" ref="I57:J57" si="23">I39+I45+I51</f>
        <v>6960.3440000000001</v>
      </c>
      <c r="J57" s="128">
        <f t="shared" si="23"/>
        <v>74224.429390000019</v>
      </c>
      <c r="K57" s="451">
        <f t="shared" ref="K57:K60" si="24">I57/$I$61</f>
        <v>5.3713330396275127E-2</v>
      </c>
    </row>
    <row r="58" spans="1:11" ht="11.1" customHeight="1">
      <c r="A58" s="653"/>
      <c r="B58" s="654"/>
      <c r="C58" s="386" t="s">
        <v>6</v>
      </c>
      <c r="D58" s="109">
        <f>D52</f>
        <v>18281</v>
      </c>
      <c r="E58" s="110">
        <f>E40+E46+E52</f>
        <v>5293.17</v>
      </c>
      <c r="F58" s="109">
        <f t="shared" si="20"/>
        <v>56757.021589999997</v>
      </c>
      <c r="G58" s="112">
        <f t="shared" si="21"/>
        <v>4.2580287710421251E-2</v>
      </c>
      <c r="H58" s="112">
        <f t="shared" si="22"/>
        <v>-2.2695519702309336E-2</v>
      </c>
      <c r="I58" s="113">
        <f>I40+I46+I52</f>
        <v>5416.0910000000003</v>
      </c>
      <c r="J58" s="128">
        <f t="shared" ref="J58" si="25">J40+J46+J52</f>
        <v>57768.799809999997</v>
      </c>
      <c r="K58" s="451">
        <f t="shared" si="24"/>
        <v>4.1796251067374279E-2</v>
      </c>
    </row>
    <row r="59" spans="1:11" ht="11.1" customHeight="1">
      <c r="A59" s="653"/>
      <c r="B59" s="654"/>
      <c r="C59" s="386" t="s">
        <v>7</v>
      </c>
      <c r="D59" s="109">
        <f>D53</f>
        <v>360027</v>
      </c>
      <c r="E59" s="110">
        <f t="shared" ref="E59:F60" si="26">E41+E47+E53</f>
        <v>14390.960000000001</v>
      </c>
      <c r="F59" s="109">
        <f t="shared" si="26"/>
        <v>154317.32799999998</v>
      </c>
      <c r="G59" s="112">
        <f t="shared" si="21"/>
        <v>0.11576639655049127</v>
      </c>
      <c r="H59" s="112">
        <f t="shared" si="22"/>
        <v>0.22193390619162451</v>
      </c>
      <c r="I59" s="113">
        <f t="shared" ref="I59:J59" si="27">I41+I47+I53</f>
        <v>11777.2</v>
      </c>
      <c r="J59" s="128">
        <f t="shared" si="27"/>
        <v>125609.56899999999</v>
      </c>
      <c r="K59" s="451">
        <f t="shared" si="24"/>
        <v>9.0885254341310062E-2</v>
      </c>
    </row>
    <row r="60" spans="1:11" ht="11.1" customHeight="1">
      <c r="A60" s="653"/>
      <c r="B60" s="654"/>
      <c r="C60" s="386" t="s">
        <v>110</v>
      </c>
      <c r="D60" s="109">
        <f>D54</f>
        <v>29</v>
      </c>
      <c r="E60" s="110">
        <f>E42+E48+E54</f>
        <v>5545.9979999999996</v>
      </c>
      <c r="F60" s="109">
        <f t="shared" si="26"/>
        <v>59431.620880000002</v>
      </c>
      <c r="G60" s="112">
        <f t="shared" si="21"/>
        <v>4.461413302074576E-2</v>
      </c>
      <c r="H60" s="112">
        <f t="shared" si="22"/>
        <v>6.2563883658983924E-2</v>
      </c>
      <c r="I60" s="113">
        <f>I42+I48+I54</f>
        <v>5219.4489999999996</v>
      </c>
      <c r="J60" s="128">
        <f t="shared" ref="J60" si="28">J42+J48+J54</f>
        <v>55640.835269999996</v>
      </c>
      <c r="K60" s="451">
        <f t="shared" si="24"/>
        <v>4.0278754702857765E-2</v>
      </c>
    </row>
    <row r="61" spans="1:11" ht="11.1" customHeight="1">
      <c r="A61" s="653"/>
      <c r="B61" s="654"/>
      <c r="C61" s="350" t="s">
        <v>0</v>
      </c>
      <c r="D61" s="351">
        <f>SUM(D56:D60)</f>
        <v>378988</v>
      </c>
      <c r="E61" s="352">
        <f>SUM(E56:E60)</f>
        <v>124310.33900000001</v>
      </c>
      <c r="F61" s="351">
        <f>SUM(F56:F60)</f>
        <v>1332207.43888</v>
      </c>
      <c r="G61" s="355">
        <f>SUM(G56:G60)</f>
        <v>0.99999999999999989</v>
      </c>
      <c r="H61" s="355">
        <f>(E61-I61)/I61</f>
        <v>-4.0690760344608536E-2</v>
      </c>
      <c r="I61" s="356">
        <f>SUM(I56:I60)</f>
        <v>129583.177</v>
      </c>
      <c r="J61" s="366">
        <f>SUM(J56:J60)</f>
        <v>1381664.6952499999</v>
      </c>
      <c r="K61" s="452">
        <f>SUM(K56:K60)</f>
        <v>1.0000000000000002</v>
      </c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spans="1:11" ht="1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</row>
    <row r="79" spans="1:11" ht="1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</row>
    <row r="80" spans="1:11" ht="1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 ht="1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  <row r="82" spans="1:11" ht="1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spans="1:11" ht="1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</row>
    <row r="84" spans="1:11" ht="1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</row>
    <row r="85" spans="1:11" ht="1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</row>
    <row r="86" spans="1:11" ht="1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</row>
    <row r="87" spans="1:11" ht="1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</row>
    <row r="88" spans="1:11" ht="1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</row>
    <row r="89" spans="1:11" ht="1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spans="1:11" ht="1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</row>
    <row r="91" spans="1:11" ht="1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</row>
    <row r="92" spans="1:11" ht="1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</row>
    <row r="93" spans="1:11" ht="1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</row>
    <row r="94" spans="1:11" ht="1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</row>
    <row r="95" spans="1:11" ht="1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</row>
    <row r="96" spans="1:11" ht="1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</row>
    <row r="97" spans="1:11" ht="1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</row>
    <row r="98" spans="1:11" ht="1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spans="1:11" ht="1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</row>
    <row r="100" spans="1:11" ht="1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</row>
    <row r="101" spans="1:11" ht="1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</row>
    <row r="102" spans="1:11" ht="1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26"/>
  <dimension ref="A1:T119"/>
  <sheetViews>
    <sheetView showGridLines="0" tabSelected="1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16" s="236" customFormat="1" ht="15.6">
      <c r="A1" s="679" t="s">
        <v>259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6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16" ht="12.9" customHeight="1">
      <c r="A3" s="684" t="s">
        <v>45</v>
      </c>
      <c r="B3" s="684"/>
      <c r="C3" s="684"/>
      <c r="D3" s="685"/>
      <c r="E3" s="446"/>
      <c r="F3" s="447"/>
      <c r="G3" s="310"/>
      <c r="H3" s="311"/>
      <c r="I3" s="447"/>
      <c r="J3" s="448"/>
      <c r="K3" s="448"/>
    </row>
    <row r="4" spans="1:16" ht="24.9" customHeight="1">
      <c r="A4" s="312"/>
      <c r="B4" s="312"/>
      <c r="C4" s="312"/>
      <c r="D4" s="300"/>
      <c r="E4" s="665">
        <f>'3.1'!D4</f>
        <v>2020</v>
      </c>
      <c r="F4" s="666"/>
      <c r="G4" s="667"/>
      <c r="H4" s="313"/>
      <c r="I4" s="668">
        <f>E4-1</f>
        <v>2019</v>
      </c>
      <c r="J4" s="669"/>
      <c r="K4" s="669"/>
    </row>
    <row r="5" spans="1:16" ht="24.9" customHeight="1">
      <c r="A5" s="449"/>
      <c r="B5" s="314"/>
      <c r="C5" s="315"/>
      <c r="D5" s="316"/>
      <c r="E5" s="660" t="s">
        <v>67</v>
      </c>
      <c r="F5" s="661"/>
      <c r="G5" s="709" t="s">
        <v>37</v>
      </c>
      <c r="H5" s="702" t="s">
        <v>288</v>
      </c>
      <c r="I5" s="658" t="s">
        <v>67</v>
      </c>
      <c r="J5" s="704"/>
      <c r="K5" s="673" t="s">
        <v>37</v>
      </c>
    </row>
    <row r="6" spans="1:16" ht="24.9" customHeight="1">
      <c r="A6" s="449"/>
      <c r="B6" s="317"/>
      <c r="C6" s="317"/>
      <c r="D6" s="686" t="s">
        <v>215</v>
      </c>
      <c r="E6" s="660"/>
      <c r="F6" s="662"/>
      <c r="G6" s="643"/>
      <c r="H6" s="702"/>
      <c r="I6" s="658"/>
      <c r="J6" s="705"/>
      <c r="K6" s="674"/>
    </row>
    <row r="7" spans="1:16" ht="15" customHeight="1">
      <c r="A7" s="701" t="s">
        <v>214</v>
      </c>
      <c r="B7" s="701"/>
      <c r="C7" s="390" t="s">
        <v>241</v>
      </c>
      <c r="D7" s="687"/>
      <c r="E7" s="389" t="s">
        <v>283</v>
      </c>
      <c r="F7" s="387" t="s">
        <v>278</v>
      </c>
      <c r="G7" s="388" t="s">
        <v>284</v>
      </c>
      <c r="H7" s="703"/>
      <c r="I7" s="318" t="s">
        <v>285</v>
      </c>
      <c r="J7" s="319" t="s">
        <v>278</v>
      </c>
      <c r="K7" s="318" t="s">
        <v>284</v>
      </c>
    </row>
    <row r="8" spans="1:16" ht="11.1" customHeight="1">
      <c r="A8" s="647" t="str">
        <f>'3.1'!D6</f>
        <v>Červenec</v>
      </c>
      <c r="B8" s="648"/>
      <c r="C8" s="386" t="s">
        <v>4</v>
      </c>
      <c r="D8" s="114">
        <v>118</v>
      </c>
      <c r="E8" s="110">
        <v>11898.754999999999</v>
      </c>
      <c r="F8" s="114">
        <v>127428.60253999998</v>
      </c>
      <c r="G8" s="116">
        <f>E8/$E$13</f>
        <v>0.68844193339350601</v>
      </c>
      <c r="H8" s="116">
        <f>(E8-I8)/I8</f>
        <v>1.3150709845934735E-2</v>
      </c>
      <c r="I8" s="113">
        <v>11744.308999999999</v>
      </c>
      <c r="J8" s="129">
        <v>125375.51012000002</v>
      </c>
      <c r="K8" s="450">
        <f>I8/$I$13</f>
        <v>0.71005066474809708</v>
      </c>
    </row>
    <row r="9" spans="1:16" ht="11.1" customHeight="1">
      <c r="A9" s="649"/>
      <c r="B9" s="650"/>
      <c r="C9" s="386" t="s">
        <v>5</v>
      </c>
      <c r="D9" s="109">
        <v>369</v>
      </c>
      <c r="E9" s="110">
        <v>1672.2370000000001</v>
      </c>
      <c r="F9" s="109">
        <v>17909.154510000015</v>
      </c>
      <c r="G9" s="112">
        <f>E9/$E$13</f>
        <v>9.6752817700016217E-2</v>
      </c>
      <c r="H9" s="112">
        <f>(E9-I9)/I9</f>
        <v>8.4101940410072198E-2</v>
      </c>
      <c r="I9" s="113">
        <v>1542.509</v>
      </c>
      <c r="J9" s="128">
        <v>16467.426750000013</v>
      </c>
      <c r="K9" s="451">
        <f>I9/$I$13</f>
        <v>9.3258746924141947E-2</v>
      </c>
      <c r="L9" s="230"/>
      <c r="N9" s="230"/>
      <c r="O9" s="230"/>
      <c r="P9" s="230"/>
    </row>
    <row r="10" spans="1:16" ht="11.1" customHeight="1">
      <c r="A10" s="649"/>
      <c r="B10" s="650"/>
      <c r="C10" s="386" t="s">
        <v>6</v>
      </c>
      <c r="D10" s="109">
        <v>13223</v>
      </c>
      <c r="E10" s="110">
        <v>949.78</v>
      </c>
      <c r="F10" s="109">
        <v>10171.046419999999</v>
      </c>
      <c r="G10" s="112">
        <f>E10/$E$13</f>
        <v>5.4952671897058485E-2</v>
      </c>
      <c r="H10" s="112">
        <f t="shared" ref="H10:H12" si="0">(E10-I10)/I10</f>
        <v>-2.6468758296151293E-2</v>
      </c>
      <c r="I10" s="113">
        <v>975.60300000000007</v>
      </c>
      <c r="J10" s="128">
        <v>10415.462509999999</v>
      </c>
      <c r="K10" s="451">
        <f>I10/$I$13</f>
        <v>5.898410529561491E-2</v>
      </c>
      <c r="L10" s="230"/>
      <c r="N10" s="230"/>
      <c r="O10" s="230"/>
      <c r="P10" s="230"/>
    </row>
    <row r="11" spans="1:16" ht="11.1" customHeight="1">
      <c r="A11" s="649"/>
      <c r="B11" s="650"/>
      <c r="C11" s="386" t="s">
        <v>7</v>
      </c>
      <c r="D11" s="109">
        <v>173724</v>
      </c>
      <c r="E11" s="110">
        <v>2364.8000000000002</v>
      </c>
      <c r="F11" s="109">
        <v>25325.8</v>
      </c>
      <c r="G11" s="112">
        <f>E11/$E$13</f>
        <v>0.13682334698789606</v>
      </c>
      <c r="H11" s="112">
        <f t="shared" si="0"/>
        <v>0.2510845413183791</v>
      </c>
      <c r="I11" s="113">
        <v>1890.2</v>
      </c>
      <c r="J11" s="128">
        <v>20178.2</v>
      </c>
      <c r="K11" s="451">
        <f>I11/$I$13</f>
        <v>0.11427984111341528</v>
      </c>
      <c r="L11" s="230"/>
      <c r="N11" s="230"/>
      <c r="O11" s="230"/>
      <c r="P11" s="230"/>
    </row>
    <row r="12" spans="1:16" ht="11.1" customHeight="1">
      <c r="A12" s="649"/>
      <c r="B12" s="650"/>
      <c r="C12" s="386" t="s">
        <v>110</v>
      </c>
      <c r="D12" s="109">
        <v>15</v>
      </c>
      <c r="E12" s="110">
        <v>398.02800000000002</v>
      </c>
      <c r="F12" s="109">
        <v>4262.6414100000002</v>
      </c>
      <c r="G12" s="112">
        <f>E12/$E$13</f>
        <v>2.3029230021523298E-2</v>
      </c>
      <c r="H12" s="112">
        <f t="shared" si="0"/>
        <v>2.7224701209614031E-2</v>
      </c>
      <c r="I12" s="113">
        <v>387.47899999999998</v>
      </c>
      <c r="J12" s="128">
        <v>4136.4900900000002</v>
      </c>
      <c r="K12" s="451">
        <f>I12/$I$13</f>
        <v>2.3426641918730843E-2</v>
      </c>
      <c r="L12" s="230"/>
      <c r="N12" s="230"/>
      <c r="O12" s="230"/>
      <c r="P12" s="230"/>
    </row>
    <row r="13" spans="1:16" ht="11.1" customHeight="1">
      <c r="A13" s="651"/>
      <c r="B13" s="652"/>
      <c r="C13" s="350" t="s">
        <v>0</v>
      </c>
      <c r="D13" s="351">
        <v>187449</v>
      </c>
      <c r="E13" s="352">
        <v>17283.599999999999</v>
      </c>
      <c r="F13" s="351">
        <v>185097.24487999998</v>
      </c>
      <c r="G13" s="355">
        <f>SUM(G8:G12)</f>
        <v>1</v>
      </c>
      <c r="H13" s="355">
        <f>(E13-I13)/I13</f>
        <v>4.4951360632644308E-2</v>
      </c>
      <c r="I13" s="356">
        <v>16540.099999999999</v>
      </c>
      <c r="J13" s="366">
        <v>176573.08947000006</v>
      </c>
      <c r="K13" s="452">
        <f>SUM(K8:K12)</f>
        <v>1</v>
      </c>
      <c r="L13" s="230"/>
    </row>
    <row r="14" spans="1:16" ht="11.1" customHeight="1">
      <c r="A14" s="653" t="str">
        <f>'3.1'!E6</f>
        <v>Srpen</v>
      </c>
      <c r="B14" s="654"/>
      <c r="C14" s="386" t="s">
        <v>4</v>
      </c>
      <c r="D14" s="114">
        <v>118</v>
      </c>
      <c r="E14" s="110">
        <v>11998.36</v>
      </c>
      <c r="F14" s="114">
        <v>128664.90094999994</v>
      </c>
      <c r="G14" s="116">
        <f>E14/$E$19</f>
        <v>0.70183906970214549</v>
      </c>
      <c r="H14" s="116">
        <f>(E14-I14)/I14</f>
        <v>2.979174164074605E-2</v>
      </c>
      <c r="I14" s="113">
        <v>11651.249</v>
      </c>
      <c r="J14" s="129">
        <v>124121.72512999993</v>
      </c>
      <c r="K14" s="450">
        <f>I14/$I$19</f>
        <v>0.69775478794121515</v>
      </c>
      <c r="L14" s="230"/>
      <c r="M14" s="230"/>
    </row>
    <row r="15" spans="1:16" ht="11.1" customHeight="1">
      <c r="A15" s="653"/>
      <c r="B15" s="654"/>
      <c r="C15" s="386" t="s">
        <v>5</v>
      </c>
      <c r="D15" s="109">
        <v>370</v>
      </c>
      <c r="E15" s="110">
        <v>1655.5909999999999</v>
      </c>
      <c r="F15" s="109">
        <v>17753.29871000001</v>
      </c>
      <c r="G15" s="112">
        <f>E15/$E$19</f>
        <v>9.6843105828400278E-2</v>
      </c>
      <c r="H15" s="112">
        <f>(E15-I15)/I15</f>
        <v>1.9546756165902016E-2</v>
      </c>
      <c r="I15" s="113">
        <v>1623.85</v>
      </c>
      <c r="J15" s="128">
        <v>17298.522260000002</v>
      </c>
      <c r="K15" s="451">
        <f>I15/$I$19</f>
        <v>9.7247008659615997E-2</v>
      </c>
      <c r="L15" s="231"/>
      <c r="M15" s="230"/>
    </row>
    <row r="16" spans="1:16" ht="11.1" customHeight="1">
      <c r="A16" s="653"/>
      <c r="B16" s="654"/>
      <c r="C16" s="386" t="s">
        <v>6</v>
      </c>
      <c r="D16" s="109">
        <v>13223</v>
      </c>
      <c r="E16" s="110">
        <v>825.21899999999994</v>
      </c>
      <c r="F16" s="109">
        <v>8849.363229999999</v>
      </c>
      <c r="G16" s="112">
        <f>E16/$E$19</f>
        <v>4.8270841620065973E-2</v>
      </c>
      <c r="H16" s="112">
        <f t="shared" ref="H16:H19" si="1">(E16-I16)/I16</f>
        <v>-0.11793829771996797</v>
      </c>
      <c r="I16" s="113">
        <v>935.55700000000002</v>
      </c>
      <c r="J16" s="128">
        <v>9966.4730099999997</v>
      </c>
      <c r="K16" s="451">
        <f>I16/$I$19</f>
        <v>5.6027416128684525E-2</v>
      </c>
      <c r="L16" s="230"/>
      <c r="M16" s="230"/>
      <c r="N16" s="230"/>
      <c r="O16" s="230"/>
    </row>
    <row r="17" spans="1:20" ht="11.1" customHeight="1">
      <c r="A17" s="653"/>
      <c r="B17" s="654"/>
      <c r="C17" s="386" t="s">
        <v>7</v>
      </c>
      <c r="D17" s="109">
        <v>173661</v>
      </c>
      <c r="E17" s="110">
        <v>2228.6</v>
      </c>
      <c r="F17" s="109">
        <v>23898</v>
      </c>
      <c r="G17" s="112">
        <f>E17/$E$19</f>
        <v>0.13036102856875451</v>
      </c>
      <c r="H17" s="112">
        <f t="shared" si="1"/>
        <v>6.3720108825354407E-2</v>
      </c>
      <c r="I17" s="113">
        <v>2095.1</v>
      </c>
      <c r="J17" s="128">
        <v>22319</v>
      </c>
      <c r="K17" s="451">
        <f>I17/$I$19</f>
        <v>0.12546861338347845</v>
      </c>
      <c r="L17" s="230"/>
      <c r="M17" s="230"/>
      <c r="N17" s="230"/>
      <c r="O17" s="230"/>
    </row>
    <row r="18" spans="1:20" ht="11.1" customHeight="1">
      <c r="A18" s="653"/>
      <c r="B18" s="654"/>
      <c r="C18" s="386" t="s">
        <v>110</v>
      </c>
      <c r="D18" s="109">
        <v>15</v>
      </c>
      <c r="E18" s="110">
        <v>387.83</v>
      </c>
      <c r="F18" s="109">
        <v>4158.8860500000001</v>
      </c>
      <c r="G18" s="112">
        <f>E18/$E$19</f>
        <v>2.2685954280633608E-2</v>
      </c>
      <c r="H18" s="112">
        <f t="shared" si="1"/>
        <v>-1.1757091457634802E-2</v>
      </c>
      <c r="I18" s="113">
        <v>392.44400000000002</v>
      </c>
      <c r="J18" s="128">
        <v>4180.7371900000007</v>
      </c>
      <c r="K18" s="451">
        <f>I18/$I$19</f>
        <v>2.3502173887005786E-2</v>
      </c>
      <c r="L18" s="230"/>
      <c r="M18" s="230"/>
      <c r="N18" s="230"/>
      <c r="O18" s="230"/>
    </row>
    <row r="19" spans="1:20" ht="11.1" customHeight="1">
      <c r="A19" s="653"/>
      <c r="B19" s="654"/>
      <c r="C19" s="350" t="s">
        <v>0</v>
      </c>
      <c r="D19" s="351">
        <v>187387</v>
      </c>
      <c r="E19" s="352">
        <v>17095.600000000002</v>
      </c>
      <c r="F19" s="351">
        <v>183324.44893999994</v>
      </c>
      <c r="G19" s="355">
        <f>SUM(G14:G18)</f>
        <v>0.99999999999999989</v>
      </c>
      <c r="H19" s="355">
        <f t="shared" si="1"/>
        <v>2.3798972344324622E-2</v>
      </c>
      <c r="I19" s="356">
        <v>16698.2</v>
      </c>
      <c r="J19" s="366">
        <v>177886.45758999995</v>
      </c>
      <c r="K19" s="452">
        <f>SUM(K14:K18)</f>
        <v>1</v>
      </c>
      <c r="L19" s="230"/>
      <c r="M19" s="230"/>
      <c r="N19" s="230"/>
      <c r="O19" s="230"/>
    </row>
    <row r="20" spans="1:20" ht="11.1" customHeight="1">
      <c r="A20" s="653" t="str">
        <f>'3.1'!F6</f>
        <v>Září</v>
      </c>
      <c r="B20" s="654"/>
      <c r="C20" s="385" t="s">
        <v>4</v>
      </c>
      <c r="D20" s="114">
        <v>118</v>
      </c>
      <c r="E20" s="262">
        <v>13157.31</v>
      </c>
      <c r="F20" s="114">
        <v>141173.13385999997</v>
      </c>
      <c r="G20" s="116">
        <f>E20/$E$25</f>
        <v>0.57860780312758364</v>
      </c>
      <c r="H20" s="116">
        <f>(E20-I20)/I20</f>
        <v>2.1255460293060822E-2</v>
      </c>
      <c r="I20" s="523">
        <v>12883.466</v>
      </c>
      <c r="J20" s="129">
        <v>137432.34106999999</v>
      </c>
      <c r="K20" s="450">
        <f>I20/$I$25</f>
        <v>0.60577617701961195</v>
      </c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20" ht="11.1" customHeight="1">
      <c r="A21" s="653"/>
      <c r="B21" s="654"/>
      <c r="C21" s="386" t="s">
        <v>5</v>
      </c>
      <c r="D21" s="109">
        <v>370</v>
      </c>
      <c r="E21" s="110">
        <v>2235.2860000000001</v>
      </c>
      <c r="F21" s="109">
        <v>23984.316969999985</v>
      </c>
      <c r="G21" s="112">
        <f>E21/$E$25</f>
        <v>9.8299266477862413E-2</v>
      </c>
      <c r="H21" s="112">
        <f t="shared" ref="H21:H25" si="2">(E21-I21)/I21</f>
        <v>1.3676887672567709E-3</v>
      </c>
      <c r="I21" s="113">
        <v>2232.2330000000002</v>
      </c>
      <c r="J21" s="128">
        <v>23812.241550000013</v>
      </c>
      <c r="K21" s="451">
        <f>I21/$I$25</f>
        <v>0.10495883428861608</v>
      </c>
      <c r="L21" s="110"/>
      <c r="M21" s="110"/>
      <c r="N21" s="110"/>
      <c r="O21" s="110"/>
      <c r="P21" s="110"/>
      <c r="Q21" s="110"/>
      <c r="R21" s="110"/>
      <c r="S21" s="110"/>
      <c r="T21" s="110"/>
    </row>
    <row r="22" spans="1:20" ht="11.1" customHeight="1">
      <c r="A22" s="653"/>
      <c r="B22" s="654"/>
      <c r="C22" s="386" t="s">
        <v>6</v>
      </c>
      <c r="D22" s="109">
        <v>13228</v>
      </c>
      <c r="E22" s="110">
        <v>2098.0450000000001</v>
      </c>
      <c r="F22" s="109">
        <v>22511.488529999999</v>
      </c>
      <c r="G22" s="112">
        <f>E22/$E$25</f>
        <v>9.2263936041091316E-2</v>
      </c>
      <c r="H22" s="112">
        <f t="shared" si="2"/>
        <v>5.7855594211667485E-2</v>
      </c>
      <c r="I22" s="113">
        <v>1983.3</v>
      </c>
      <c r="J22" s="128">
        <v>21156.2</v>
      </c>
      <c r="K22" s="451">
        <f>I22/$I$25</f>
        <v>9.3254089534834508E-2</v>
      </c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20" ht="11.1" customHeight="1">
      <c r="A23" s="653"/>
      <c r="B23" s="654"/>
      <c r="C23" s="386" t="s">
        <v>7</v>
      </c>
      <c r="D23" s="109">
        <v>173651</v>
      </c>
      <c r="E23" s="110">
        <v>4859.3</v>
      </c>
      <c r="F23" s="109">
        <v>52138.3</v>
      </c>
      <c r="G23" s="112">
        <f>E23/$E$25</f>
        <v>0.21369329275800808</v>
      </c>
      <c r="H23" s="112">
        <f t="shared" si="2"/>
        <v>0.28852885023334757</v>
      </c>
      <c r="I23" s="113">
        <v>3771.2</v>
      </c>
      <c r="J23" s="128">
        <v>40228.6</v>
      </c>
      <c r="K23" s="451">
        <f>I23/$I$25</f>
        <v>0.17732053771681938</v>
      </c>
      <c r="L23" s="110"/>
      <c r="M23" s="110"/>
      <c r="N23" s="110"/>
      <c r="O23" s="110"/>
      <c r="P23" s="110"/>
      <c r="Q23" s="110"/>
      <c r="R23" s="110"/>
      <c r="S23" s="110"/>
      <c r="T23" s="110"/>
    </row>
    <row r="24" spans="1:20" ht="11.1" customHeight="1">
      <c r="A24" s="653"/>
      <c r="B24" s="654"/>
      <c r="C24" s="386" t="s">
        <v>110</v>
      </c>
      <c r="D24" s="109">
        <v>16</v>
      </c>
      <c r="E24" s="110">
        <v>389.65899999999999</v>
      </c>
      <c r="F24" s="109">
        <v>4180.9104699999998</v>
      </c>
      <c r="G24" s="112">
        <f>E24/$E$25</f>
        <v>1.7135701595454626E-2</v>
      </c>
      <c r="H24" s="112">
        <f t="shared" si="2"/>
        <v>-1.972825225596913E-2</v>
      </c>
      <c r="I24" s="113">
        <v>397.50099999999998</v>
      </c>
      <c r="J24" s="128">
        <v>4240.2702299999992</v>
      </c>
      <c r="K24" s="451">
        <f>I24/$I$25</f>
        <v>1.8690361440118111E-2</v>
      </c>
      <c r="L24" s="110"/>
      <c r="M24" s="110"/>
      <c r="N24" s="110"/>
      <c r="O24" s="110"/>
      <c r="P24" s="110"/>
      <c r="Q24" s="110"/>
      <c r="R24" s="110"/>
      <c r="S24" s="110"/>
      <c r="T24" s="110"/>
    </row>
    <row r="25" spans="1:20" ht="11.1" customHeight="1">
      <c r="A25" s="653"/>
      <c r="B25" s="654"/>
      <c r="C25" s="350" t="s">
        <v>0</v>
      </c>
      <c r="D25" s="351">
        <v>187383</v>
      </c>
      <c r="E25" s="352">
        <v>22739.599999999999</v>
      </c>
      <c r="F25" s="351">
        <v>243988.14982999995</v>
      </c>
      <c r="G25" s="355">
        <f>SUM(G20:G24)</f>
        <v>1</v>
      </c>
      <c r="H25" s="355">
        <f t="shared" si="2"/>
        <v>6.9208235963456211E-2</v>
      </c>
      <c r="I25" s="356">
        <v>21267.7</v>
      </c>
      <c r="J25" s="366">
        <v>226869.65285000001</v>
      </c>
      <c r="K25" s="452">
        <f>SUM(K20:K24)</f>
        <v>1</v>
      </c>
    </row>
    <row r="26" spans="1:20" ht="11.1" customHeight="1">
      <c r="A26" s="655" t="str">
        <f>'3.1'!G6</f>
        <v>III. čtvrtletí</v>
      </c>
      <c r="B26" s="656"/>
      <c r="C26" s="386" t="s">
        <v>4</v>
      </c>
      <c r="D26" s="109">
        <f>D20</f>
        <v>118</v>
      </c>
      <c r="E26" s="110">
        <f>E8+E14+E20</f>
        <v>37054.424999999996</v>
      </c>
      <c r="F26" s="109">
        <f>F8+F14+F20</f>
        <v>397266.63734999986</v>
      </c>
      <c r="G26" s="112">
        <f>E26/$E$31</f>
        <v>0.64872555095695283</v>
      </c>
      <c r="H26" s="112">
        <f>(E26-I26)/I26</f>
        <v>2.1373259655496742E-2</v>
      </c>
      <c r="I26" s="113">
        <f>I8+I14+I20</f>
        <v>36279.023999999998</v>
      </c>
      <c r="J26" s="128">
        <f>J8+J14+J20</f>
        <v>386929.57631999999</v>
      </c>
      <c r="K26" s="451">
        <f>I26/$I$31</f>
        <v>0.66559688841595421</v>
      </c>
    </row>
    <row r="27" spans="1:20" ht="11.1" customHeight="1">
      <c r="A27" s="653"/>
      <c r="B27" s="654"/>
      <c r="C27" s="386" t="s">
        <v>5</v>
      </c>
      <c r="D27" s="109">
        <f>D21</f>
        <v>370</v>
      </c>
      <c r="E27" s="110">
        <f t="shared" ref="E27:F30" si="3">E9+E15+E21</f>
        <v>5563.1139999999996</v>
      </c>
      <c r="F27" s="109">
        <f t="shared" si="3"/>
        <v>59646.77019000001</v>
      </c>
      <c r="G27" s="112">
        <f>E27/$E$31</f>
        <v>9.7395498504870545E-2</v>
      </c>
      <c r="H27" s="112">
        <f t="shared" ref="H27:H30" si="4">(E27-I27)/I27</f>
        <v>3.0474983106706158E-2</v>
      </c>
      <c r="I27" s="113">
        <f t="shared" ref="I27:J27" si="5">I9+I15+I21</f>
        <v>5398.5920000000006</v>
      </c>
      <c r="J27" s="128">
        <f t="shared" si="5"/>
        <v>57578.190560000025</v>
      </c>
      <c r="K27" s="451">
        <f>I27/$I$31</f>
        <v>9.904582981690091E-2</v>
      </c>
    </row>
    <row r="28" spans="1:20" ht="11.1" customHeight="1">
      <c r="A28" s="653"/>
      <c r="B28" s="654"/>
      <c r="C28" s="386" t="s">
        <v>6</v>
      </c>
      <c r="D28" s="109">
        <f>D22</f>
        <v>13228</v>
      </c>
      <c r="E28" s="110">
        <f t="shared" si="3"/>
        <v>3873.0439999999999</v>
      </c>
      <c r="F28" s="109">
        <f t="shared" si="3"/>
        <v>41531.898179999997</v>
      </c>
      <c r="G28" s="112">
        <f>E28/$E$31</f>
        <v>6.7806816669817999E-2</v>
      </c>
      <c r="H28" s="112">
        <f t="shared" si="4"/>
        <v>-5.4990935842196779E-3</v>
      </c>
      <c r="I28" s="113">
        <f t="shared" ref="I28:J28" si="6">I10+I16+I22</f>
        <v>3894.46</v>
      </c>
      <c r="J28" s="128">
        <f t="shared" si="6"/>
        <v>41538.135519999996</v>
      </c>
      <c r="K28" s="451">
        <f>I28/$I$31</f>
        <v>7.1450115583605478E-2</v>
      </c>
    </row>
    <row r="29" spans="1:20" ht="11.1" customHeight="1">
      <c r="A29" s="653"/>
      <c r="B29" s="654"/>
      <c r="C29" s="386" t="s">
        <v>7</v>
      </c>
      <c r="D29" s="109">
        <f>D23</f>
        <v>173651</v>
      </c>
      <c r="E29" s="110">
        <f t="shared" si="3"/>
        <v>9452.7000000000007</v>
      </c>
      <c r="F29" s="109">
        <f t="shared" si="3"/>
        <v>101362.1</v>
      </c>
      <c r="G29" s="112">
        <f>E29/$E$31</f>
        <v>0.1654919220992038</v>
      </c>
      <c r="H29" s="112">
        <f t="shared" si="4"/>
        <v>0.21868110616901962</v>
      </c>
      <c r="I29" s="113">
        <f t="shared" ref="I29:J29" si="7">I11+I17+I23</f>
        <v>7756.5</v>
      </c>
      <c r="J29" s="128">
        <f t="shared" si="7"/>
        <v>82725.799999999988</v>
      </c>
      <c r="K29" s="451">
        <f>I29/$I$31</f>
        <v>0.14230543426411774</v>
      </c>
    </row>
    <row r="30" spans="1:20" ht="11.1" customHeight="1">
      <c r="A30" s="653"/>
      <c r="B30" s="654"/>
      <c r="C30" s="386" t="s">
        <v>110</v>
      </c>
      <c r="D30" s="109">
        <f>D24</f>
        <v>16</v>
      </c>
      <c r="E30" s="110">
        <f>E12+E18+E24</f>
        <v>1175.5169999999998</v>
      </c>
      <c r="F30" s="109">
        <f t="shared" si="3"/>
        <v>12602.43793</v>
      </c>
      <c r="G30" s="112">
        <f>E30/$E$31</f>
        <v>2.0580211769154814E-2</v>
      </c>
      <c r="H30" s="112">
        <f t="shared" si="4"/>
        <v>-1.6196374458140423E-3</v>
      </c>
      <c r="I30" s="113">
        <f>I12+I18+I24</f>
        <v>1177.424</v>
      </c>
      <c r="J30" s="128">
        <f t="shared" ref="J30" si="8">J12+J18+J24</f>
        <v>12557.497510000001</v>
      </c>
      <c r="K30" s="451">
        <f>I30/$I$31</f>
        <v>2.1601731919421718E-2</v>
      </c>
    </row>
    <row r="31" spans="1:20" ht="11.1" customHeight="1">
      <c r="A31" s="653"/>
      <c r="B31" s="654"/>
      <c r="C31" s="350" t="s">
        <v>0</v>
      </c>
      <c r="D31" s="351">
        <f>SUM(D26:D30)</f>
        <v>187383</v>
      </c>
      <c r="E31" s="352">
        <f>SUM(E26:E30)</f>
        <v>57118.799999999996</v>
      </c>
      <c r="F31" s="351">
        <f>SUM(F26:F30)</f>
        <v>612409.84364999994</v>
      </c>
      <c r="G31" s="355">
        <f>SUM(G26:G30)</f>
        <v>1</v>
      </c>
      <c r="H31" s="355">
        <f>(E31-I31)/I31</f>
        <v>4.7936007045096013E-2</v>
      </c>
      <c r="I31" s="356">
        <f>SUM(I26:I30)</f>
        <v>54505.999999999993</v>
      </c>
      <c r="J31" s="366">
        <f>SUM(J26:J30)</f>
        <v>581329.19991000008</v>
      </c>
      <c r="K31" s="452">
        <f>SUM(K26:K30)</f>
        <v>1</v>
      </c>
    </row>
    <row r="32" spans="1:20" ht="9.9" customHeight="1">
      <c r="A32" s="130"/>
      <c r="B32" s="131"/>
      <c r="C32" s="132"/>
      <c r="D32" s="99"/>
      <c r="E32" s="99"/>
      <c r="F32" s="99"/>
      <c r="G32" s="133"/>
      <c r="H32" s="134"/>
      <c r="I32" s="135"/>
      <c r="J32" s="135"/>
      <c r="K32" s="136"/>
    </row>
    <row r="33" spans="1:11" ht="12.9" customHeight="1">
      <c r="A33" s="706" t="s">
        <v>46</v>
      </c>
      <c r="B33" s="707"/>
      <c r="C33" s="707"/>
      <c r="D33" s="708"/>
      <c r="E33" s="320"/>
      <c r="F33" s="320"/>
      <c r="G33" s="321"/>
      <c r="H33" s="311"/>
      <c r="I33" s="322"/>
      <c r="J33" s="322"/>
      <c r="K33" s="453"/>
    </row>
    <row r="34" spans="1:11" ht="24.9" customHeight="1">
      <c r="A34" s="449"/>
      <c r="B34" s="314"/>
      <c r="C34" s="323"/>
      <c r="D34" s="324"/>
      <c r="E34" s="665">
        <f>'3.1'!D4</f>
        <v>2020</v>
      </c>
      <c r="F34" s="675"/>
      <c r="G34" s="676"/>
      <c r="H34" s="325"/>
      <c r="I34" s="668">
        <f>E34-1</f>
        <v>2019</v>
      </c>
      <c r="J34" s="677"/>
      <c r="K34" s="677"/>
    </row>
    <row r="35" spans="1:11" ht="24.9" customHeight="1">
      <c r="A35" s="449"/>
      <c r="B35" s="314"/>
      <c r="C35" s="315"/>
      <c r="D35" s="316"/>
      <c r="E35" s="660" t="s">
        <v>67</v>
      </c>
      <c r="F35" s="661"/>
      <c r="G35" s="709" t="s">
        <v>37</v>
      </c>
      <c r="H35" s="702" t="s">
        <v>288</v>
      </c>
      <c r="I35" s="658" t="s">
        <v>67</v>
      </c>
      <c r="J35" s="704"/>
      <c r="K35" s="673" t="s">
        <v>37</v>
      </c>
    </row>
    <row r="36" spans="1:11" ht="24.9" customHeight="1">
      <c r="A36" s="449"/>
      <c r="B36" s="317"/>
      <c r="C36" s="317"/>
      <c r="D36" s="686" t="s">
        <v>215</v>
      </c>
      <c r="E36" s="660"/>
      <c r="F36" s="662"/>
      <c r="G36" s="643"/>
      <c r="H36" s="702"/>
      <c r="I36" s="658"/>
      <c r="J36" s="705"/>
      <c r="K36" s="674"/>
    </row>
    <row r="37" spans="1:11" ht="15" customHeight="1">
      <c r="A37" s="701" t="s">
        <v>214</v>
      </c>
      <c r="B37" s="701"/>
      <c r="C37" s="390" t="s">
        <v>241</v>
      </c>
      <c r="D37" s="687"/>
      <c r="E37" s="389" t="s">
        <v>283</v>
      </c>
      <c r="F37" s="387" t="s">
        <v>278</v>
      </c>
      <c r="G37" s="388" t="s">
        <v>284</v>
      </c>
      <c r="H37" s="703"/>
      <c r="I37" s="318" t="s">
        <v>285</v>
      </c>
      <c r="J37" s="319" t="s">
        <v>278</v>
      </c>
      <c r="K37" s="318" t="s">
        <v>284</v>
      </c>
    </row>
    <row r="38" spans="1:11" ht="11.1" customHeight="1">
      <c r="A38" s="647" t="str">
        <f>'3.1'!D6</f>
        <v>Červenec</v>
      </c>
      <c r="B38" s="648"/>
      <c r="C38" s="386" t="s">
        <v>4</v>
      </c>
      <c r="D38" s="114">
        <v>74</v>
      </c>
      <c r="E38" s="110">
        <v>11827.342999999999</v>
      </c>
      <c r="F38" s="114">
        <v>126664.06706000002</v>
      </c>
      <c r="G38" s="116">
        <f>E38/$E$43</f>
        <v>0.72865707227215881</v>
      </c>
      <c r="H38" s="116">
        <f>(E38-I38)/I38</f>
        <v>4.0339679042482396E-2</v>
      </c>
      <c r="I38" s="113">
        <v>11368.732</v>
      </c>
      <c r="J38" s="129">
        <v>121365.64038000006</v>
      </c>
      <c r="K38" s="450">
        <f>I38/$I$43</f>
        <v>0.73581168368865946</v>
      </c>
    </row>
    <row r="39" spans="1:11" ht="11.1" customHeight="1">
      <c r="A39" s="649"/>
      <c r="B39" s="650"/>
      <c r="C39" s="386" t="s">
        <v>5</v>
      </c>
      <c r="D39" s="109">
        <v>289</v>
      </c>
      <c r="E39" s="110">
        <v>1520.671</v>
      </c>
      <c r="F39" s="109">
        <v>16285.825319999998</v>
      </c>
      <c r="G39" s="112">
        <f t="shared" ref="G39" si="9">E39/$E$43</f>
        <v>9.3685257859620383E-2</v>
      </c>
      <c r="H39" s="112">
        <f>(E39-I39)/I39</f>
        <v>-2.77959630418604E-2</v>
      </c>
      <c r="I39" s="113">
        <v>1564.1479999999999</v>
      </c>
      <c r="J39" s="128">
        <v>16697.747619999991</v>
      </c>
      <c r="K39" s="451">
        <f t="shared" ref="K39:K42" si="10">I39/$I$43</f>
        <v>0.10123542127813807</v>
      </c>
    </row>
    <row r="40" spans="1:11" ht="11.1" customHeight="1">
      <c r="A40" s="649"/>
      <c r="B40" s="650"/>
      <c r="C40" s="386" t="s">
        <v>6</v>
      </c>
      <c r="D40" s="109">
        <v>11235</v>
      </c>
      <c r="E40" s="110">
        <v>779.46699999999998</v>
      </c>
      <c r="F40" s="109">
        <v>8348.1596499999996</v>
      </c>
      <c r="G40" s="112">
        <f>E40/$E$43</f>
        <v>4.8021279348435468E-2</v>
      </c>
      <c r="H40" s="112">
        <f t="shared" ref="H40:H42" si="11">(E40-I40)/I40</f>
        <v>-3.3765708944770365E-2</v>
      </c>
      <c r="I40" s="113">
        <v>806.7059999999999</v>
      </c>
      <c r="J40" s="128">
        <v>8612.1745800000008</v>
      </c>
      <c r="K40" s="451">
        <f t="shared" si="10"/>
        <v>5.2211952933866643E-2</v>
      </c>
    </row>
    <row r="41" spans="1:11" ht="11.1" customHeight="1">
      <c r="A41" s="649"/>
      <c r="B41" s="650"/>
      <c r="C41" s="386" t="s">
        <v>7</v>
      </c>
      <c r="D41" s="109">
        <v>125255</v>
      </c>
      <c r="E41" s="110">
        <v>1871.9</v>
      </c>
      <c r="F41" s="109">
        <v>20046.8</v>
      </c>
      <c r="G41" s="112">
        <f>E41/$E$43</f>
        <v>0.11532371840287833</v>
      </c>
      <c r="H41" s="112">
        <f t="shared" si="11"/>
        <v>0.23925852366765979</v>
      </c>
      <c r="I41" s="113">
        <v>1510.5</v>
      </c>
      <c r="J41" s="128">
        <v>16124.8</v>
      </c>
      <c r="K41" s="451">
        <f t="shared" si="10"/>
        <v>9.776319366238205E-2</v>
      </c>
    </row>
    <row r="42" spans="1:11" ht="11.1" customHeight="1">
      <c r="A42" s="649"/>
      <c r="B42" s="650"/>
      <c r="C42" s="386" t="s">
        <v>110</v>
      </c>
      <c r="D42" s="109">
        <v>13</v>
      </c>
      <c r="E42" s="110">
        <v>232.31899999999999</v>
      </c>
      <c r="F42" s="109">
        <v>2487.99197</v>
      </c>
      <c r="G42" s="112">
        <f>E42/$E$43</f>
        <v>1.431267211690704E-2</v>
      </c>
      <c r="H42" s="112">
        <f t="shared" si="11"/>
        <v>0.15861735340175737</v>
      </c>
      <c r="I42" s="113">
        <v>200.51400000000001</v>
      </c>
      <c r="J42" s="128">
        <v>2140.5546300000001</v>
      </c>
      <c r="K42" s="451">
        <f t="shared" si="10"/>
        <v>1.2977748436953906E-2</v>
      </c>
    </row>
    <row r="43" spans="1:11" ht="11.1" customHeight="1">
      <c r="A43" s="651"/>
      <c r="B43" s="652"/>
      <c r="C43" s="350" t="s">
        <v>0</v>
      </c>
      <c r="D43" s="351">
        <v>136866</v>
      </c>
      <c r="E43" s="352">
        <v>16231.699999999999</v>
      </c>
      <c r="F43" s="351">
        <v>173832.84399999998</v>
      </c>
      <c r="G43" s="355">
        <f>SUM(G38:G42)</f>
        <v>1</v>
      </c>
      <c r="H43" s="355">
        <f>(E43-I43)/I43</f>
        <v>5.0554671016012354E-2</v>
      </c>
      <c r="I43" s="356">
        <v>15450.599999999999</v>
      </c>
      <c r="J43" s="366">
        <v>164940.91721000001</v>
      </c>
      <c r="K43" s="452">
        <f>SUM(K38:K42)</f>
        <v>1.0000000000000002</v>
      </c>
    </row>
    <row r="44" spans="1:11" ht="11.1" customHeight="1">
      <c r="A44" s="647" t="str">
        <f>'3.1'!E6</f>
        <v>Srpen</v>
      </c>
      <c r="B44" s="648"/>
      <c r="C44" s="386" t="s">
        <v>4</v>
      </c>
      <c r="D44" s="114">
        <v>74</v>
      </c>
      <c r="E44" s="110">
        <v>10771.569</v>
      </c>
      <c r="F44" s="114">
        <v>115508.63760000009</v>
      </c>
      <c r="G44" s="116">
        <f>E44/$E$49</f>
        <v>0.70909904216451081</v>
      </c>
      <c r="H44" s="116">
        <f>(E44-I44)/I44</f>
        <v>-3.0429140004032051E-3</v>
      </c>
      <c r="I44" s="113">
        <v>10804.446</v>
      </c>
      <c r="J44" s="129">
        <v>115100.96867</v>
      </c>
      <c r="K44" s="450">
        <f>I44/$I$49</f>
        <v>0.71621872804168263</v>
      </c>
    </row>
    <row r="45" spans="1:11" ht="11.1" customHeight="1">
      <c r="A45" s="649"/>
      <c r="B45" s="650"/>
      <c r="C45" s="386" t="s">
        <v>5</v>
      </c>
      <c r="D45" s="109">
        <v>289</v>
      </c>
      <c r="E45" s="110">
        <v>1745.115</v>
      </c>
      <c r="F45" s="109">
        <v>18713.62258000001</v>
      </c>
      <c r="G45" s="112">
        <f t="shared" ref="G45:G48" si="12">E45/$E$49</f>
        <v>0.11488199861755705</v>
      </c>
      <c r="H45" s="112">
        <f>(E45-I45)/I45</f>
        <v>7.0781017316057154E-2</v>
      </c>
      <c r="I45" s="113">
        <v>1629.759</v>
      </c>
      <c r="J45" s="128">
        <v>17361.539219999995</v>
      </c>
      <c r="K45" s="451">
        <f t="shared" ref="K45:K48" si="13">I45/$I$49</f>
        <v>0.1080355177854084</v>
      </c>
    </row>
    <row r="46" spans="1:11" ht="11.1" customHeight="1">
      <c r="A46" s="649"/>
      <c r="B46" s="650"/>
      <c r="C46" s="386" t="s">
        <v>6</v>
      </c>
      <c r="D46" s="109">
        <v>11234</v>
      </c>
      <c r="E46" s="110">
        <v>677.35400000000004</v>
      </c>
      <c r="F46" s="109">
        <v>7263.39984</v>
      </c>
      <c r="G46" s="112">
        <f t="shared" si="12"/>
        <v>4.4590632303084174E-2</v>
      </c>
      <c r="H46" s="112">
        <f t="shared" ref="H46:H48" si="14">(E46-I46)/I46</f>
        <v>-0.12710201125540121</v>
      </c>
      <c r="I46" s="113">
        <v>775.98300000000006</v>
      </c>
      <c r="J46" s="128">
        <v>8266.4319500000001</v>
      </c>
      <c r="K46" s="451">
        <f t="shared" si="13"/>
        <v>5.1439338698344092E-2</v>
      </c>
    </row>
    <row r="47" spans="1:11" ht="11.1" customHeight="1">
      <c r="A47" s="649"/>
      <c r="B47" s="650"/>
      <c r="C47" s="386" t="s">
        <v>7</v>
      </c>
      <c r="D47" s="109">
        <v>125209</v>
      </c>
      <c r="E47" s="110">
        <v>1764</v>
      </c>
      <c r="F47" s="109">
        <v>18916.599999999999</v>
      </c>
      <c r="G47" s="112">
        <f t="shared" si="12"/>
        <v>0.11612520983509432</v>
      </c>
      <c r="H47" s="112">
        <f t="shared" si="14"/>
        <v>5.3637558236769772E-2</v>
      </c>
      <c r="I47" s="113">
        <v>1674.2</v>
      </c>
      <c r="J47" s="128">
        <v>17835.599999999999</v>
      </c>
      <c r="K47" s="451">
        <f t="shared" si="13"/>
        <v>0.11098147878080793</v>
      </c>
    </row>
    <row r="48" spans="1:11" ht="11.1" customHeight="1">
      <c r="A48" s="649"/>
      <c r="B48" s="650"/>
      <c r="C48" s="386" t="s">
        <v>110</v>
      </c>
      <c r="D48" s="109">
        <v>13</v>
      </c>
      <c r="E48" s="110">
        <v>232.46199999999999</v>
      </c>
      <c r="F48" s="109">
        <v>2492.8145499999996</v>
      </c>
      <c r="G48" s="112">
        <f t="shared" si="12"/>
        <v>1.5303117079753795E-2</v>
      </c>
      <c r="H48" s="112">
        <f t="shared" si="14"/>
        <v>0.15645832089626485</v>
      </c>
      <c r="I48" s="113">
        <v>201.012</v>
      </c>
      <c r="J48" s="128">
        <v>2141.3946599999995</v>
      </c>
      <c r="K48" s="451">
        <f t="shared" si="13"/>
        <v>1.3324936693756876E-2</v>
      </c>
    </row>
    <row r="49" spans="1:11" ht="11.1" customHeight="1">
      <c r="A49" s="651"/>
      <c r="B49" s="652"/>
      <c r="C49" s="350" t="s">
        <v>0</v>
      </c>
      <c r="D49" s="351">
        <v>136819</v>
      </c>
      <c r="E49" s="352">
        <v>15190.499999999998</v>
      </c>
      <c r="F49" s="351">
        <v>162895.07457000011</v>
      </c>
      <c r="G49" s="355">
        <f>SUM(G44:G48)</f>
        <v>1</v>
      </c>
      <c r="H49" s="355">
        <f t="shared" ref="H49" si="15">(E49-I49)/I49</f>
        <v>6.9670012064643105E-3</v>
      </c>
      <c r="I49" s="356">
        <v>15085.400000000001</v>
      </c>
      <c r="J49" s="366">
        <v>160705.9345</v>
      </c>
      <c r="K49" s="452">
        <f>SUM(K44:K48)</f>
        <v>0.99999999999999989</v>
      </c>
    </row>
    <row r="50" spans="1:11" ht="11.1" customHeight="1">
      <c r="A50" s="653" t="str">
        <f>'3.1'!F6</f>
        <v>Září</v>
      </c>
      <c r="B50" s="654"/>
      <c r="C50" s="385" t="s">
        <v>4</v>
      </c>
      <c r="D50" s="114">
        <v>74</v>
      </c>
      <c r="E50" s="262">
        <v>10848.845000000001</v>
      </c>
      <c r="F50" s="114">
        <v>116403.72693999998</v>
      </c>
      <c r="G50" s="116">
        <f>E50/$E$55</f>
        <v>0.5828983069971363</v>
      </c>
      <c r="H50" s="116">
        <f>(E50-I50)/I50</f>
        <v>-9.6179489704430049E-2</v>
      </c>
      <c r="I50" s="523">
        <v>12003.318000000001</v>
      </c>
      <c r="J50" s="129">
        <v>128042.93867</v>
      </c>
      <c r="K50" s="450">
        <f>I50/$I$55</f>
        <v>0.63527433618951346</v>
      </c>
    </row>
    <row r="51" spans="1:11" ht="11.1" customHeight="1">
      <c r="A51" s="653"/>
      <c r="B51" s="654"/>
      <c r="C51" s="386" t="s">
        <v>5</v>
      </c>
      <c r="D51" s="109">
        <v>289</v>
      </c>
      <c r="E51" s="110">
        <v>1957.4559999999999</v>
      </c>
      <c r="F51" s="109">
        <v>21003.295389999999</v>
      </c>
      <c r="G51" s="112">
        <f t="shared" ref="G51:G54" si="16">E51/$E$55</f>
        <v>0.10517228224952851</v>
      </c>
      <c r="H51" s="112">
        <f t="shared" ref="H51:H54" si="17">(E51-I51)/I51</f>
        <v>-3.6997825509431079E-2</v>
      </c>
      <c r="I51" s="113">
        <v>2032.66</v>
      </c>
      <c r="J51" s="128">
        <v>21682.55060000001</v>
      </c>
      <c r="K51" s="451">
        <f t="shared" ref="K51:K54" si="18">I51/$I$55</f>
        <v>0.10757831561231457</v>
      </c>
    </row>
    <row r="52" spans="1:11" ht="11.1" customHeight="1">
      <c r="A52" s="653"/>
      <c r="B52" s="654"/>
      <c r="C52" s="386" t="s">
        <v>6</v>
      </c>
      <c r="D52" s="109">
        <v>11240</v>
      </c>
      <c r="E52" s="110">
        <v>1724.403</v>
      </c>
      <c r="F52" s="109">
        <v>18501.750110000001</v>
      </c>
      <c r="G52" s="112">
        <f t="shared" si="16"/>
        <v>9.265056227467372E-2</v>
      </c>
      <c r="H52" s="112">
        <f t="shared" si="17"/>
        <v>5.1304343054812983E-2</v>
      </c>
      <c r="I52" s="113">
        <v>1640.251</v>
      </c>
      <c r="J52" s="128">
        <v>17497.370269999999</v>
      </c>
      <c r="K52" s="451">
        <f t="shared" si="18"/>
        <v>8.6810110771803728E-2</v>
      </c>
    </row>
    <row r="53" spans="1:11" ht="11.1" customHeight="1">
      <c r="A53" s="653"/>
      <c r="B53" s="654"/>
      <c r="C53" s="386" t="s">
        <v>7</v>
      </c>
      <c r="D53" s="109">
        <v>125202</v>
      </c>
      <c r="E53" s="110">
        <v>3846.4</v>
      </c>
      <c r="F53" s="109">
        <v>41270.400000000001</v>
      </c>
      <c r="G53" s="112">
        <f t="shared" si="16"/>
        <v>0.20666347874209509</v>
      </c>
      <c r="H53" s="112">
        <f t="shared" si="17"/>
        <v>0.27634722590921162</v>
      </c>
      <c r="I53" s="113">
        <v>3013.6</v>
      </c>
      <c r="J53" s="128">
        <v>32147.5</v>
      </c>
      <c r="K53" s="451">
        <f t="shared" si="18"/>
        <v>0.15949446140981333</v>
      </c>
    </row>
    <row r="54" spans="1:11" ht="11.1" customHeight="1">
      <c r="A54" s="653"/>
      <c r="B54" s="654"/>
      <c r="C54" s="386" t="s">
        <v>110</v>
      </c>
      <c r="D54" s="109">
        <v>12</v>
      </c>
      <c r="E54" s="110">
        <v>234.79599999999999</v>
      </c>
      <c r="F54" s="109">
        <v>2519.2811000000002</v>
      </c>
      <c r="G54" s="112">
        <f t="shared" si="16"/>
        <v>1.2615369736566389E-2</v>
      </c>
      <c r="H54" s="112">
        <f t="shared" si="17"/>
        <v>0.14606752541843396</v>
      </c>
      <c r="I54" s="113">
        <v>204.87100000000001</v>
      </c>
      <c r="J54" s="128">
        <v>2185.4243699999997</v>
      </c>
      <c r="K54" s="451">
        <f t="shared" si="18"/>
        <v>1.0842776016554907E-2</v>
      </c>
    </row>
    <row r="55" spans="1:11" ht="11.1" customHeight="1">
      <c r="A55" s="653"/>
      <c r="B55" s="654"/>
      <c r="C55" s="350" t="s">
        <v>0</v>
      </c>
      <c r="D55" s="351">
        <v>136817</v>
      </c>
      <c r="E55" s="352">
        <v>18611.900000000001</v>
      </c>
      <c r="F55" s="351">
        <v>199698.45353999996</v>
      </c>
      <c r="G55" s="355">
        <f>SUM(G50:G54)</f>
        <v>1</v>
      </c>
      <c r="H55" s="355">
        <f t="shared" ref="H55" si="19">(E55-I55)/I55</f>
        <v>-1.4967160103097656E-2</v>
      </c>
      <c r="I55" s="356">
        <v>18894.7</v>
      </c>
      <c r="J55" s="366">
        <v>201555.78391000003</v>
      </c>
      <c r="K55" s="452">
        <f>SUM(K50:K54)</f>
        <v>0.99999999999999989</v>
      </c>
    </row>
    <row r="56" spans="1:11" ht="11.1" customHeight="1">
      <c r="A56" s="655" t="str">
        <f>'3.1'!G6</f>
        <v>III. čtvrtletí</v>
      </c>
      <c r="B56" s="656"/>
      <c r="C56" s="386" t="s">
        <v>4</v>
      </c>
      <c r="D56" s="109">
        <f>D50</f>
        <v>74</v>
      </c>
      <c r="E56" s="110">
        <f>E38+E44+E50</f>
        <v>33447.756999999998</v>
      </c>
      <c r="F56" s="109">
        <f>F38+F44+F50</f>
        <v>358576.43160000007</v>
      </c>
      <c r="G56" s="112">
        <f>E56/$E$61</f>
        <v>0.66849922352955282</v>
      </c>
      <c r="H56" s="112">
        <f>(E56-I56)/I56</f>
        <v>-2.1322812028477155E-2</v>
      </c>
      <c r="I56" s="113">
        <f>I38+I44+I50</f>
        <v>34176.495999999999</v>
      </c>
      <c r="J56" s="128">
        <f>J38+J44+J50</f>
        <v>364509.54772000003</v>
      </c>
      <c r="K56" s="451">
        <f>I56/$I$61</f>
        <v>0.69140222574230192</v>
      </c>
    </row>
    <row r="57" spans="1:11" ht="11.1" customHeight="1">
      <c r="A57" s="653"/>
      <c r="B57" s="654"/>
      <c r="C57" s="386" t="s">
        <v>5</v>
      </c>
      <c r="D57" s="109">
        <f>D51</f>
        <v>289</v>
      </c>
      <c r="E57" s="110">
        <f t="shared" ref="E57:F58" si="20">E39+E45+E51</f>
        <v>5223.2420000000002</v>
      </c>
      <c r="F57" s="109">
        <f t="shared" si="20"/>
        <v>56002.743290000006</v>
      </c>
      <c r="G57" s="112">
        <f t="shared" ref="G57:G60" si="21">E57/$E$61</f>
        <v>0.10439364353510906</v>
      </c>
      <c r="H57" s="112">
        <f t="shared" ref="H57:H60" si="22">(E57-I57)/I57</f>
        <v>-6.3617284538776951E-4</v>
      </c>
      <c r="I57" s="113">
        <f t="shared" ref="I57:J57" si="23">I39+I45+I51</f>
        <v>5226.567</v>
      </c>
      <c r="J57" s="128">
        <f t="shared" si="23"/>
        <v>55741.837439999996</v>
      </c>
      <c r="K57" s="451">
        <f t="shared" ref="K57:K60" si="24">I57/$I$61</f>
        <v>0.10573524145925509</v>
      </c>
    </row>
    <row r="58" spans="1:11" ht="11.1" customHeight="1">
      <c r="A58" s="653"/>
      <c r="B58" s="654"/>
      <c r="C58" s="386" t="s">
        <v>6</v>
      </c>
      <c r="D58" s="109">
        <f>D52</f>
        <v>11240</v>
      </c>
      <c r="E58" s="110">
        <f>E40+E46+E52</f>
        <v>3181.2240000000002</v>
      </c>
      <c r="F58" s="109">
        <f t="shared" si="20"/>
        <v>34113.309600000001</v>
      </c>
      <c r="G58" s="112">
        <f t="shared" si="21"/>
        <v>6.3581117677743784E-2</v>
      </c>
      <c r="H58" s="112">
        <f t="shared" si="22"/>
        <v>-1.2943461559941992E-2</v>
      </c>
      <c r="I58" s="113">
        <f>I40+I46+I52</f>
        <v>3222.9399999999996</v>
      </c>
      <c r="J58" s="128">
        <f t="shared" ref="J58" si="25">J40+J46+J52</f>
        <v>34375.976800000004</v>
      </c>
      <c r="K58" s="451">
        <f t="shared" si="24"/>
        <v>6.5201180642798909E-2</v>
      </c>
    </row>
    <row r="59" spans="1:11" ht="11.1" customHeight="1">
      <c r="A59" s="653"/>
      <c r="B59" s="654"/>
      <c r="C59" s="386" t="s">
        <v>7</v>
      </c>
      <c r="D59" s="109">
        <f>D53</f>
        <v>125202</v>
      </c>
      <c r="E59" s="110">
        <f t="shared" ref="E59:F60" si="26">E41+E47+E53</f>
        <v>7482.3</v>
      </c>
      <c r="F59" s="109">
        <f t="shared" si="26"/>
        <v>80233.799999999988</v>
      </c>
      <c r="G59" s="112">
        <f t="shared" si="21"/>
        <v>0.14954401098450856</v>
      </c>
      <c r="H59" s="112">
        <f t="shared" si="22"/>
        <v>0.20715357436716536</v>
      </c>
      <c r="I59" s="113">
        <f t="shared" ref="I59:J59" si="27">I41+I47+I53</f>
        <v>6198.2999999999993</v>
      </c>
      <c r="J59" s="128">
        <f t="shared" si="27"/>
        <v>66107.899999999994</v>
      </c>
      <c r="K59" s="451">
        <f t="shared" si="24"/>
        <v>0.12539373304444404</v>
      </c>
    </row>
    <row r="60" spans="1:11" ht="11.1" customHeight="1">
      <c r="A60" s="653"/>
      <c r="B60" s="654"/>
      <c r="C60" s="386" t="s">
        <v>110</v>
      </c>
      <c r="D60" s="109">
        <f>D54</f>
        <v>12</v>
      </c>
      <c r="E60" s="110">
        <f>E42+E48+E54</f>
        <v>699.577</v>
      </c>
      <c r="F60" s="109">
        <f t="shared" si="26"/>
        <v>7500.0876200000002</v>
      </c>
      <c r="G60" s="112">
        <f t="shared" si="21"/>
        <v>1.3982004273085756E-2</v>
      </c>
      <c r="H60" s="112">
        <f t="shared" si="22"/>
        <v>0.15366171006782675</v>
      </c>
      <c r="I60" s="113">
        <f>I42+I48+I54</f>
        <v>606.39700000000005</v>
      </c>
      <c r="J60" s="128">
        <f t="shared" ref="J60" si="28">J42+J48+J54</f>
        <v>6467.3736599999993</v>
      </c>
      <c r="K60" s="451">
        <f t="shared" si="24"/>
        <v>1.2267619111200126E-2</v>
      </c>
    </row>
    <row r="61" spans="1:11" ht="11.1" customHeight="1">
      <c r="A61" s="653"/>
      <c r="B61" s="654"/>
      <c r="C61" s="350" t="s">
        <v>0</v>
      </c>
      <c r="D61" s="351">
        <f>SUM(D56:D60)</f>
        <v>136817</v>
      </c>
      <c r="E61" s="352">
        <f>SUM(E56:E60)</f>
        <v>50034.1</v>
      </c>
      <c r="F61" s="351">
        <f>SUM(F56:F60)</f>
        <v>536426.37211</v>
      </c>
      <c r="G61" s="355">
        <f>SUM(G56:G60)</f>
        <v>0.99999999999999989</v>
      </c>
      <c r="H61" s="355">
        <f>(E61-I61)/I61</f>
        <v>1.2206988774182876E-2</v>
      </c>
      <c r="I61" s="356">
        <f>SUM(I56:I60)</f>
        <v>49430.7</v>
      </c>
      <c r="J61" s="366">
        <f>SUM(J56:J60)</f>
        <v>527202.63562000007</v>
      </c>
      <c r="K61" s="452">
        <f>SUM(K56:K60)</f>
        <v>1</v>
      </c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spans="1:11" ht="1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</row>
    <row r="79" spans="1:11" ht="1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</row>
    <row r="80" spans="1:11" ht="1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 ht="1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  <row r="82" spans="1:11" ht="1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spans="1:11" ht="1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</row>
    <row r="84" spans="1:11" ht="1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</row>
    <row r="85" spans="1:11" ht="1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</row>
    <row r="86" spans="1:11" ht="1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</row>
    <row r="87" spans="1:11" ht="1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</row>
    <row r="88" spans="1:11" ht="1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</row>
    <row r="89" spans="1:11" ht="1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spans="1:11" ht="1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</row>
    <row r="91" spans="1:11" ht="1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</row>
    <row r="92" spans="1:11" ht="1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</row>
    <row r="93" spans="1:11" ht="1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</row>
    <row r="94" spans="1:11" ht="1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</row>
    <row r="95" spans="1:11" ht="1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</row>
    <row r="96" spans="1:11" ht="1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</row>
    <row r="97" spans="1:11" ht="1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</row>
    <row r="98" spans="1:11" ht="1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spans="1:11" ht="1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</row>
    <row r="100" spans="1:11" ht="1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</row>
    <row r="101" spans="1:11" ht="1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</row>
    <row r="102" spans="1:11" ht="1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7"/>
  <dimension ref="A1:T119"/>
  <sheetViews>
    <sheetView showGridLines="0" tabSelected="1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16" s="236" customFormat="1" ht="15.6">
      <c r="A1" s="679" t="s">
        <v>276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6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16" ht="12.9" customHeight="1">
      <c r="A3" s="684" t="s">
        <v>47</v>
      </c>
      <c r="B3" s="684"/>
      <c r="C3" s="684"/>
      <c r="D3" s="685"/>
      <c r="E3" s="446"/>
      <c r="F3" s="447"/>
      <c r="G3" s="310"/>
      <c r="H3" s="311"/>
      <c r="I3" s="447"/>
      <c r="J3" s="448"/>
      <c r="K3" s="448"/>
    </row>
    <row r="4" spans="1:16" ht="24.9" customHeight="1">
      <c r="A4" s="312"/>
      <c r="B4" s="312"/>
      <c r="C4" s="312"/>
      <c r="D4" s="300"/>
      <c r="E4" s="665">
        <f>'3.1'!D4</f>
        <v>2020</v>
      </c>
      <c r="F4" s="666"/>
      <c r="G4" s="667"/>
      <c r="H4" s="313"/>
      <c r="I4" s="668">
        <f>E4-1</f>
        <v>2019</v>
      </c>
      <c r="J4" s="669"/>
      <c r="K4" s="669"/>
    </row>
    <row r="5" spans="1:16" ht="24.9" customHeight="1">
      <c r="A5" s="449"/>
      <c r="B5" s="314"/>
      <c r="C5" s="315"/>
      <c r="D5" s="316"/>
      <c r="E5" s="660" t="s">
        <v>67</v>
      </c>
      <c r="F5" s="661"/>
      <c r="G5" s="709" t="s">
        <v>37</v>
      </c>
      <c r="H5" s="702" t="s">
        <v>288</v>
      </c>
      <c r="I5" s="658" t="s">
        <v>67</v>
      </c>
      <c r="J5" s="704"/>
      <c r="K5" s="673" t="s">
        <v>37</v>
      </c>
    </row>
    <row r="6" spans="1:16" ht="24.9" customHeight="1">
      <c r="A6" s="449"/>
      <c r="B6" s="317"/>
      <c r="C6" s="317"/>
      <c r="D6" s="686" t="s">
        <v>215</v>
      </c>
      <c r="E6" s="660"/>
      <c r="F6" s="662"/>
      <c r="G6" s="643"/>
      <c r="H6" s="702"/>
      <c r="I6" s="658"/>
      <c r="J6" s="705"/>
      <c r="K6" s="674"/>
    </row>
    <row r="7" spans="1:16" ht="15" customHeight="1">
      <c r="A7" s="701" t="s">
        <v>214</v>
      </c>
      <c r="B7" s="701"/>
      <c r="C7" s="390" t="s">
        <v>241</v>
      </c>
      <c r="D7" s="687"/>
      <c r="E7" s="389" t="s">
        <v>283</v>
      </c>
      <c r="F7" s="387" t="s">
        <v>278</v>
      </c>
      <c r="G7" s="388" t="s">
        <v>284</v>
      </c>
      <c r="H7" s="703"/>
      <c r="I7" s="318" t="s">
        <v>285</v>
      </c>
      <c r="J7" s="319" t="s">
        <v>278</v>
      </c>
      <c r="K7" s="318" t="s">
        <v>284</v>
      </c>
    </row>
    <row r="8" spans="1:16" ht="11.1" customHeight="1">
      <c r="A8" s="647" t="str">
        <f>'3.1'!D6</f>
        <v>Červenec</v>
      </c>
      <c r="B8" s="648"/>
      <c r="C8" s="386" t="s">
        <v>4</v>
      </c>
      <c r="D8" s="114">
        <v>81</v>
      </c>
      <c r="E8" s="110">
        <v>9089</v>
      </c>
      <c r="F8" s="114">
        <v>97337.811269999991</v>
      </c>
      <c r="G8" s="116">
        <f>E8/$E$13</f>
        <v>0.68933349513090436</v>
      </c>
      <c r="H8" s="116">
        <f>(E8-I8)/I8</f>
        <v>6.5033981720178116E-2</v>
      </c>
      <c r="I8" s="113">
        <v>8534</v>
      </c>
      <c r="J8" s="129">
        <v>91103.871490000034</v>
      </c>
      <c r="K8" s="450">
        <f>I8/$I$13</f>
        <v>0.69587481755098379</v>
      </c>
    </row>
    <row r="9" spans="1:16" ht="11.1" customHeight="1">
      <c r="A9" s="649"/>
      <c r="B9" s="650"/>
      <c r="C9" s="386" t="s">
        <v>5</v>
      </c>
      <c r="D9" s="109">
        <v>335</v>
      </c>
      <c r="E9" s="110">
        <v>1364.17</v>
      </c>
      <c r="F9" s="109">
        <v>14609.939940000002</v>
      </c>
      <c r="G9" s="112">
        <f>E9/$E$13</f>
        <v>0.10346221521099415</v>
      </c>
      <c r="H9" s="112">
        <f>(E9-I9)/I9</f>
        <v>2.7241086932621804E-2</v>
      </c>
      <c r="I9" s="113">
        <v>1327.9939999999999</v>
      </c>
      <c r="J9" s="128">
        <v>14177.207609999996</v>
      </c>
      <c r="K9" s="451">
        <f>I9/$I$13</f>
        <v>0.1082865693061637</v>
      </c>
      <c r="L9" s="230"/>
      <c r="N9" s="230"/>
      <c r="O9" s="230"/>
      <c r="P9" s="230"/>
    </row>
    <row r="10" spans="1:16" ht="11.1" customHeight="1">
      <c r="A10" s="649"/>
      <c r="B10" s="650"/>
      <c r="C10" s="386" t="s">
        <v>6</v>
      </c>
      <c r="D10" s="109">
        <v>11907</v>
      </c>
      <c r="E10" s="110">
        <v>832.09399999999994</v>
      </c>
      <c r="F10" s="109">
        <v>8910.8792400000002</v>
      </c>
      <c r="G10" s="112">
        <f>E10/$E$13</f>
        <v>6.31081819009192E-2</v>
      </c>
      <c r="H10" s="112">
        <f t="shared" ref="H10:H12" si="0">(E10-I10)/I10</f>
        <v>-3.7727906670151579E-2</v>
      </c>
      <c r="I10" s="113">
        <v>864.71800000000007</v>
      </c>
      <c r="J10" s="128">
        <v>9230.7184900000011</v>
      </c>
      <c r="K10" s="451">
        <f>I10/$I$13</f>
        <v>7.0510367996607884E-2</v>
      </c>
      <c r="L10" s="230"/>
      <c r="N10" s="230"/>
      <c r="O10" s="230"/>
      <c r="P10" s="230"/>
    </row>
    <row r="11" spans="1:16" ht="11.1" customHeight="1">
      <c r="A11" s="649"/>
      <c r="B11" s="650"/>
      <c r="C11" s="386" t="s">
        <v>7</v>
      </c>
      <c r="D11" s="109">
        <v>147628</v>
      </c>
      <c r="E11" s="110">
        <v>1738.2</v>
      </c>
      <c r="F11" s="109">
        <v>18615.3</v>
      </c>
      <c r="G11" s="112">
        <f>E11/$E$13</f>
        <v>0.13182962715772228</v>
      </c>
      <c r="H11" s="112">
        <f t="shared" si="0"/>
        <v>0.2669096209912537</v>
      </c>
      <c r="I11" s="113">
        <v>1372</v>
      </c>
      <c r="J11" s="128">
        <v>14646.5</v>
      </c>
      <c r="K11" s="451">
        <f>I11/$I$13</f>
        <v>0.1118748827841516</v>
      </c>
      <c r="L11" s="230"/>
      <c r="N11" s="230"/>
      <c r="O11" s="230"/>
      <c r="P11" s="230"/>
    </row>
    <row r="12" spans="1:16" ht="11.1" customHeight="1">
      <c r="A12" s="649"/>
      <c r="B12" s="650"/>
      <c r="C12" s="386" t="s">
        <v>110</v>
      </c>
      <c r="D12" s="109">
        <v>13</v>
      </c>
      <c r="E12" s="110">
        <v>161.73599999999999</v>
      </c>
      <c r="F12" s="109">
        <v>1732.0953999999999</v>
      </c>
      <c r="G12" s="112">
        <f>E12/$E$13</f>
        <v>1.2266480599459999E-2</v>
      </c>
      <c r="H12" s="112">
        <f t="shared" si="0"/>
        <v>-1.9710524401774732E-2</v>
      </c>
      <c r="I12" s="113">
        <v>164.988</v>
      </c>
      <c r="J12" s="128">
        <v>1761.3084699999999</v>
      </c>
      <c r="K12" s="451">
        <f>I12/$I$13</f>
        <v>1.3453362362093005E-2</v>
      </c>
      <c r="L12" s="230"/>
      <c r="N12" s="230"/>
      <c r="O12" s="230"/>
      <c r="P12" s="230"/>
    </row>
    <row r="13" spans="1:16" ht="11.1" customHeight="1">
      <c r="A13" s="651"/>
      <c r="B13" s="652"/>
      <c r="C13" s="350" t="s">
        <v>0</v>
      </c>
      <c r="D13" s="351">
        <v>159964</v>
      </c>
      <c r="E13" s="352">
        <v>13185.2</v>
      </c>
      <c r="F13" s="351">
        <v>141206.02584999998</v>
      </c>
      <c r="G13" s="355">
        <f>SUM(G8:G12)</f>
        <v>1</v>
      </c>
      <c r="H13" s="355">
        <f>(E13-I13)/I13</f>
        <v>7.5140455164428355E-2</v>
      </c>
      <c r="I13" s="356">
        <v>12263.7</v>
      </c>
      <c r="J13" s="366">
        <v>130919.60606000003</v>
      </c>
      <c r="K13" s="452">
        <f>SUM(K8:K12)</f>
        <v>1</v>
      </c>
      <c r="L13" s="230"/>
    </row>
    <row r="14" spans="1:16" ht="11.1" customHeight="1">
      <c r="A14" s="653" t="str">
        <f>'3.1'!E6</f>
        <v>Srpen</v>
      </c>
      <c r="B14" s="654"/>
      <c r="C14" s="386" t="s">
        <v>4</v>
      </c>
      <c r="D14" s="114">
        <v>81</v>
      </c>
      <c r="E14" s="110">
        <v>9144.6</v>
      </c>
      <c r="F14" s="114">
        <v>98062.300590000043</v>
      </c>
      <c r="G14" s="116">
        <f>E14/$E$19</f>
        <v>0.70280365212579532</v>
      </c>
      <c r="H14" s="116">
        <f>(E14-I14)/I14</f>
        <v>-1.0121128803541853E-2</v>
      </c>
      <c r="I14" s="113">
        <v>9238.1</v>
      </c>
      <c r="J14" s="129">
        <v>98414.154909999968</v>
      </c>
      <c r="K14" s="450">
        <f>I14/$I$19</f>
        <v>0.70697400341315209</v>
      </c>
      <c r="L14" s="230"/>
      <c r="M14" s="230"/>
    </row>
    <row r="15" spans="1:16" ht="11.1" customHeight="1">
      <c r="A15" s="653"/>
      <c r="B15" s="654"/>
      <c r="C15" s="386" t="s">
        <v>5</v>
      </c>
      <c r="D15" s="109">
        <v>336</v>
      </c>
      <c r="E15" s="110">
        <v>1341.904</v>
      </c>
      <c r="F15" s="109">
        <v>14389.73625</v>
      </c>
      <c r="G15" s="112">
        <f>E15/$E$19</f>
        <v>0.10313135970979739</v>
      </c>
      <c r="H15" s="112">
        <f>(E15-I15)/I15</f>
        <v>1.9118574043273853E-2</v>
      </c>
      <c r="I15" s="113">
        <v>1316.73</v>
      </c>
      <c r="J15" s="128">
        <v>14027.343840000001</v>
      </c>
      <c r="K15" s="451">
        <f>I15/$I$19</f>
        <v>0.10076681130472714</v>
      </c>
      <c r="L15" s="231"/>
      <c r="M15" s="230"/>
    </row>
    <row r="16" spans="1:16" ht="11.1" customHeight="1">
      <c r="A16" s="653"/>
      <c r="B16" s="654"/>
      <c r="C16" s="386" t="s">
        <v>6</v>
      </c>
      <c r="D16" s="109">
        <v>11906</v>
      </c>
      <c r="E16" s="110">
        <v>723.28899999999999</v>
      </c>
      <c r="F16" s="109">
        <v>7756.3066099999996</v>
      </c>
      <c r="G16" s="112">
        <f>E16/$E$19</f>
        <v>5.5588013772326222E-2</v>
      </c>
      <c r="H16" s="112">
        <f t="shared" ref="H16:H19" si="1">(E16-I16)/I16</f>
        <v>-0.12810420958605714</v>
      </c>
      <c r="I16" s="113">
        <v>829.55899999999997</v>
      </c>
      <c r="J16" s="128">
        <v>8837.5386699999999</v>
      </c>
      <c r="K16" s="451">
        <f>I16/$I$19</f>
        <v>6.3484552808197689E-2</v>
      </c>
      <c r="L16" s="230"/>
      <c r="M16" s="230"/>
      <c r="N16" s="230"/>
      <c r="O16" s="230"/>
    </row>
    <row r="17" spans="1:20" ht="11.1" customHeight="1">
      <c r="A17" s="653"/>
      <c r="B17" s="654"/>
      <c r="C17" s="386" t="s">
        <v>7</v>
      </c>
      <c r="D17" s="109">
        <v>147574</v>
      </c>
      <c r="E17" s="110">
        <v>1638.1</v>
      </c>
      <c r="F17" s="109">
        <v>17565.8</v>
      </c>
      <c r="G17" s="112">
        <f>E17/$E$19</f>
        <v>0.12589535491407663</v>
      </c>
      <c r="H17" s="112">
        <f t="shared" si="1"/>
        <v>7.72012888801209E-2</v>
      </c>
      <c r="I17" s="113">
        <v>1520.7</v>
      </c>
      <c r="J17" s="128">
        <v>16200.4</v>
      </c>
      <c r="K17" s="451">
        <f>I17/$I$19</f>
        <v>0.11637624262460684</v>
      </c>
      <c r="L17" s="230"/>
      <c r="M17" s="230"/>
      <c r="N17" s="230"/>
      <c r="O17" s="230"/>
    </row>
    <row r="18" spans="1:20" ht="11.1" customHeight="1">
      <c r="A18" s="653"/>
      <c r="B18" s="654"/>
      <c r="C18" s="386" t="s">
        <v>110</v>
      </c>
      <c r="D18" s="109">
        <v>13</v>
      </c>
      <c r="E18" s="110">
        <v>163.70699999999999</v>
      </c>
      <c r="F18" s="109">
        <v>1755.5052899999996</v>
      </c>
      <c r="G18" s="112">
        <f>E18/$E$19</f>
        <v>1.2581619478004239E-2</v>
      </c>
      <c r="H18" s="112">
        <f t="shared" si="1"/>
        <v>1.0468424983488763E-2</v>
      </c>
      <c r="I18" s="113">
        <v>162.011</v>
      </c>
      <c r="J18" s="128">
        <v>1725.9147399999997</v>
      </c>
      <c r="K18" s="451">
        <f>I18/$I$19</f>
        <v>1.2398389849316221E-2</v>
      </c>
      <c r="L18" s="230"/>
      <c r="M18" s="230"/>
      <c r="N18" s="230"/>
      <c r="O18" s="230"/>
    </row>
    <row r="19" spans="1:20" ht="11.1" customHeight="1">
      <c r="A19" s="653"/>
      <c r="B19" s="654"/>
      <c r="C19" s="350" t="s">
        <v>0</v>
      </c>
      <c r="D19" s="351">
        <v>159910</v>
      </c>
      <c r="E19" s="352">
        <v>13011.600000000002</v>
      </c>
      <c r="F19" s="351">
        <v>139529.64874000003</v>
      </c>
      <c r="G19" s="355">
        <f>SUM(G14:G18)</f>
        <v>0.99999999999999989</v>
      </c>
      <c r="H19" s="355">
        <f t="shared" si="1"/>
        <v>-4.2473081249855115E-3</v>
      </c>
      <c r="I19" s="356">
        <v>13067.1</v>
      </c>
      <c r="J19" s="366">
        <v>139205.35215999998</v>
      </c>
      <c r="K19" s="452">
        <f>SUM(K14:K18)</f>
        <v>1</v>
      </c>
      <c r="L19" s="230"/>
      <c r="M19" s="230"/>
      <c r="N19" s="230"/>
      <c r="O19" s="230"/>
    </row>
    <row r="20" spans="1:20" ht="11.1" customHeight="1">
      <c r="A20" s="653" t="str">
        <f>'3.1'!F6</f>
        <v>Září</v>
      </c>
      <c r="B20" s="654"/>
      <c r="C20" s="385" t="s">
        <v>4</v>
      </c>
      <c r="D20" s="114">
        <v>82</v>
      </c>
      <c r="E20" s="262">
        <v>10385.919</v>
      </c>
      <c r="F20" s="114">
        <v>111436.88446000006</v>
      </c>
      <c r="G20" s="116">
        <f>E20/$E$25</f>
        <v>0.58187679982071827</v>
      </c>
      <c r="H20" s="116">
        <f>(E20-I20)/I20</f>
        <v>-1.098730633350151E-2</v>
      </c>
      <c r="I20" s="523">
        <v>10501.3</v>
      </c>
      <c r="J20" s="129">
        <v>112020.18407999996</v>
      </c>
      <c r="K20" s="450">
        <f>I20/$I$25</f>
        <v>0.61679833191389377</v>
      </c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20" ht="11.1" customHeight="1">
      <c r="A21" s="653"/>
      <c r="B21" s="654"/>
      <c r="C21" s="386" t="s">
        <v>5</v>
      </c>
      <c r="D21" s="109">
        <v>335</v>
      </c>
      <c r="E21" s="110">
        <v>1882.287</v>
      </c>
      <c r="F21" s="109">
        <v>20196.321160000014</v>
      </c>
      <c r="G21" s="112">
        <f>E21/$E$25</f>
        <v>0.10545616000896409</v>
      </c>
      <c r="H21" s="112">
        <f t="shared" ref="H21:H25" si="2">(E21-I21)/I21</f>
        <v>1.189956519682262E-2</v>
      </c>
      <c r="I21" s="113">
        <v>1860.152</v>
      </c>
      <c r="J21" s="128">
        <v>19843.087200000027</v>
      </c>
      <c r="K21" s="451">
        <f>I21/$I$25</f>
        <v>0.10925682065137587</v>
      </c>
      <c r="L21" s="110"/>
      <c r="M21" s="110"/>
      <c r="N21" s="110"/>
      <c r="O21" s="110"/>
      <c r="P21" s="110"/>
      <c r="Q21" s="110"/>
      <c r="R21" s="110"/>
      <c r="S21" s="110"/>
      <c r="T21" s="110"/>
    </row>
    <row r="22" spans="1:20" ht="11.1" customHeight="1">
      <c r="A22" s="653"/>
      <c r="B22" s="654"/>
      <c r="C22" s="386" t="s">
        <v>6</v>
      </c>
      <c r="D22" s="109">
        <v>11912</v>
      </c>
      <c r="E22" s="110">
        <v>1850.53</v>
      </c>
      <c r="F22" s="109">
        <v>19855.743049999997</v>
      </c>
      <c r="G22" s="112">
        <f>E22/$E$25</f>
        <v>0.10367695669225166</v>
      </c>
      <c r="H22" s="112">
        <f t="shared" si="2"/>
        <v>5.2428337360799285E-2</v>
      </c>
      <c r="I22" s="113">
        <v>1758.3430000000001</v>
      </c>
      <c r="J22" s="128">
        <v>18756.855530000001</v>
      </c>
      <c r="K22" s="451">
        <f>I22/$I$25</f>
        <v>0.10327702563801357</v>
      </c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20" ht="11.1" customHeight="1">
      <c r="A23" s="653"/>
      <c r="B23" s="654"/>
      <c r="C23" s="386" t="s">
        <v>7</v>
      </c>
      <c r="D23" s="109">
        <v>147566</v>
      </c>
      <c r="E23" s="110">
        <v>3571.7</v>
      </c>
      <c r="F23" s="109">
        <v>38323.5</v>
      </c>
      <c r="G23" s="112">
        <f>E23/$E$25</f>
        <v>0.20010644854053447</v>
      </c>
      <c r="H23" s="112">
        <f t="shared" si="2"/>
        <v>0.30477825673997211</v>
      </c>
      <c r="I23" s="113">
        <v>2737.4</v>
      </c>
      <c r="J23" s="128">
        <v>29200.2</v>
      </c>
      <c r="K23" s="451">
        <f>I23/$I$25</f>
        <v>0.16078235587794779</v>
      </c>
      <c r="L23" s="110"/>
      <c r="M23" s="110"/>
      <c r="N23" s="110"/>
      <c r="O23" s="110"/>
      <c r="P23" s="110"/>
      <c r="Q23" s="110"/>
      <c r="R23" s="110"/>
      <c r="S23" s="110"/>
      <c r="T23" s="110"/>
    </row>
    <row r="24" spans="1:20" ht="11.1" customHeight="1">
      <c r="A24" s="653"/>
      <c r="B24" s="654"/>
      <c r="C24" s="386" t="s">
        <v>110</v>
      </c>
      <c r="D24" s="109">
        <v>14</v>
      </c>
      <c r="E24" s="110">
        <v>158.56399999999999</v>
      </c>
      <c r="F24" s="109">
        <v>1701.33473</v>
      </c>
      <c r="G24" s="112">
        <f>E24/$E$25</f>
        <v>8.8836349375315139E-3</v>
      </c>
      <c r="H24" s="112">
        <f t="shared" si="2"/>
        <v>-5.7877068417456483E-2</v>
      </c>
      <c r="I24" s="113">
        <v>168.30500000000001</v>
      </c>
      <c r="J24" s="128">
        <v>1795.36475</v>
      </c>
      <c r="K24" s="451">
        <f>I24/$I$25</f>
        <v>9.885465918768906E-3</v>
      </c>
      <c r="L24" s="110"/>
      <c r="M24" s="110"/>
      <c r="N24" s="110"/>
      <c r="O24" s="110"/>
      <c r="P24" s="110"/>
      <c r="Q24" s="110"/>
      <c r="R24" s="110"/>
      <c r="S24" s="110"/>
      <c r="T24" s="110"/>
    </row>
    <row r="25" spans="1:20" ht="11.1" customHeight="1">
      <c r="A25" s="653"/>
      <c r="B25" s="654"/>
      <c r="C25" s="350" t="s">
        <v>0</v>
      </c>
      <c r="D25" s="351">
        <v>159909</v>
      </c>
      <c r="E25" s="352">
        <v>17849</v>
      </c>
      <c r="F25" s="351">
        <v>191513.78340000007</v>
      </c>
      <c r="G25" s="355">
        <f>SUM(G20:G24)</f>
        <v>1</v>
      </c>
      <c r="H25" s="355">
        <f t="shared" si="2"/>
        <v>4.8368623535285309E-2</v>
      </c>
      <c r="I25" s="356">
        <v>17025.5</v>
      </c>
      <c r="J25" s="366">
        <v>181615.69156000001</v>
      </c>
      <c r="K25" s="452">
        <f>SUM(K20:K24)</f>
        <v>0.99999999999999989</v>
      </c>
    </row>
    <row r="26" spans="1:20" ht="11.1" customHeight="1">
      <c r="A26" s="655" t="str">
        <f>'3.1'!G6</f>
        <v>III. čtvrtletí</v>
      </c>
      <c r="B26" s="656"/>
      <c r="C26" s="386" t="s">
        <v>4</v>
      </c>
      <c r="D26" s="109">
        <f>D20</f>
        <v>82</v>
      </c>
      <c r="E26" s="110">
        <f>E8+E14+E20</f>
        <v>28619.519</v>
      </c>
      <c r="F26" s="109">
        <f>F8+F14+F20</f>
        <v>306836.99632000009</v>
      </c>
      <c r="G26" s="112">
        <f>E26/$E$31</f>
        <v>0.64976726498326753</v>
      </c>
      <c r="H26" s="112">
        <f>(E26-I26)/I26</f>
        <v>1.2241859839991032E-2</v>
      </c>
      <c r="I26" s="113">
        <f>I8+I14+I20</f>
        <v>28273.399999999998</v>
      </c>
      <c r="J26" s="128">
        <f>J8+J14+J20</f>
        <v>301538.21047999995</v>
      </c>
      <c r="K26" s="451">
        <f>I26/$I$31</f>
        <v>0.6675134513637877</v>
      </c>
    </row>
    <row r="27" spans="1:20" ht="11.1" customHeight="1">
      <c r="A27" s="653"/>
      <c r="B27" s="654"/>
      <c r="C27" s="386" t="s">
        <v>5</v>
      </c>
      <c r="D27" s="109">
        <f>D21</f>
        <v>335</v>
      </c>
      <c r="E27" s="110">
        <f t="shared" ref="E27:F30" si="3">E9+E15+E21</f>
        <v>4588.3609999999999</v>
      </c>
      <c r="F27" s="109">
        <f t="shared" si="3"/>
        <v>49195.99735000002</v>
      </c>
      <c r="G27" s="112">
        <f>E27/$E$31</f>
        <v>0.10417249771828416</v>
      </c>
      <c r="H27" s="112">
        <f t="shared" ref="H27:H30" si="4">(E27-I27)/I27</f>
        <v>1.8532141617216471E-2</v>
      </c>
      <c r="I27" s="113">
        <f t="shared" ref="I27:J27" si="5">I9+I15+I21</f>
        <v>4504.8760000000002</v>
      </c>
      <c r="J27" s="128">
        <f t="shared" si="5"/>
        <v>48047.638650000023</v>
      </c>
      <c r="K27" s="451">
        <f>I27/$I$31</f>
        <v>0.10635669310114436</v>
      </c>
    </row>
    <row r="28" spans="1:20" ht="11.1" customHeight="1">
      <c r="A28" s="653"/>
      <c r="B28" s="654"/>
      <c r="C28" s="386" t="s">
        <v>6</v>
      </c>
      <c r="D28" s="109">
        <f>D22</f>
        <v>11912</v>
      </c>
      <c r="E28" s="110">
        <f t="shared" si="3"/>
        <v>3405.9129999999996</v>
      </c>
      <c r="F28" s="109">
        <f t="shared" si="3"/>
        <v>36522.928899999999</v>
      </c>
      <c r="G28" s="112">
        <f>E28/$E$31</f>
        <v>7.7326623650836174E-2</v>
      </c>
      <c r="H28" s="112">
        <f t="shared" si="4"/>
        <v>-1.3527987441421394E-2</v>
      </c>
      <c r="I28" s="113">
        <f t="shared" ref="I28:J28" si="6">I10+I16+I22</f>
        <v>3452.62</v>
      </c>
      <c r="J28" s="128">
        <f t="shared" si="6"/>
        <v>36825.112690000002</v>
      </c>
      <c r="K28" s="451">
        <f>I28/$I$31</f>
        <v>8.1513729952805133E-2</v>
      </c>
    </row>
    <row r="29" spans="1:20" ht="11.1" customHeight="1">
      <c r="A29" s="653"/>
      <c r="B29" s="654"/>
      <c r="C29" s="386" t="s">
        <v>7</v>
      </c>
      <c r="D29" s="109">
        <f>D23</f>
        <v>147566</v>
      </c>
      <c r="E29" s="110">
        <f t="shared" si="3"/>
        <v>6948</v>
      </c>
      <c r="F29" s="109">
        <f t="shared" si="3"/>
        <v>74504.600000000006</v>
      </c>
      <c r="G29" s="112">
        <f>E29/$E$31</f>
        <v>0.15774489281611415</v>
      </c>
      <c r="H29" s="112">
        <f t="shared" si="4"/>
        <v>0.23408109980284533</v>
      </c>
      <c r="I29" s="113">
        <f t="shared" ref="I29:J29" si="7">I11+I17+I23</f>
        <v>5630.1</v>
      </c>
      <c r="J29" s="128">
        <f t="shared" si="7"/>
        <v>60047.100000000006</v>
      </c>
      <c r="K29" s="451">
        <f>I29/$I$31</f>
        <v>0.13292237518385697</v>
      </c>
    </row>
    <row r="30" spans="1:20" ht="11.1" customHeight="1">
      <c r="A30" s="653"/>
      <c r="B30" s="654"/>
      <c r="C30" s="386" t="s">
        <v>110</v>
      </c>
      <c r="D30" s="109">
        <f>D24</f>
        <v>14</v>
      </c>
      <c r="E30" s="110">
        <f>E12+E18+E24</f>
        <v>484.00699999999995</v>
      </c>
      <c r="F30" s="109">
        <f t="shared" si="3"/>
        <v>5188.9354199999998</v>
      </c>
      <c r="G30" s="112">
        <f>E30/$E$31</f>
        <v>1.0988720831498123E-2</v>
      </c>
      <c r="H30" s="112">
        <f t="shared" si="4"/>
        <v>-2.2808214752959962E-2</v>
      </c>
      <c r="I30" s="113">
        <f>I12+I18+I24</f>
        <v>495.30400000000003</v>
      </c>
      <c r="J30" s="128">
        <f t="shared" ref="J30" si="8">J12+J18+J24</f>
        <v>5282.5879599999998</v>
      </c>
      <c r="K30" s="451">
        <f>I30/$I$31</f>
        <v>1.1693750398405907E-2</v>
      </c>
    </row>
    <row r="31" spans="1:20" ht="11.1" customHeight="1">
      <c r="A31" s="653"/>
      <c r="B31" s="654"/>
      <c r="C31" s="350" t="s">
        <v>0</v>
      </c>
      <c r="D31" s="351">
        <f>SUM(D26:D30)</f>
        <v>159909</v>
      </c>
      <c r="E31" s="352">
        <f>SUM(E26:E30)</f>
        <v>44045.799999999996</v>
      </c>
      <c r="F31" s="351">
        <f>SUM(F26:F30)</f>
        <v>472249.45799000014</v>
      </c>
      <c r="G31" s="355">
        <f>SUM(G26:G30)</f>
        <v>1.0000000000000002</v>
      </c>
      <c r="H31" s="355">
        <f>(E31-I31)/I31</f>
        <v>3.9887808897377725E-2</v>
      </c>
      <c r="I31" s="356">
        <f>SUM(I26:I30)</f>
        <v>42356.299999999996</v>
      </c>
      <c r="J31" s="366">
        <f>SUM(J26:J30)</f>
        <v>451740.64977999992</v>
      </c>
      <c r="K31" s="452">
        <f>SUM(K26:K30)</f>
        <v>1</v>
      </c>
    </row>
    <row r="32" spans="1:20" ht="9.9" customHeight="1">
      <c r="A32" s="130"/>
      <c r="B32" s="131"/>
      <c r="C32" s="132"/>
      <c r="D32" s="99"/>
      <c r="E32" s="99"/>
      <c r="F32" s="99"/>
      <c r="G32" s="133"/>
      <c r="H32" s="134"/>
      <c r="I32" s="135"/>
      <c r="J32" s="135"/>
      <c r="K32" s="136"/>
    </row>
    <row r="33" spans="1:11" ht="12.9" customHeight="1">
      <c r="A33" s="706" t="s">
        <v>107</v>
      </c>
      <c r="B33" s="707"/>
      <c r="C33" s="707"/>
      <c r="D33" s="708"/>
      <c r="E33" s="320"/>
      <c r="F33" s="320"/>
      <c r="G33" s="321"/>
      <c r="H33" s="311"/>
      <c r="I33" s="322"/>
      <c r="J33" s="322"/>
      <c r="K33" s="453"/>
    </row>
    <row r="34" spans="1:11" ht="24.9" customHeight="1">
      <c r="A34" s="449"/>
      <c r="B34" s="314"/>
      <c r="C34" s="323"/>
      <c r="D34" s="324"/>
      <c r="E34" s="665">
        <f>'3.1'!D4</f>
        <v>2020</v>
      </c>
      <c r="F34" s="675"/>
      <c r="G34" s="676"/>
      <c r="H34" s="325"/>
      <c r="I34" s="668">
        <f>E34-1</f>
        <v>2019</v>
      </c>
      <c r="J34" s="677"/>
      <c r="K34" s="677"/>
    </row>
    <row r="35" spans="1:11" ht="24.9" customHeight="1">
      <c r="A35" s="449"/>
      <c r="B35" s="314"/>
      <c r="C35" s="315"/>
      <c r="D35" s="316"/>
      <c r="E35" s="660" t="s">
        <v>67</v>
      </c>
      <c r="F35" s="661"/>
      <c r="G35" s="709" t="s">
        <v>37</v>
      </c>
      <c r="H35" s="702" t="s">
        <v>288</v>
      </c>
      <c r="I35" s="658" t="s">
        <v>67</v>
      </c>
      <c r="J35" s="704"/>
      <c r="K35" s="673" t="s">
        <v>37</v>
      </c>
    </row>
    <row r="36" spans="1:11" ht="24.9" customHeight="1">
      <c r="A36" s="449"/>
      <c r="B36" s="317"/>
      <c r="C36" s="317"/>
      <c r="D36" s="686" t="s">
        <v>215</v>
      </c>
      <c r="E36" s="660"/>
      <c r="F36" s="662"/>
      <c r="G36" s="643"/>
      <c r="H36" s="702"/>
      <c r="I36" s="658"/>
      <c r="J36" s="705"/>
      <c r="K36" s="674"/>
    </row>
    <row r="37" spans="1:11" ht="15" customHeight="1">
      <c r="A37" s="701" t="s">
        <v>214</v>
      </c>
      <c r="B37" s="701"/>
      <c r="C37" s="390" t="s">
        <v>241</v>
      </c>
      <c r="D37" s="687"/>
      <c r="E37" s="389" t="s">
        <v>283</v>
      </c>
      <c r="F37" s="387" t="s">
        <v>278</v>
      </c>
      <c r="G37" s="388" t="s">
        <v>284</v>
      </c>
      <c r="H37" s="703"/>
      <c r="I37" s="318" t="s">
        <v>285</v>
      </c>
      <c r="J37" s="319" t="s">
        <v>278</v>
      </c>
      <c r="K37" s="318" t="s">
        <v>284</v>
      </c>
    </row>
    <row r="38" spans="1:11" ht="11.1" customHeight="1">
      <c r="A38" s="647" t="str">
        <f>'3.1'!D6</f>
        <v>Červenec</v>
      </c>
      <c r="B38" s="648"/>
      <c r="C38" s="386" t="s">
        <v>4</v>
      </c>
      <c r="D38" s="114">
        <v>143</v>
      </c>
      <c r="E38" s="110">
        <v>8624.2262738429799</v>
      </c>
      <c r="F38" s="114">
        <v>92324.56584000001</v>
      </c>
      <c r="G38" s="116">
        <f>E38/$E$43</f>
        <v>0.41480736521618933</v>
      </c>
      <c r="H38" s="116">
        <f>(E38-I38)/I38</f>
        <v>2.1723427827534447E-2</v>
      </c>
      <c r="I38" s="113">
        <v>8440.861821266506</v>
      </c>
      <c r="J38" s="129">
        <v>90045.239829999991</v>
      </c>
      <c r="K38" s="450">
        <f>I38/$I$43</f>
        <v>0.42039323898154779</v>
      </c>
    </row>
    <row r="39" spans="1:11" ht="11.1" customHeight="1">
      <c r="A39" s="649"/>
      <c r="B39" s="650"/>
      <c r="C39" s="386" t="s">
        <v>5</v>
      </c>
      <c r="D39" s="109">
        <v>1569</v>
      </c>
      <c r="E39" s="110">
        <v>3548.8409956372407</v>
      </c>
      <c r="F39" s="109">
        <v>37991.260490000001</v>
      </c>
      <c r="G39" s="112">
        <f t="shared" ref="G39" si="9">E39/$E$43</f>
        <v>0.17069187846291473</v>
      </c>
      <c r="H39" s="112">
        <f>(E39-I39)/I39</f>
        <v>6.6919340171965949E-2</v>
      </c>
      <c r="I39" s="113">
        <v>3326.2505064958696</v>
      </c>
      <c r="J39" s="128">
        <v>35483.69687</v>
      </c>
      <c r="K39" s="451">
        <f t="shared" ref="K39:K42" si="10">I39/$I$43</f>
        <v>0.16566237591601754</v>
      </c>
    </row>
    <row r="40" spans="1:11" ht="11.1" customHeight="1">
      <c r="A40" s="649"/>
      <c r="B40" s="650"/>
      <c r="C40" s="386" t="s">
        <v>6</v>
      </c>
      <c r="D40" s="109">
        <v>38987</v>
      </c>
      <c r="E40" s="110">
        <v>3100.9338002271675</v>
      </c>
      <c r="F40" s="109">
        <v>33196.2981467762</v>
      </c>
      <c r="G40" s="112">
        <f>E40/$E$43</f>
        <v>0.14914847298050796</v>
      </c>
      <c r="H40" s="112">
        <f t="shared" ref="H40:H42" si="11">(E40-I40)/I40</f>
        <v>8.0541349424826936E-2</v>
      </c>
      <c r="I40" s="113">
        <v>2869.7965162349383</v>
      </c>
      <c r="J40" s="128">
        <v>30614.347735324136</v>
      </c>
      <c r="K40" s="451">
        <f t="shared" si="10"/>
        <v>0.14292889496643216</v>
      </c>
    </row>
    <row r="41" spans="1:11" ht="11.1" customHeight="1">
      <c r="A41" s="649"/>
      <c r="B41" s="650"/>
      <c r="C41" s="386" t="s">
        <v>7</v>
      </c>
      <c r="D41" s="109">
        <v>377956</v>
      </c>
      <c r="E41" s="110">
        <v>4476.9623528381117</v>
      </c>
      <c r="F41" s="109">
        <v>47927.039605237347</v>
      </c>
      <c r="G41" s="112">
        <f>E41/$E$43</f>
        <v>0.21533258738645433</v>
      </c>
      <c r="H41" s="112">
        <f t="shared" si="11"/>
        <v>-1.3654999120742308E-2</v>
      </c>
      <c r="I41" s="113">
        <v>4538.9415963453075</v>
      </c>
      <c r="J41" s="128">
        <v>48420.414337650793</v>
      </c>
      <c r="K41" s="451">
        <f t="shared" si="10"/>
        <v>0.22605989763132678</v>
      </c>
    </row>
    <row r="42" spans="1:11" ht="11.1" customHeight="1">
      <c r="A42" s="649"/>
      <c r="B42" s="650"/>
      <c r="C42" s="386" t="s">
        <v>110</v>
      </c>
      <c r="D42" s="109">
        <v>33</v>
      </c>
      <c r="E42" s="110">
        <v>1039.9554401130883</v>
      </c>
      <c r="F42" s="109">
        <v>11132.991890000001</v>
      </c>
      <c r="G42" s="112">
        <f>E42/$E$43</f>
        <v>5.001969595393374E-2</v>
      </c>
      <c r="H42" s="112">
        <f t="shared" si="11"/>
        <v>0.15212589308831864</v>
      </c>
      <c r="I42" s="113">
        <v>902.64045479044569</v>
      </c>
      <c r="J42" s="128">
        <v>9629.1666000000023</v>
      </c>
      <c r="K42" s="451">
        <f t="shared" si="10"/>
        <v>4.4955592504675818E-2</v>
      </c>
    </row>
    <row r="43" spans="1:11" ht="11.1" customHeight="1">
      <c r="A43" s="651"/>
      <c r="B43" s="652"/>
      <c r="C43" s="350" t="s">
        <v>0</v>
      </c>
      <c r="D43" s="351">
        <v>418688</v>
      </c>
      <c r="E43" s="352">
        <v>20790.918862658586</v>
      </c>
      <c r="F43" s="351">
        <v>222572.15597201357</v>
      </c>
      <c r="G43" s="355">
        <f>SUM(G38:G42)</f>
        <v>1</v>
      </c>
      <c r="H43" s="355">
        <f>(E43-I43)/I43</f>
        <v>3.5482147101912401E-2</v>
      </c>
      <c r="I43" s="356">
        <v>20078.490895133065</v>
      </c>
      <c r="J43" s="366">
        <v>214192.86537297492</v>
      </c>
      <c r="K43" s="452">
        <f>SUM(K38:K42)</f>
        <v>1</v>
      </c>
    </row>
    <row r="44" spans="1:11" ht="11.1" customHeight="1">
      <c r="A44" s="647" t="str">
        <f>'3.1'!E6</f>
        <v>Srpen</v>
      </c>
      <c r="B44" s="648"/>
      <c r="C44" s="386" t="s">
        <v>4</v>
      </c>
      <c r="D44" s="114">
        <v>143</v>
      </c>
      <c r="E44" s="110">
        <v>7044.3504823582216</v>
      </c>
      <c r="F44" s="114">
        <v>75665.088040000017</v>
      </c>
      <c r="G44" s="116">
        <f>E44/$E$49</f>
        <v>0.38480006030406116</v>
      </c>
      <c r="H44" s="116">
        <f>(E44-I44)/I44</f>
        <v>6.377540726943097E-2</v>
      </c>
      <c r="I44" s="113">
        <v>6622.0279527237108</v>
      </c>
      <c r="J44" s="129">
        <v>70545.380609999993</v>
      </c>
      <c r="K44" s="450">
        <f>I44/$I$49</f>
        <v>0.35686739800798539</v>
      </c>
    </row>
    <row r="45" spans="1:11" ht="11.1" customHeight="1">
      <c r="A45" s="649"/>
      <c r="B45" s="650"/>
      <c r="C45" s="386" t="s">
        <v>5</v>
      </c>
      <c r="D45" s="109">
        <v>1568</v>
      </c>
      <c r="E45" s="110">
        <v>3271.8156410556558</v>
      </c>
      <c r="F45" s="109">
        <v>35143.387009999999</v>
      </c>
      <c r="G45" s="112">
        <f t="shared" ref="G45:G48" si="12">E45/$E$49</f>
        <v>0.17872405115773229</v>
      </c>
      <c r="H45" s="112">
        <f>(E45-I45)/I45</f>
        <v>-4.182582644165523E-2</v>
      </c>
      <c r="I45" s="113">
        <v>3414.6355968927915</v>
      </c>
      <c r="J45" s="128">
        <v>36376.575499999999</v>
      </c>
      <c r="K45" s="451">
        <f t="shared" ref="K45:K48" si="13">I45/$I$49</f>
        <v>0.18401796689900152</v>
      </c>
    </row>
    <row r="46" spans="1:11" ht="11.1" customHeight="1">
      <c r="A46" s="649"/>
      <c r="B46" s="650"/>
      <c r="C46" s="386" t="s">
        <v>6</v>
      </c>
      <c r="D46" s="109">
        <v>38899</v>
      </c>
      <c r="E46" s="110">
        <v>2792.5541167679276</v>
      </c>
      <c r="F46" s="109">
        <v>29995.519564262202</v>
      </c>
      <c r="G46" s="112">
        <f t="shared" si="12"/>
        <v>0.15254422607532153</v>
      </c>
      <c r="H46" s="112">
        <f t="shared" ref="H46:H48" si="14">(E46-I46)/I46</f>
        <v>-2.3923352163723256E-2</v>
      </c>
      <c r="I46" s="113">
        <v>2860.9987985660114</v>
      </c>
      <c r="J46" s="128">
        <v>30478.6077015507</v>
      </c>
      <c r="K46" s="451">
        <f t="shared" si="13"/>
        <v>0.15418195215081776</v>
      </c>
    </row>
    <row r="47" spans="1:11" ht="11.1" customHeight="1">
      <c r="A47" s="649"/>
      <c r="B47" s="650"/>
      <c r="C47" s="386" t="s">
        <v>7</v>
      </c>
      <c r="D47" s="109">
        <v>377683</v>
      </c>
      <c r="E47" s="110">
        <v>4151.5895308475319</v>
      </c>
      <c r="F47" s="109">
        <v>44593.257565748419</v>
      </c>
      <c r="G47" s="112">
        <f t="shared" si="12"/>
        <v>0.22678200152429628</v>
      </c>
      <c r="H47" s="112">
        <f t="shared" si="14"/>
        <v>-0.12201322122108063</v>
      </c>
      <c r="I47" s="113">
        <v>4728.5330840874985</v>
      </c>
      <c r="J47" s="128">
        <v>50373.703388460643</v>
      </c>
      <c r="K47" s="451">
        <f t="shared" si="13"/>
        <v>0.25482515479550494</v>
      </c>
    </row>
    <row r="48" spans="1:11" ht="11.1" customHeight="1">
      <c r="A48" s="649"/>
      <c r="B48" s="650"/>
      <c r="C48" s="386" t="s">
        <v>110</v>
      </c>
      <c r="D48" s="109">
        <v>31</v>
      </c>
      <c r="E48" s="110">
        <v>1046.2114826105906</v>
      </c>
      <c r="F48" s="109">
        <v>11237.618210000001</v>
      </c>
      <c r="G48" s="112">
        <f t="shared" si="12"/>
        <v>5.7149660938588753E-2</v>
      </c>
      <c r="H48" s="112">
        <f t="shared" si="14"/>
        <v>0.12520685126526773</v>
      </c>
      <c r="I48" s="113">
        <v>929.7948030036888</v>
      </c>
      <c r="J48" s="128">
        <v>9905.2299699999985</v>
      </c>
      <c r="K48" s="451">
        <f t="shared" si="13"/>
        <v>5.010752814669038E-2</v>
      </c>
    </row>
    <row r="49" spans="1:11" ht="11.1" customHeight="1">
      <c r="A49" s="651"/>
      <c r="B49" s="652"/>
      <c r="C49" s="350" t="s">
        <v>0</v>
      </c>
      <c r="D49" s="351">
        <v>418324</v>
      </c>
      <c r="E49" s="352">
        <v>18306.521253639927</v>
      </c>
      <c r="F49" s="351">
        <v>196634.87039001065</v>
      </c>
      <c r="G49" s="355">
        <f>SUM(G44:G48)</f>
        <v>1</v>
      </c>
      <c r="H49" s="355">
        <f t="shared" ref="H49" si="15">(E49-I49)/I49</f>
        <v>-1.3444121195944056E-2</v>
      </c>
      <c r="I49" s="356">
        <v>18555.990235273701</v>
      </c>
      <c r="J49" s="366">
        <v>197679.49717001134</v>
      </c>
      <c r="K49" s="452">
        <f>SUM(K44:K48)</f>
        <v>1</v>
      </c>
    </row>
    <row r="50" spans="1:11" ht="11.1" customHeight="1">
      <c r="A50" s="653" t="str">
        <f>'3.1'!F6</f>
        <v>Září</v>
      </c>
      <c r="B50" s="654"/>
      <c r="C50" s="385" t="s">
        <v>4</v>
      </c>
      <c r="D50" s="114">
        <v>143</v>
      </c>
      <c r="E50" s="262">
        <v>8148.5357533374508</v>
      </c>
      <c r="F50" s="114">
        <v>87348.71822000001</v>
      </c>
      <c r="G50" s="116">
        <f>E50/$E$55</f>
        <v>0.3052912205910267</v>
      </c>
      <c r="H50" s="116">
        <f>(E50-I50)/I50</f>
        <v>-6.9709813463194853E-2</v>
      </c>
      <c r="I50" s="523">
        <v>8759.1333019130689</v>
      </c>
      <c r="J50" s="129">
        <v>93432.635920000001</v>
      </c>
      <c r="K50" s="450">
        <f>I50/$I$55</f>
        <v>0.29820489515127069</v>
      </c>
    </row>
    <row r="51" spans="1:11" ht="11.1" customHeight="1">
      <c r="A51" s="653"/>
      <c r="B51" s="654"/>
      <c r="C51" s="386" t="s">
        <v>5</v>
      </c>
      <c r="D51" s="109">
        <v>1572</v>
      </c>
      <c r="E51" s="110">
        <v>5003.1998422219604</v>
      </c>
      <c r="F51" s="109">
        <v>53632.090990000012</v>
      </c>
      <c r="G51" s="112">
        <f t="shared" ref="G51:G54" si="16">E51/$E$55</f>
        <v>0.18744876784361819</v>
      </c>
      <c r="H51" s="112">
        <f t="shared" ref="H51:H54" si="17">(E51-I51)/I51</f>
        <v>-0.1243480373572079</v>
      </c>
      <c r="I51" s="113">
        <v>5713.6854088945083</v>
      </c>
      <c r="J51" s="128">
        <v>60947.151429999991</v>
      </c>
      <c r="K51" s="451">
        <f t="shared" ref="K51:K54" si="18">I51/$I$55</f>
        <v>0.19452255143948968</v>
      </c>
    </row>
    <row r="52" spans="1:11" ht="11.1" customHeight="1">
      <c r="A52" s="653"/>
      <c r="B52" s="654"/>
      <c r="C52" s="386" t="s">
        <v>6</v>
      </c>
      <c r="D52" s="109">
        <v>38843</v>
      </c>
      <c r="E52" s="110">
        <v>5186.0828615373139</v>
      </c>
      <c r="F52" s="109">
        <v>55592.5161262646</v>
      </c>
      <c r="G52" s="112">
        <f t="shared" si="16"/>
        <v>0.19430062219908187</v>
      </c>
      <c r="H52" s="112">
        <f t="shared" si="17"/>
        <v>-9.4373372896838337E-2</v>
      </c>
      <c r="I52" s="113">
        <v>5726.5132299898214</v>
      </c>
      <c r="J52" s="128">
        <v>61083.984156841398</v>
      </c>
      <c r="K52" s="451">
        <f t="shared" si="18"/>
        <v>0.19495927490434567</v>
      </c>
    </row>
    <row r="53" spans="1:11" ht="11.1" customHeight="1">
      <c r="A53" s="653"/>
      <c r="B53" s="654"/>
      <c r="C53" s="386" t="s">
        <v>7</v>
      </c>
      <c r="D53" s="109">
        <v>377508</v>
      </c>
      <c r="E53" s="110">
        <v>7293.0609153115856</v>
      </c>
      <c r="F53" s="109">
        <v>78178.389618731366</v>
      </c>
      <c r="G53" s="112">
        <f t="shared" si="16"/>
        <v>0.2732401913765008</v>
      </c>
      <c r="H53" s="112">
        <f t="shared" si="17"/>
        <v>-0.11197755364270165</v>
      </c>
      <c r="I53" s="113">
        <v>8212.6988402466595</v>
      </c>
      <c r="J53" s="128">
        <v>87603.808058159048</v>
      </c>
      <c r="K53" s="451">
        <f t="shared" si="18"/>
        <v>0.27960152130917115</v>
      </c>
    </row>
    <row r="54" spans="1:11" ht="11.1" customHeight="1">
      <c r="A54" s="653"/>
      <c r="B54" s="654"/>
      <c r="C54" s="386" t="s">
        <v>110</v>
      </c>
      <c r="D54" s="109">
        <v>34</v>
      </c>
      <c r="E54" s="110">
        <v>1060.146126334638</v>
      </c>
      <c r="F54" s="109">
        <v>11364.297909999999</v>
      </c>
      <c r="G54" s="112">
        <f t="shared" si="16"/>
        <v>3.9719197989772519E-2</v>
      </c>
      <c r="H54" s="112">
        <f t="shared" si="17"/>
        <v>0.10335556387944662</v>
      </c>
      <c r="I54" s="113">
        <v>960.83815683778096</v>
      </c>
      <c r="J54" s="128">
        <v>10249.137719999999</v>
      </c>
      <c r="K54" s="451">
        <f t="shared" si="18"/>
        <v>3.2711757195722869E-2</v>
      </c>
    </row>
    <row r="55" spans="1:11" ht="11.1" customHeight="1">
      <c r="A55" s="653"/>
      <c r="B55" s="654"/>
      <c r="C55" s="350" t="s">
        <v>0</v>
      </c>
      <c r="D55" s="351">
        <v>418100</v>
      </c>
      <c r="E55" s="352">
        <v>26691.025498742947</v>
      </c>
      <c r="F55" s="351">
        <v>286116.01286499604</v>
      </c>
      <c r="G55" s="355">
        <f>SUM(G50:G54)</f>
        <v>1</v>
      </c>
      <c r="H55" s="355">
        <f t="shared" ref="H55" si="19">(E55-I55)/I55</f>
        <v>-9.1303421698795975E-2</v>
      </c>
      <c r="I55" s="356">
        <v>29372.868937881838</v>
      </c>
      <c r="J55" s="366">
        <v>313316.71728500049</v>
      </c>
      <c r="K55" s="452">
        <f>SUM(K50:K54)</f>
        <v>1.0000000000000002</v>
      </c>
    </row>
    <row r="56" spans="1:11" ht="11.1" customHeight="1">
      <c r="A56" s="655" t="str">
        <f>'3.1'!G6</f>
        <v>III. čtvrtletí</v>
      </c>
      <c r="B56" s="656"/>
      <c r="C56" s="386" t="s">
        <v>4</v>
      </c>
      <c r="D56" s="109">
        <f>D50</f>
        <v>143</v>
      </c>
      <c r="E56" s="110">
        <f>E38+E44+E50</f>
        <v>23817.112509538652</v>
      </c>
      <c r="F56" s="109">
        <f>F38+F44+F50</f>
        <v>255338.37210000004</v>
      </c>
      <c r="G56" s="112">
        <f>E56/$E$61</f>
        <v>0.3620256573379218</v>
      </c>
      <c r="H56" s="112">
        <f>(E56-I56)/I56</f>
        <v>-2.0613557249050181E-4</v>
      </c>
      <c r="I56" s="113">
        <f>I38+I44+I50</f>
        <v>23822.023075903286</v>
      </c>
      <c r="J56" s="128">
        <f>J38+J44+J50</f>
        <v>254023.25635999997</v>
      </c>
      <c r="K56" s="451">
        <f>I56/$I$61</f>
        <v>0.35028600661520765</v>
      </c>
    </row>
    <row r="57" spans="1:11" ht="11.1" customHeight="1">
      <c r="A57" s="653"/>
      <c r="B57" s="654"/>
      <c r="C57" s="386" t="s">
        <v>5</v>
      </c>
      <c r="D57" s="109">
        <f>D51</f>
        <v>1572</v>
      </c>
      <c r="E57" s="110">
        <f t="shared" ref="E57:F58" si="20">E39+E45+E51</f>
        <v>11823.856478914857</v>
      </c>
      <c r="F57" s="109">
        <f t="shared" si="20"/>
        <v>126766.73849</v>
      </c>
      <c r="G57" s="112">
        <f t="shared" ref="G57:G60" si="21">E57/$E$61</f>
        <v>0.17972537234872862</v>
      </c>
      <c r="H57" s="112">
        <f t="shared" ref="H57:H60" si="22">(E57-I57)/I57</f>
        <v>-5.0641247091180633E-2</v>
      </c>
      <c r="I57" s="113">
        <f t="shared" ref="I57:J57" si="23">I39+I45+I51</f>
        <v>12454.571512283168</v>
      </c>
      <c r="J57" s="128">
        <f t="shared" si="23"/>
        <v>132807.42379999999</v>
      </c>
      <c r="K57" s="451">
        <f t="shared" ref="K57:K60" si="24">I57/$I$61</f>
        <v>0.18313566842079698</v>
      </c>
    </row>
    <row r="58" spans="1:11" ht="11.1" customHeight="1">
      <c r="A58" s="653"/>
      <c r="B58" s="654"/>
      <c r="C58" s="386" t="s">
        <v>6</v>
      </c>
      <c r="D58" s="109">
        <f>D52</f>
        <v>38843</v>
      </c>
      <c r="E58" s="110">
        <f>E40+E46+E52</f>
        <v>11079.570778532408</v>
      </c>
      <c r="F58" s="109">
        <f t="shared" si="20"/>
        <v>118784.333837303</v>
      </c>
      <c r="G58" s="112">
        <f t="shared" si="21"/>
        <v>0.16841205635291856</v>
      </c>
      <c r="H58" s="112">
        <f t="shared" si="22"/>
        <v>-3.2969153687504214E-2</v>
      </c>
      <c r="I58" s="113">
        <f>I40+I46+I52</f>
        <v>11457.308544790771</v>
      </c>
      <c r="J58" s="128">
        <f t="shared" ref="J58" si="25">J40+J46+J52</f>
        <v>122176.93959371623</v>
      </c>
      <c r="K58" s="451">
        <f t="shared" si="24"/>
        <v>0.16847162157158127</v>
      </c>
    </row>
    <row r="59" spans="1:11" ht="11.1" customHeight="1">
      <c r="A59" s="653"/>
      <c r="B59" s="654"/>
      <c r="C59" s="386" t="s">
        <v>7</v>
      </c>
      <c r="D59" s="109">
        <f>D53</f>
        <v>377508</v>
      </c>
      <c r="E59" s="110">
        <f t="shared" ref="E59:F60" si="26">E41+E47+E53</f>
        <v>15921.612798997228</v>
      </c>
      <c r="F59" s="109">
        <f t="shared" si="26"/>
        <v>170698.68678971712</v>
      </c>
      <c r="G59" s="112">
        <f t="shared" si="21"/>
        <v>0.24201222281367527</v>
      </c>
      <c r="H59" s="112">
        <f t="shared" si="22"/>
        <v>-8.9161627591306372E-2</v>
      </c>
      <c r="I59" s="113">
        <f t="shared" ref="I59:J59" si="27">I41+I47+I53</f>
        <v>17480.173520679466</v>
      </c>
      <c r="J59" s="128">
        <f t="shared" si="27"/>
        <v>186397.92578427048</v>
      </c>
      <c r="K59" s="451">
        <f t="shared" si="24"/>
        <v>0.25703359273853488</v>
      </c>
    </row>
    <row r="60" spans="1:11" ht="11.1" customHeight="1">
      <c r="A60" s="653"/>
      <c r="B60" s="654"/>
      <c r="C60" s="386" t="s">
        <v>110</v>
      </c>
      <c r="D60" s="109">
        <f>D54</f>
        <v>34</v>
      </c>
      <c r="E60" s="110">
        <f>E42+E48+E54</f>
        <v>3146.3130490583171</v>
      </c>
      <c r="F60" s="109">
        <f t="shared" si="26"/>
        <v>33734.908009999999</v>
      </c>
      <c r="G60" s="112">
        <f t="shared" si="21"/>
        <v>4.7824691146755728E-2</v>
      </c>
      <c r="H60" s="112">
        <f t="shared" si="22"/>
        <v>0.126389215096913</v>
      </c>
      <c r="I60" s="113">
        <f>I42+I48+I54</f>
        <v>2793.2734146319153</v>
      </c>
      <c r="J60" s="128">
        <f t="shared" ref="J60" si="28">J42+J48+J54</f>
        <v>29783.53429</v>
      </c>
      <c r="K60" s="451">
        <f t="shared" si="24"/>
        <v>4.1073110653879176E-2</v>
      </c>
    </row>
    <row r="61" spans="1:11" ht="11.1" customHeight="1">
      <c r="A61" s="653"/>
      <c r="B61" s="654"/>
      <c r="C61" s="350" t="s">
        <v>0</v>
      </c>
      <c r="D61" s="351">
        <f>SUM(D56:D60)</f>
        <v>418100</v>
      </c>
      <c r="E61" s="352">
        <f>SUM(E56:E60)</f>
        <v>65788.465615041467</v>
      </c>
      <c r="F61" s="351">
        <f>SUM(F56:F60)</f>
        <v>705323.03922702011</v>
      </c>
      <c r="G61" s="355">
        <f>SUM(G56:G60)</f>
        <v>1</v>
      </c>
      <c r="H61" s="355">
        <f>(E61-I61)/I61</f>
        <v>-3.2627127082867954E-2</v>
      </c>
      <c r="I61" s="356">
        <f>SUM(I56:I60)</f>
        <v>68007.350068288608</v>
      </c>
      <c r="J61" s="366">
        <f>SUM(J56:J60)</f>
        <v>725189.07982798666</v>
      </c>
      <c r="K61" s="452">
        <f>SUM(K56:K60)</f>
        <v>0.99999999999999989</v>
      </c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spans="1:11" ht="1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</row>
    <row r="79" spans="1:11" ht="1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</row>
    <row r="80" spans="1:11" ht="1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 ht="1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  <row r="82" spans="1:11" ht="1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spans="1:11" ht="1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</row>
    <row r="84" spans="1:11" ht="1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</row>
    <row r="85" spans="1:11" ht="1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</row>
    <row r="86" spans="1:11" ht="1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</row>
    <row r="87" spans="1:11" ht="1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</row>
    <row r="88" spans="1:11" ht="1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</row>
    <row r="89" spans="1:11" ht="1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spans="1:11" ht="1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</row>
    <row r="91" spans="1:11" ht="1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</row>
    <row r="92" spans="1:11" ht="1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</row>
    <row r="93" spans="1:11" ht="1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</row>
    <row r="94" spans="1:11" ht="1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</row>
    <row r="95" spans="1:11" ht="1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</row>
    <row r="96" spans="1:11" ht="1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</row>
    <row r="97" spans="1:11" ht="1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</row>
    <row r="98" spans="1:11" ht="1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spans="1:11" ht="1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</row>
    <row r="100" spans="1:11" ht="1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</row>
    <row r="101" spans="1:11" ht="1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</row>
    <row r="102" spans="1:11" ht="1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8"/>
  <dimension ref="A1:T119"/>
  <sheetViews>
    <sheetView showGridLines="0" tabSelected="1" topLeftCell="A25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16" s="236" customFormat="1" ht="15.6">
      <c r="A1" s="679" t="s">
        <v>260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6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16" ht="12.9" customHeight="1">
      <c r="A3" s="684" t="s">
        <v>48</v>
      </c>
      <c r="B3" s="684"/>
      <c r="C3" s="684"/>
      <c r="D3" s="685"/>
      <c r="E3" s="446"/>
      <c r="F3" s="447"/>
      <c r="G3" s="310"/>
      <c r="H3" s="311"/>
      <c r="I3" s="447"/>
      <c r="J3" s="448"/>
      <c r="K3" s="448"/>
    </row>
    <row r="4" spans="1:16" ht="24.9" customHeight="1">
      <c r="A4" s="312"/>
      <c r="B4" s="312"/>
      <c r="C4" s="312"/>
      <c r="D4" s="300"/>
      <c r="E4" s="665">
        <f>'3.1'!D4</f>
        <v>2020</v>
      </c>
      <c r="F4" s="666"/>
      <c r="G4" s="667"/>
      <c r="H4" s="313"/>
      <c r="I4" s="668">
        <f>E4-1</f>
        <v>2019</v>
      </c>
      <c r="J4" s="669"/>
      <c r="K4" s="669"/>
    </row>
    <row r="5" spans="1:16" ht="24.9" customHeight="1">
      <c r="A5" s="449"/>
      <c r="B5" s="314"/>
      <c r="C5" s="315"/>
      <c r="D5" s="316"/>
      <c r="E5" s="660" t="s">
        <v>67</v>
      </c>
      <c r="F5" s="661"/>
      <c r="G5" s="709" t="s">
        <v>37</v>
      </c>
      <c r="H5" s="702" t="s">
        <v>288</v>
      </c>
      <c r="I5" s="658" t="s">
        <v>67</v>
      </c>
      <c r="J5" s="704"/>
      <c r="K5" s="673" t="s">
        <v>37</v>
      </c>
    </row>
    <row r="6" spans="1:16" ht="24.9" customHeight="1">
      <c r="A6" s="449"/>
      <c r="B6" s="317"/>
      <c r="C6" s="317"/>
      <c r="D6" s="686" t="s">
        <v>215</v>
      </c>
      <c r="E6" s="660"/>
      <c r="F6" s="662"/>
      <c r="G6" s="643"/>
      <c r="H6" s="702"/>
      <c r="I6" s="658"/>
      <c r="J6" s="705"/>
      <c r="K6" s="674"/>
    </row>
    <row r="7" spans="1:16" ht="15" customHeight="1">
      <c r="A7" s="701" t="s">
        <v>214</v>
      </c>
      <c r="B7" s="701"/>
      <c r="C7" s="390" t="s">
        <v>241</v>
      </c>
      <c r="D7" s="687"/>
      <c r="E7" s="389" t="s">
        <v>283</v>
      </c>
      <c r="F7" s="387" t="s">
        <v>278</v>
      </c>
      <c r="G7" s="388" t="s">
        <v>284</v>
      </c>
      <c r="H7" s="703"/>
      <c r="I7" s="318" t="s">
        <v>285</v>
      </c>
      <c r="J7" s="319" t="s">
        <v>278</v>
      </c>
      <c r="K7" s="318" t="s">
        <v>284</v>
      </c>
    </row>
    <row r="8" spans="1:16" ht="11.1" customHeight="1">
      <c r="A8" s="647" t="str">
        <f>'3.1'!D6</f>
        <v>Červenec</v>
      </c>
      <c r="B8" s="648"/>
      <c r="C8" s="386" t="s">
        <v>4</v>
      </c>
      <c r="D8" s="114">
        <v>191</v>
      </c>
      <c r="E8" s="110">
        <v>39529.314999999995</v>
      </c>
      <c r="F8" s="114">
        <v>423332.84130799997</v>
      </c>
      <c r="G8" s="116">
        <f>E8/$E$13</f>
        <v>0.77397140931788833</v>
      </c>
      <c r="H8" s="116">
        <f>(E8-I8)/I8</f>
        <v>4.961981092018096E-2</v>
      </c>
      <c r="I8" s="113">
        <v>37660.602999999996</v>
      </c>
      <c r="J8" s="129">
        <v>402034.31038899999</v>
      </c>
      <c r="K8" s="450">
        <f>I8/$I$13</f>
        <v>0.78320021673044848</v>
      </c>
    </row>
    <row r="9" spans="1:16" ht="11.1" customHeight="1">
      <c r="A9" s="649"/>
      <c r="B9" s="650"/>
      <c r="C9" s="386" t="s">
        <v>5</v>
      </c>
      <c r="D9" s="109">
        <v>645</v>
      </c>
      <c r="E9" s="110">
        <v>4935.4130000000005</v>
      </c>
      <c r="F9" s="109">
        <v>52855.016759999977</v>
      </c>
      <c r="G9" s="112">
        <f>E9/$E$13</f>
        <v>9.6633816072346002E-2</v>
      </c>
      <c r="H9" s="112">
        <f>(E9-I9)/I9</f>
        <v>7.369408087836175E-3</v>
      </c>
      <c r="I9" s="113">
        <v>4899.308</v>
      </c>
      <c r="J9" s="128">
        <v>52302.068349999965</v>
      </c>
      <c r="K9" s="451">
        <f>I9/$I$13</f>
        <v>0.10188735128402539</v>
      </c>
      <c r="L9" s="230"/>
      <c r="N9" s="230"/>
      <c r="O9" s="230"/>
      <c r="P9" s="230"/>
    </row>
    <row r="10" spans="1:16" ht="11.1" customHeight="1">
      <c r="A10" s="649"/>
      <c r="B10" s="650"/>
      <c r="C10" s="386" t="s">
        <v>6</v>
      </c>
      <c r="D10" s="109">
        <v>18912</v>
      </c>
      <c r="E10" s="110">
        <v>1463.2810000000002</v>
      </c>
      <c r="F10" s="109">
        <v>15670.97611</v>
      </c>
      <c r="G10" s="112">
        <f>E10/$E$13</f>
        <v>2.8650576358282182E-2</v>
      </c>
      <c r="H10" s="112">
        <f t="shared" ref="H10:H12" si="0">(E10-I10)/I10</f>
        <v>4.2530149257010005E-3</v>
      </c>
      <c r="I10" s="113">
        <v>1457.0840000000001</v>
      </c>
      <c r="J10" s="128">
        <v>15554.93354</v>
      </c>
      <c r="K10" s="451">
        <f>I10/$I$13</f>
        <v>3.0301918017469582E-2</v>
      </c>
      <c r="L10" s="230"/>
      <c r="N10" s="230"/>
      <c r="O10" s="230"/>
      <c r="P10" s="230"/>
    </row>
    <row r="11" spans="1:16" ht="11.1" customHeight="1">
      <c r="A11" s="649"/>
      <c r="B11" s="650"/>
      <c r="C11" s="386" t="s">
        <v>7</v>
      </c>
      <c r="D11" s="109">
        <v>239982</v>
      </c>
      <c r="E11" s="110">
        <v>4244.5</v>
      </c>
      <c r="F11" s="109">
        <v>45456.1</v>
      </c>
      <c r="G11" s="112">
        <f>E11/$E$13</f>
        <v>8.3105959383555653E-2</v>
      </c>
      <c r="H11" s="112">
        <f t="shared" si="0"/>
        <v>0.27631104161655046</v>
      </c>
      <c r="I11" s="113">
        <v>3325.6</v>
      </c>
      <c r="J11" s="128">
        <v>35502.1</v>
      </c>
      <c r="K11" s="451">
        <f>I11/$I$13</f>
        <v>6.9160088614586959E-2</v>
      </c>
      <c r="L11" s="230"/>
      <c r="N11" s="230"/>
      <c r="O11" s="230"/>
      <c r="P11" s="230"/>
    </row>
    <row r="12" spans="1:16" ht="11.1" customHeight="1">
      <c r="A12" s="649"/>
      <c r="B12" s="650"/>
      <c r="C12" s="386" t="s">
        <v>110</v>
      </c>
      <c r="D12" s="109">
        <v>33</v>
      </c>
      <c r="E12" s="110">
        <v>900.84400000000005</v>
      </c>
      <c r="F12" s="109">
        <v>9647.4971800000003</v>
      </c>
      <c r="G12" s="112">
        <f>E12/$E$13</f>
        <v>1.7638238867927862E-2</v>
      </c>
      <c r="H12" s="112">
        <f t="shared" si="0"/>
        <v>0.2125361064524553</v>
      </c>
      <c r="I12" s="113">
        <v>742.94200000000001</v>
      </c>
      <c r="J12" s="128">
        <v>7931.2032799999997</v>
      </c>
      <c r="K12" s="451">
        <f>I12/$I$13</f>
        <v>1.5450425353469591E-2</v>
      </c>
      <c r="L12" s="230"/>
      <c r="N12" s="230"/>
      <c r="O12" s="230"/>
      <c r="P12" s="230"/>
    </row>
    <row r="13" spans="1:16" ht="11.1" customHeight="1">
      <c r="A13" s="651"/>
      <c r="B13" s="652"/>
      <c r="C13" s="350" t="s">
        <v>0</v>
      </c>
      <c r="D13" s="351">
        <v>259763</v>
      </c>
      <c r="E13" s="352">
        <v>51073.352999999996</v>
      </c>
      <c r="F13" s="351">
        <v>546962.43135799991</v>
      </c>
      <c r="G13" s="355">
        <f>SUM(G8:G12)</f>
        <v>1</v>
      </c>
      <c r="H13" s="355">
        <f>(E13-I13)/I13</f>
        <v>6.2135440018066118E-2</v>
      </c>
      <c r="I13" s="356">
        <v>48085.536999999997</v>
      </c>
      <c r="J13" s="366">
        <v>513324.61555899994</v>
      </c>
      <c r="K13" s="452">
        <f>SUM(K8:K12)</f>
        <v>1</v>
      </c>
      <c r="L13" s="230"/>
    </row>
    <row r="14" spans="1:16" ht="11.1" customHeight="1">
      <c r="A14" s="653" t="str">
        <f>'3.1'!E6</f>
        <v>Srpen</v>
      </c>
      <c r="B14" s="654"/>
      <c r="C14" s="386" t="s">
        <v>4</v>
      </c>
      <c r="D14" s="114">
        <v>191</v>
      </c>
      <c r="E14" s="110">
        <v>39767.445999999996</v>
      </c>
      <c r="F14" s="114">
        <v>426439.19077000022</v>
      </c>
      <c r="G14" s="116">
        <f>E14/$E$19</f>
        <v>0.78625543558442224</v>
      </c>
      <c r="H14" s="116">
        <f>(E14-I14)/I14</f>
        <v>0.16891617874190762</v>
      </c>
      <c r="I14" s="113">
        <v>34020.784999999989</v>
      </c>
      <c r="J14" s="129">
        <v>362428.45534800005</v>
      </c>
      <c r="K14" s="450">
        <f>I14/$I$19</f>
        <v>0.76163756805915284</v>
      </c>
      <c r="L14" s="230"/>
      <c r="M14" s="230"/>
    </row>
    <row r="15" spans="1:16" ht="11.1" customHeight="1">
      <c r="A15" s="653"/>
      <c r="B15" s="654"/>
      <c r="C15" s="386" t="s">
        <v>5</v>
      </c>
      <c r="D15" s="109">
        <v>645</v>
      </c>
      <c r="E15" s="110">
        <v>4641.6280000000006</v>
      </c>
      <c r="F15" s="109">
        <v>49774.390720000018</v>
      </c>
      <c r="G15" s="112">
        <f>E15/$E$19</f>
        <v>9.1771174969618396E-2</v>
      </c>
      <c r="H15" s="112">
        <f>(E15-I15)/I15</f>
        <v>-3.6545300114660589E-2</v>
      </c>
      <c r="I15" s="113">
        <v>4817.692</v>
      </c>
      <c r="J15" s="128">
        <v>51323.552290000014</v>
      </c>
      <c r="K15" s="451">
        <f>I15/$I$19</f>
        <v>0.10785568935396515</v>
      </c>
      <c r="L15" s="231"/>
      <c r="M15" s="230"/>
    </row>
    <row r="16" spans="1:16" ht="11.1" customHeight="1">
      <c r="A16" s="653"/>
      <c r="B16" s="654"/>
      <c r="C16" s="386" t="s">
        <v>6</v>
      </c>
      <c r="D16" s="109">
        <v>18910</v>
      </c>
      <c r="E16" s="110">
        <v>1271.453</v>
      </c>
      <c r="F16" s="109">
        <v>13634.43147</v>
      </c>
      <c r="G16" s="112">
        <f>E16/$E$19</f>
        <v>2.5138321237429238E-2</v>
      </c>
      <c r="H16" s="112">
        <f t="shared" ref="H16:H19" si="1">(E16-I16)/I16</f>
        <v>-8.9355341452444198E-2</v>
      </c>
      <c r="I16" s="113">
        <v>1396.212</v>
      </c>
      <c r="J16" s="128">
        <v>14874.00078</v>
      </c>
      <c r="K16" s="451">
        <f>I16/$I$19</f>
        <v>3.1257583038574982E-2</v>
      </c>
      <c r="L16" s="230"/>
      <c r="M16" s="230"/>
      <c r="N16" s="230"/>
      <c r="O16" s="230"/>
    </row>
    <row r="17" spans="1:20" ht="11.1" customHeight="1">
      <c r="A17" s="653"/>
      <c r="B17" s="654"/>
      <c r="C17" s="386" t="s">
        <v>7</v>
      </c>
      <c r="D17" s="109">
        <v>239895</v>
      </c>
      <c r="E17" s="110">
        <v>3999.9</v>
      </c>
      <c r="F17" s="109">
        <v>42893.4</v>
      </c>
      <c r="G17" s="112">
        <f>E17/$E$19</f>
        <v>7.9083356693163812E-2</v>
      </c>
      <c r="H17" s="112">
        <f t="shared" si="1"/>
        <v>8.5130625864735132E-2</v>
      </c>
      <c r="I17" s="113">
        <v>3686.1</v>
      </c>
      <c r="J17" s="128">
        <v>39268.800000000003</v>
      </c>
      <c r="K17" s="451">
        <f>I17/$I$19</f>
        <v>8.2522265127710728E-2</v>
      </c>
      <c r="L17" s="230"/>
      <c r="M17" s="230"/>
      <c r="N17" s="230"/>
      <c r="O17" s="230"/>
    </row>
    <row r="18" spans="1:20" ht="11.1" customHeight="1">
      <c r="A18" s="653"/>
      <c r="B18" s="654"/>
      <c r="C18" s="386" t="s">
        <v>110</v>
      </c>
      <c r="D18" s="109">
        <v>33</v>
      </c>
      <c r="E18" s="110">
        <v>897.851</v>
      </c>
      <c r="F18" s="109">
        <v>9628.1073799999995</v>
      </c>
      <c r="G18" s="112">
        <f>E18/$E$19</f>
        <v>1.775171151536634E-2</v>
      </c>
      <c r="H18" s="112">
        <f t="shared" si="1"/>
        <v>0.20169148076171517</v>
      </c>
      <c r="I18" s="113">
        <v>747.15599999999995</v>
      </c>
      <c r="J18" s="128">
        <v>7959.5130500000005</v>
      </c>
      <c r="K18" s="451">
        <f>I18/$I$19</f>
        <v>1.6726894420596248E-2</v>
      </c>
      <c r="L18" s="230"/>
      <c r="M18" s="230"/>
      <c r="N18" s="230"/>
      <c r="O18" s="230"/>
    </row>
    <row r="19" spans="1:20" ht="11.1" customHeight="1">
      <c r="A19" s="653"/>
      <c r="B19" s="654"/>
      <c r="C19" s="350" t="s">
        <v>0</v>
      </c>
      <c r="D19" s="351">
        <v>259674</v>
      </c>
      <c r="E19" s="352">
        <v>50578.277999999998</v>
      </c>
      <c r="F19" s="351">
        <v>542369.52034000016</v>
      </c>
      <c r="G19" s="355">
        <f>SUM(G14:G18)</f>
        <v>1</v>
      </c>
      <c r="H19" s="355">
        <f t="shared" si="1"/>
        <v>0.13231710122325993</v>
      </c>
      <c r="I19" s="356">
        <v>44667.944999999992</v>
      </c>
      <c r="J19" s="366">
        <v>475854.32146800007</v>
      </c>
      <c r="K19" s="452">
        <f>SUM(K14:K18)</f>
        <v>1</v>
      </c>
      <c r="L19" s="230"/>
      <c r="M19" s="230"/>
      <c r="N19" s="230"/>
      <c r="O19" s="230"/>
    </row>
    <row r="20" spans="1:20" ht="11.1" customHeight="1">
      <c r="A20" s="653" t="str">
        <f>'3.1'!F6</f>
        <v>Září</v>
      </c>
      <c r="B20" s="654"/>
      <c r="C20" s="385" t="s">
        <v>4</v>
      </c>
      <c r="D20" s="114">
        <v>191</v>
      </c>
      <c r="E20" s="262">
        <v>45181.945</v>
      </c>
      <c r="F20" s="114">
        <v>484764.62945800001</v>
      </c>
      <c r="G20" s="116">
        <f>E20/$E$25</f>
        <v>0.70483210874676305</v>
      </c>
      <c r="H20" s="116">
        <f>(E20-I20)/I20</f>
        <v>0.15937996421575631</v>
      </c>
      <c r="I20" s="523">
        <v>38970.782999999996</v>
      </c>
      <c r="J20" s="129">
        <v>415711.62066599994</v>
      </c>
      <c r="K20" s="450">
        <f>I20/$I$25</f>
        <v>0.70982569730503886</v>
      </c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20" ht="11.1" customHeight="1">
      <c r="A21" s="653"/>
      <c r="B21" s="654"/>
      <c r="C21" s="386" t="s">
        <v>5</v>
      </c>
      <c r="D21" s="109">
        <v>647</v>
      </c>
      <c r="E21" s="110">
        <v>5914.7429999999995</v>
      </c>
      <c r="F21" s="109">
        <v>63463.047389999978</v>
      </c>
      <c r="G21" s="112">
        <f>E21/$E$25</f>
        <v>9.2269174808325652E-2</v>
      </c>
      <c r="H21" s="112">
        <f t="shared" ref="H21:H25" si="2">(E21-I21)/I21</f>
        <v>6.4240261373651034E-2</v>
      </c>
      <c r="I21" s="113">
        <v>5557.7139999999999</v>
      </c>
      <c r="J21" s="128">
        <v>59285.636950000007</v>
      </c>
      <c r="K21" s="451">
        <f>I21/$I$25</f>
        <v>0.1012298935710883</v>
      </c>
      <c r="L21" s="110"/>
      <c r="M21" s="110"/>
      <c r="N21" s="110"/>
      <c r="O21" s="110"/>
      <c r="P21" s="110"/>
      <c r="Q21" s="110"/>
      <c r="R21" s="110"/>
      <c r="S21" s="110"/>
      <c r="T21" s="110"/>
    </row>
    <row r="22" spans="1:20" ht="11.1" customHeight="1">
      <c r="A22" s="653"/>
      <c r="B22" s="654"/>
      <c r="C22" s="386" t="s">
        <v>6</v>
      </c>
      <c r="D22" s="109">
        <v>18920</v>
      </c>
      <c r="E22" s="110">
        <v>3233.0410000000002</v>
      </c>
      <c r="F22" s="109">
        <v>34689.054929999998</v>
      </c>
      <c r="G22" s="112">
        <f>E22/$E$25</f>
        <v>5.0434993573090836E-2</v>
      </c>
      <c r="H22" s="112">
        <f t="shared" si="2"/>
        <v>9.2331779491654969E-2</v>
      </c>
      <c r="I22" s="113">
        <v>2959.761</v>
      </c>
      <c r="J22" s="128">
        <v>31573.080240000003</v>
      </c>
      <c r="K22" s="451">
        <f>I22/$I$25</f>
        <v>5.3909987276397793E-2</v>
      </c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20" ht="11.1" customHeight="1">
      <c r="A23" s="653"/>
      <c r="B23" s="654"/>
      <c r="C23" s="386" t="s">
        <v>7</v>
      </c>
      <c r="D23" s="109">
        <v>239881</v>
      </c>
      <c r="E23" s="110">
        <v>8721.7000000000007</v>
      </c>
      <c r="F23" s="109">
        <v>93580.6</v>
      </c>
      <c r="G23" s="112">
        <f>E23/$E$25</f>
        <v>0.13605731676351349</v>
      </c>
      <c r="H23" s="112">
        <f t="shared" si="2"/>
        <v>0.31445924764890298</v>
      </c>
      <c r="I23" s="113">
        <v>6635.2</v>
      </c>
      <c r="J23" s="128">
        <v>70779.5</v>
      </c>
      <c r="K23" s="451">
        <f>I23/$I$25</f>
        <v>0.12085555136930132</v>
      </c>
      <c r="L23" s="110"/>
      <c r="M23" s="110"/>
      <c r="N23" s="110"/>
      <c r="O23" s="110"/>
      <c r="P23" s="110"/>
      <c r="Q23" s="110"/>
      <c r="R23" s="110"/>
      <c r="S23" s="110"/>
      <c r="T23" s="110"/>
    </row>
    <row r="24" spans="1:20" ht="11.1" customHeight="1">
      <c r="A24" s="653"/>
      <c r="B24" s="654"/>
      <c r="C24" s="386" t="s">
        <v>110</v>
      </c>
      <c r="D24" s="109">
        <v>33</v>
      </c>
      <c r="E24" s="110">
        <v>1051.702</v>
      </c>
      <c r="F24" s="109">
        <v>11284.388469999998</v>
      </c>
      <c r="G24" s="112">
        <f>E24/$E$25</f>
        <v>1.6406406108306942E-2</v>
      </c>
      <c r="H24" s="112">
        <f t="shared" si="2"/>
        <v>0.35102582449415309</v>
      </c>
      <c r="I24" s="113">
        <v>778.447</v>
      </c>
      <c r="J24" s="128">
        <v>8303.939550000001</v>
      </c>
      <c r="K24" s="451">
        <f>I24/$I$25</f>
        <v>1.4178870478173755E-2</v>
      </c>
      <c r="L24" s="110"/>
      <c r="M24" s="110"/>
      <c r="N24" s="110"/>
      <c r="O24" s="110"/>
      <c r="P24" s="110"/>
      <c r="Q24" s="110"/>
      <c r="R24" s="110"/>
      <c r="S24" s="110"/>
      <c r="T24" s="110"/>
    </row>
    <row r="25" spans="1:20" ht="11.1" customHeight="1">
      <c r="A25" s="653"/>
      <c r="B25" s="654"/>
      <c r="C25" s="350" t="s">
        <v>0</v>
      </c>
      <c r="D25" s="351">
        <v>259672</v>
      </c>
      <c r="E25" s="352">
        <v>64103.131000000001</v>
      </c>
      <c r="F25" s="351">
        <v>687781.720248</v>
      </c>
      <c r="G25" s="355">
        <f>SUM(G20:G24)</f>
        <v>1</v>
      </c>
      <c r="H25" s="355">
        <f t="shared" si="2"/>
        <v>0.16759392957311792</v>
      </c>
      <c r="I25" s="356">
        <v>54901.904999999992</v>
      </c>
      <c r="J25" s="366">
        <v>585653.77740599995</v>
      </c>
      <c r="K25" s="452">
        <f>SUM(K20:K24)</f>
        <v>1.0000000000000002</v>
      </c>
    </row>
    <row r="26" spans="1:20" ht="11.1" customHeight="1">
      <c r="A26" s="655" t="str">
        <f>'3.1'!G6</f>
        <v>III. čtvrtletí</v>
      </c>
      <c r="B26" s="656"/>
      <c r="C26" s="386" t="s">
        <v>4</v>
      </c>
      <c r="D26" s="109">
        <f>D20</f>
        <v>191</v>
      </c>
      <c r="E26" s="110">
        <f>E8+E14+E20</f>
        <v>124478.70600000001</v>
      </c>
      <c r="F26" s="109">
        <f>F8+F14+F20</f>
        <v>1334536.6615360002</v>
      </c>
      <c r="G26" s="112">
        <f>E26/$E$31</f>
        <v>0.75098117543072462</v>
      </c>
      <c r="H26" s="112">
        <f>(E26-I26)/I26</f>
        <v>0.12495493649193774</v>
      </c>
      <c r="I26" s="113">
        <f>I8+I14+I20</f>
        <v>110652.17099999997</v>
      </c>
      <c r="J26" s="128">
        <f>J8+J14+J20</f>
        <v>1180174.386403</v>
      </c>
      <c r="K26" s="451">
        <f>I26/$I$31</f>
        <v>0.749394744398997</v>
      </c>
    </row>
    <row r="27" spans="1:20" ht="11.1" customHeight="1">
      <c r="A27" s="653"/>
      <c r="B27" s="654"/>
      <c r="C27" s="386" t="s">
        <v>5</v>
      </c>
      <c r="D27" s="109">
        <f>D21</f>
        <v>647</v>
      </c>
      <c r="E27" s="110">
        <f t="shared" ref="E27:F30" si="3">E9+E15+E21</f>
        <v>15491.784</v>
      </c>
      <c r="F27" s="109">
        <f t="shared" si="3"/>
        <v>166092.45486999996</v>
      </c>
      <c r="G27" s="112">
        <f>E27/$E$31</f>
        <v>9.3462075014170642E-2</v>
      </c>
      <c r="H27" s="112">
        <f t="shared" ref="H27:H30" si="4">(E27-I27)/I27</f>
        <v>1.4211068043565313E-2</v>
      </c>
      <c r="I27" s="113">
        <f t="shared" ref="I27:J27" si="5">I9+I15+I21</f>
        <v>15274.714</v>
      </c>
      <c r="J27" s="128">
        <f t="shared" si="5"/>
        <v>162911.25758999999</v>
      </c>
      <c r="K27" s="451">
        <f>I27/$I$31</f>
        <v>0.10344840313885738</v>
      </c>
    </row>
    <row r="28" spans="1:20" ht="11.1" customHeight="1">
      <c r="A28" s="653"/>
      <c r="B28" s="654"/>
      <c r="C28" s="386" t="s">
        <v>6</v>
      </c>
      <c r="D28" s="109">
        <f>D22</f>
        <v>18920</v>
      </c>
      <c r="E28" s="110">
        <f t="shared" si="3"/>
        <v>5967.7750000000005</v>
      </c>
      <c r="F28" s="109">
        <f t="shared" si="3"/>
        <v>63994.462509999998</v>
      </c>
      <c r="G28" s="112">
        <f>E28/$E$31</f>
        <v>3.6003641331281942E-2</v>
      </c>
      <c r="H28" s="112">
        <f t="shared" si="4"/>
        <v>2.661560001906051E-2</v>
      </c>
      <c r="I28" s="113">
        <f t="shared" ref="I28:J28" si="6">I10+I16+I22</f>
        <v>5813.0570000000007</v>
      </c>
      <c r="J28" s="128">
        <f t="shared" si="6"/>
        <v>62002.014560000003</v>
      </c>
      <c r="K28" s="451">
        <f>I28/$I$31</f>
        <v>3.936908173895478E-2</v>
      </c>
    </row>
    <row r="29" spans="1:20" ht="11.1" customHeight="1">
      <c r="A29" s="653"/>
      <c r="B29" s="654"/>
      <c r="C29" s="386" t="s">
        <v>7</v>
      </c>
      <c r="D29" s="109">
        <f>D23</f>
        <v>239881</v>
      </c>
      <c r="E29" s="110">
        <f t="shared" si="3"/>
        <v>16966.099999999999</v>
      </c>
      <c r="F29" s="109">
        <f t="shared" si="3"/>
        <v>181930.1</v>
      </c>
      <c r="G29" s="112">
        <f>E29/$E$31</f>
        <v>0.10235663696950076</v>
      </c>
      <c r="H29" s="112">
        <f t="shared" si="4"/>
        <v>0.24322007195773393</v>
      </c>
      <c r="I29" s="113">
        <f t="shared" ref="I29:J29" si="7">I11+I17+I23</f>
        <v>13646.9</v>
      </c>
      <c r="J29" s="128">
        <f t="shared" si="7"/>
        <v>145550.39999999999</v>
      </c>
      <c r="K29" s="451">
        <f>I29/$I$31</f>
        <v>9.2423989921884803E-2</v>
      </c>
    </row>
    <row r="30" spans="1:20" ht="11.1" customHeight="1">
      <c r="A30" s="653"/>
      <c r="B30" s="654"/>
      <c r="C30" s="386" t="s">
        <v>110</v>
      </c>
      <c r="D30" s="109">
        <f>D24</f>
        <v>33</v>
      </c>
      <c r="E30" s="110">
        <f>E12+E18+E24</f>
        <v>2850.3969999999999</v>
      </c>
      <c r="F30" s="109">
        <f t="shared" si="3"/>
        <v>30559.993029999998</v>
      </c>
      <c r="G30" s="112">
        <f>E30/$E$31</f>
        <v>1.7196471254322093E-2</v>
      </c>
      <c r="H30" s="112">
        <f t="shared" si="4"/>
        <v>0.25648686713289787</v>
      </c>
      <c r="I30" s="113">
        <f>I12+I18+I24</f>
        <v>2268.5450000000001</v>
      </c>
      <c r="J30" s="128">
        <f t="shared" ref="J30" si="8">J12+J18+J24</f>
        <v>24194.655879999998</v>
      </c>
      <c r="K30" s="451">
        <f>I30/$I$31</f>
        <v>1.5363780801305951E-2</v>
      </c>
    </row>
    <row r="31" spans="1:20" ht="11.1" customHeight="1">
      <c r="A31" s="653"/>
      <c r="B31" s="654"/>
      <c r="C31" s="350" t="s">
        <v>0</v>
      </c>
      <c r="D31" s="351">
        <f>SUM(D26:D30)</f>
        <v>259672</v>
      </c>
      <c r="E31" s="352">
        <f>SUM(E26:E30)</f>
        <v>165754.76199999999</v>
      </c>
      <c r="F31" s="351">
        <f>SUM(F26:F30)</f>
        <v>1777113.6719460003</v>
      </c>
      <c r="G31" s="355">
        <f>SUM(G26:G30)</f>
        <v>1</v>
      </c>
      <c r="H31" s="355">
        <f>(E31-I31)/I31</f>
        <v>0.1225784942069198</v>
      </c>
      <c r="I31" s="356">
        <f>SUM(I26:I30)</f>
        <v>147655.38699999999</v>
      </c>
      <c r="J31" s="366">
        <f>SUM(J26:J30)</f>
        <v>1574832.714433</v>
      </c>
      <c r="K31" s="452">
        <f>SUM(K26:K30)</f>
        <v>1</v>
      </c>
    </row>
    <row r="32" spans="1:20" ht="9.9" customHeight="1">
      <c r="A32" s="130"/>
      <c r="B32" s="131"/>
      <c r="C32" s="132"/>
      <c r="D32" s="99"/>
      <c r="E32" s="99"/>
      <c r="F32" s="99"/>
      <c r="G32" s="133"/>
      <c r="H32" s="134"/>
      <c r="I32" s="135"/>
      <c r="J32" s="135"/>
      <c r="K32" s="136"/>
    </row>
    <row r="33" spans="1:11" ht="12.9" customHeight="1">
      <c r="A33" s="706" t="s">
        <v>49</v>
      </c>
      <c r="B33" s="707"/>
      <c r="C33" s="707"/>
      <c r="D33" s="708"/>
      <c r="E33" s="320"/>
      <c r="F33" s="320"/>
      <c r="G33" s="321"/>
      <c r="H33" s="311"/>
      <c r="I33" s="322"/>
      <c r="J33" s="322"/>
      <c r="K33" s="453"/>
    </row>
    <row r="34" spans="1:11" ht="24.9" customHeight="1">
      <c r="A34" s="449"/>
      <c r="B34" s="314"/>
      <c r="C34" s="323"/>
      <c r="D34" s="324"/>
      <c r="E34" s="665">
        <f>'3.1'!D4</f>
        <v>2020</v>
      </c>
      <c r="F34" s="675"/>
      <c r="G34" s="676"/>
      <c r="H34" s="325"/>
      <c r="I34" s="668">
        <f>E34-1</f>
        <v>2019</v>
      </c>
      <c r="J34" s="677"/>
      <c r="K34" s="677"/>
    </row>
    <row r="35" spans="1:11" ht="24.9" customHeight="1">
      <c r="A35" s="449"/>
      <c r="B35" s="314"/>
      <c r="C35" s="315"/>
      <c r="D35" s="316"/>
      <c r="E35" s="660" t="s">
        <v>67</v>
      </c>
      <c r="F35" s="661"/>
      <c r="G35" s="709" t="s">
        <v>37</v>
      </c>
      <c r="H35" s="702" t="s">
        <v>288</v>
      </c>
      <c r="I35" s="658" t="s">
        <v>67</v>
      </c>
      <c r="J35" s="704"/>
      <c r="K35" s="673" t="s">
        <v>37</v>
      </c>
    </row>
    <row r="36" spans="1:11" ht="24.9" customHeight="1">
      <c r="A36" s="449"/>
      <c r="B36" s="317"/>
      <c r="C36" s="317"/>
      <c r="D36" s="686" t="s">
        <v>215</v>
      </c>
      <c r="E36" s="660"/>
      <c r="F36" s="662"/>
      <c r="G36" s="643"/>
      <c r="H36" s="702"/>
      <c r="I36" s="658"/>
      <c r="J36" s="705"/>
      <c r="K36" s="674"/>
    </row>
    <row r="37" spans="1:11" ht="15" customHeight="1">
      <c r="A37" s="701" t="s">
        <v>214</v>
      </c>
      <c r="B37" s="701"/>
      <c r="C37" s="390" t="s">
        <v>241</v>
      </c>
      <c r="D37" s="687"/>
      <c r="E37" s="389" t="s">
        <v>283</v>
      </c>
      <c r="F37" s="387" t="s">
        <v>278</v>
      </c>
      <c r="G37" s="388" t="s">
        <v>284</v>
      </c>
      <c r="H37" s="703"/>
      <c r="I37" s="318" t="s">
        <v>285</v>
      </c>
      <c r="J37" s="319" t="s">
        <v>278</v>
      </c>
      <c r="K37" s="318" t="s">
        <v>284</v>
      </c>
    </row>
    <row r="38" spans="1:11" ht="11.1" customHeight="1">
      <c r="A38" s="647" t="str">
        <f>'3.1'!D6</f>
        <v>Červenec</v>
      </c>
      <c r="B38" s="648"/>
      <c r="C38" s="386" t="s">
        <v>4</v>
      </c>
      <c r="D38" s="114">
        <v>134</v>
      </c>
      <c r="E38" s="110">
        <v>127595.07199999999</v>
      </c>
      <c r="F38" s="114">
        <v>1366091.8881899999</v>
      </c>
      <c r="G38" s="116">
        <f>E38/$E$43</f>
        <v>0.96244705610734671</v>
      </c>
      <c r="H38" s="116">
        <f>(E38-I38)/I38</f>
        <v>-1.6841924829407356E-2</v>
      </c>
      <c r="I38" s="113">
        <v>129780.83100000001</v>
      </c>
      <c r="J38" s="129">
        <v>1384422.5377799999</v>
      </c>
      <c r="K38" s="450">
        <f>I38/$I$43</f>
        <v>0.9668923588680336</v>
      </c>
    </row>
    <row r="39" spans="1:11" ht="11.1" customHeight="1">
      <c r="A39" s="649"/>
      <c r="B39" s="650"/>
      <c r="C39" s="386" t="s">
        <v>5</v>
      </c>
      <c r="D39" s="109">
        <v>310</v>
      </c>
      <c r="E39" s="110">
        <v>1469.8910000000001</v>
      </c>
      <c r="F39" s="109">
        <v>15741.982550000006</v>
      </c>
      <c r="G39" s="112">
        <f t="shared" ref="G39" si="9">E39/$E$43</f>
        <v>1.108735818377597E-2</v>
      </c>
      <c r="H39" s="112">
        <f>(E39-I39)/I39</f>
        <v>1.4068309119219849E-2</v>
      </c>
      <c r="I39" s="113">
        <v>1449.499</v>
      </c>
      <c r="J39" s="128">
        <v>15473.753230000004</v>
      </c>
      <c r="K39" s="451">
        <f t="shared" ref="K39:K42" si="10">I39/$I$43</f>
        <v>1.079904864599654E-2</v>
      </c>
    </row>
    <row r="40" spans="1:11" ht="11.1" customHeight="1">
      <c r="A40" s="649"/>
      <c r="B40" s="650"/>
      <c r="C40" s="386" t="s">
        <v>6</v>
      </c>
      <c r="D40" s="109">
        <v>12743</v>
      </c>
      <c r="E40" s="110">
        <v>914.16300000000001</v>
      </c>
      <c r="F40" s="109">
        <v>9775.3052000000007</v>
      </c>
      <c r="G40" s="112">
        <f>E40/$E$43</f>
        <v>6.8955130818238843E-3</v>
      </c>
      <c r="H40" s="112">
        <f t="shared" ref="H40:H42" si="11">(E40-I40)/I40</f>
        <v>2.3951029368937518E-2</v>
      </c>
      <c r="I40" s="113">
        <v>892.78</v>
      </c>
      <c r="J40" s="128">
        <v>9523.4873900000002</v>
      </c>
      <c r="K40" s="451">
        <f t="shared" si="10"/>
        <v>6.6513841335335798E-3</v>
      </c>
    </row>
    <row r="41" spans="1:11" ht="11.1" customHeight="1">
      <c r="A41" s="649"/>
      <c r="B41" s="650"/>
      <c r="C41" s="386" t="s">
        <v>7</v>
      </c>
      <c r="D41" s="109">
        <v>209521</v>
      </c>
      <c r="E41" s="110">
        <v>2180.6</v>
      </c>
      <c r="F41" s="109">
        <v>23352.9</v>
      </c>
      <c r="G41" s="112">
        <f>E41/$E$43</f>
        <v>1.6448221844709492E-2</v>
      </c>
      <c r="H41" s="112">
        <f t="shared" si="11"/>
        <v>0.27460837035305119</v>
      </c>
      <c r="I41" s="113">
        <v>1710.8</v>
      </c>
      <c r="J41" s="128">
        <v>18263.099999999999</v>
      </c>
      <c r="K41" s="451">
        <f t="shared" si="10"/>
        <v>1.2745791769136011E-2</v>
      </c>
    </row>
    <row r="42" spans="1:11" ht="11.1" customHeight="1">
      <c r="A42" s="649"/>
      <c r="B42" s="650"/>
      <c r="C42" s="386" t="s">
        <v>110</v>
      </c>
      <c r="D42" s="109">
        <v>17</v>
      </c>
      <c r="E42" s="110">
        <v>413.875</v>
      </c>
      <c r="F42" s="109">
        <v>4432.3516899999995</v>
      </c>
      <c r="G42" s="112">
        <f>E42/$E$43</f>
        <v>3.1218507823439147E-3</v>
      </c>
      <c r="H42" s="112">
        <f t="shared" si="11"/>
        <v>5.9088908450704247E-2</v>
      </c>
      <c r="I42" s="113">
        <v>390.78399999999999</v>
      </c>
      <c r="J42" s="128">
        <v>4171.7765599999993</v>
      </c>
      <c r="K42" s="451">
        <f t="shared" si="10"/>
        <v>2.911416583300238E-3</v>
      </c>
    </row>
    <row r="43" spans="1:11" ht="11.1" customHeight="1">
      <c r="A43" s="651"/>
      <c r="B43" s="652"/>
      <c r="C43" s="350" t="s">
        <v>0</v>
      </c>
      <c r="D43" s="351">
        <v>222725</v>
      </c>
      <c r="E43" s="352">
        <v>132573.601</v>
      </c>
      <c r="F43" s="351">
        <v>1419394.4276299998</v>
      </c>
      <c r="G43" s="355">
        <f>SUM(G38:G42)</f>
        <v>1</v>
      </c>
      <c r="H43" s="355">
        <f>(E43-I43)/I43</f>
        <v>-1.2300963040377819E-2</v>
      </c>
      <c r="I43" s="356">
        <v>134224.69400000002</v>
      </c>
      <c r="J43" s="366">
        <v>1431854.6549599997</v>
      </c>
      <c r="K43" s="452">
        <f>SUM(K38:K42)</f>
        <v>1</v>
      </c>
    </row>
    <row r="44" spans="1:11" ht="11.1" customHeight="1">
      <c r="A44" s="647" t="str">
        <f>'3.1'!E6</f>
        <v>Srpen</v>
      </c>
      <c r="B44" s="648"/>
      <c r="C44" s="386" t="s">
        <v>4</v>
      </c>
      <c r="D44" s="114">
        <v>134</v>
      </c>
      <c r="E44" s="110">
        <v>103255.31</v>
      </c>
      <c r="F44" s="114">
        <v>1108011.58656</v>
      </c>
      <c r="G44" s="116">
        <f>E44/$E$49</f>
        <v>0.95590492466981725</v>
      </c>
      <c r="H44" s="116">
        <f>(E44-I44)/I44</f>
        <v>-0.17514301106335567</v>
      </c>
      <c r="I44" s="113">
        <v>125179.651</v>
      </c>
      <c r="J44" s="129">
        <v>1331394.8345699997</v>
      </c>
      <c r="K44" s="450">
        <f>I44/$I$49</f>
        <v>0.9638491350915942</v>
      </c>
    </row>
    <row r="45" spans="1:11" ht="11.1" customHeight="1">
      <c r="A45" s="649"/>
      <c r="B45" s="650"/>
      <c r="C45" s="386" t="s">
        <v>5</v>
      </c>
      <c r="D45" s="109">
        <v>315</v>
      </c>
      <c r="E45" s="110">
        <v>1550.8589999999999</v>
      </c>
      <c r="F45" s="109">
        <v>16630.503619999996</v>
      </c>
      <c r="G45" s="112">
        <f t="shared" ref="G45:G48" si="12">E45/$E$49</f>
        <v>1.435736094897694E-2</v>
      </c>
      <c r="H45" s="112">
        <f>(E45-I45)/I45</f>
        <v>-6.0074399191915352E-3</v>
      </c>
      <c r="I45" s="113">
        <v>1560.232</v>
      </c>
      <c r="J45" s="128">
        <v>16621.380490000018</v>
      </c>
      <c r="K45" s="451">
        <f t="shared" ref="K45:K48" si="13">I45/$I$49</f>
        <v>1.2013360412246462E-2</v>
      </c>
    </row>
    <row r="46" spans="1:11" ht="11.1" customHeight="1">
      <c r="A46" s="649"/>
      <c r="B46" s="650"/>
      <c r="C46" s="386" t="s">
        <v>6</v>
      </c>
      <c r="D46" s="109">
        <v>12738</v>
      </c>
      <c r="E46" s="110">
        <v>741.71799999999996</v>
      </c>
      <c r="F46" s="109">
        <v>7952.2342699999999</v>
      </c>
      <c r="G46" s="112">
        <f t="shared" si="12"/>
        <v>6.8665900951364869E-3</v>
      </c>
      <c r="H46" s="112">
        <f t="shared" ref="H46:H48" si="14">(E46-I46)/I46</f>
        <v>-0.11727875677020168</v>
      </c>
      <c r="I46" s="113">
        <v>840.26299999999992</v>
      </c>
      <c r="J46" s="128">
        <v>8947.9815600000002</v>
      </c>
      <c r="K46" s="451">
        <f t="shared" si="13"/>
        <v>6.4697956842799326E-3</v>
      </c>
    </row>
    <row r="47" spans="1:11" ht="11.1" customHeight="1">
      <c r="A47" s="649"/>
      <c r="B47" s="650"/>
      <c r="C47" s="386" t="s">
        <v>7</v>
      </c>
      <c r="D47" s="109">
        <v>209445</v>
      </c>
      <c r="E47" s="110">
        <v>2055</v>
      </c>
      <c r="F47" s="109">
        <v>22036.3</v>
      </c>
      <c r="G47" s="112">
        <f t="shared" si="12"/>
        <v>1.9024538497792263E-2</v>
      </c>
      <c r="H47" s="112">
        <f t="shared" si="14"/>
        <v>8.3746440248918863E-2</v>
      </c>
      <c r="I47" s="113">
        <v>1896.2</v>
      </c>
      <c r="J47" s="128">
        <v>20200.8</v>
      </c>
      <c r="K47" s="451">
        <f t="shared" si="13"/>
        <v>1.4600222283417941E-2</v>
      </c>
    </row>
    <row r="48" spans="1:11" ht="11.1" customHeight="1">
      <c r="A48" s="649"/>
      <c r="B48" s="650"/>
      <c r="C48" s="386" t="s">
        <v>110</v>
      </c>
      <c r="D48" s="109">
        <v>17</v>
      </c>
      <c r="E48" s="110">
        <v>415.50200000000001</v>
      </c>
      <c r="F48" s="109">
        <v>4455.6367200000004</v>
      </c>
      <c r="G48" s="112">
        <f t="shared" si="12"/>
        <v>3.846585788277217E-3</v>
      </c>
      <c r="H48" s="112">
        <f t="shared" si="14"/>
        <v>4.2955503289498452E-2</v>
      </c>
      <c r="I48" s="113">
        <v>398.38900000000001</v>
      </c>
      <c r="J48" s="128">
        <v>4244.0716600000005</v>
      </c>
      <c r="K48" s="451">
        <f t="shared" si="13"/>
        <v>3.0674865284614442E-3</v>
      </c>
    </row>
    <row r="49" spans="1:11" ht="11.1" customHeight="1">
      <c r="A49" s="651"/>
      <c r="B49" s="652"/>
      <c r="C49" s="350" t="s">
        <v>0</v>
      </c>
      <c r="D49" s="351">
        <v>222649</v>
      </c>
      <c r="E49" s="352">
        <v>108018.38899999998</v>
      </c>
      <c r="F49" s="351">
        <v>1159086.2611700001</v>
      </c>
      <c r="G49" s="355">
        <f>SUM(G44:G48)</f>
        <v>1.0000000000000002</v>
      </c>
      <c r="H49" s="355">
        <f t="shared" ref="H49" si="15">(E49-I49)/I49</f>
        <v>-0.16828789679532374</v>
      </c>
      <c r="I49" s="356">
        <v>129874.735</v>
      </c>
      <c r="J49" s="366">
        <v>1381409.0682799998</v>
      </c>
      <c r="K49" s="452">
        <f>SUM(K44:K48)</f>
        <v>1</v>
      </c>
    </row>
    <row r="50" spans="1:11" ht="11.1" customHeight="1">
      <c r="A50" s="653" t="str">
        <f>'3.1'!F6</f>
        <v>Září</v>
      </c>
      <c r="B50" s="654"/>
      <c r="C50" s="385" t="s">
        <v>4</v>
      </c>
      <c r="D50" s="114">
        <v>135</v>
      </c>
      <c r="E50" s="262">
        <v>44855.026999999995</v>
      </c>
      <c r="F50" s="114">
        <v>481278.49301000009</v>
      </c>
      <c r="G50" s="116">
        <f>E50/$E$55</f>
        <v>0.83721231517949668</v>
      </c>
      <c r="H50" s="116">
        <f>(E50-I50)/I50</f>
        <v>-0.67252891512088919</v>
      </c>
      <c r="I50" s="523">
        <v>136974.008</v>
      </c>
      <c r="J50" s="129">
        <v>1460721.44251</v>
      </c>
      <c r="K50" s="450">
        <f>I50/$I$55</f>
        <v>0.94704390799076332</v>
      </c>
    </row>
    <row r="51" spans="1:11" ht="11.1" customHeight="1">
      <c r="A51" s="653"/>
      <c r="B51" s="654"/>
      <c r="C51" s="386" t="s">
        <v>5</v>
      </c>
      <c r="D51" s="109">
        <v>320</v>
      </c>
      <c r="E51" s="110">
        <v>1947.876</v>
      </c>
      <c r="F51" s="109">
        <v>20899.827289999997</v>
      </c>
      <c r="G51" s="112">
        <f t="shared" ref="G51:G54" si="16">E51/$E$55</f>
        <v>3.6356811816044103E-2</v>
      </c>
      <c r="H51" s="112">
        <f t="shared" ref="H51:H54" si="17">(E51-I51)/I51</f>
        <v>-6.078071064080727E-2</v>
      </c>
      <c r="I51" s="113">
        <v>2073.931</v>
      </c>
      <c r="J51" s="128">
        <v>22123.628540000005</v>
      </c>
      <c r="K51" s="451">
        <f t="shared" ref="K51:K54" si="18">I51/$I$55</f>
        <v>1.4339243976442536E-2</v>
      </c>
    </row>
    <row r="52" spans="1:11" ht="11.1" customHeight="1">
      <c r="A52" s="653"/>
      <c r="B52" s="654"/>
      <c r="C52" s="386" t="s">
        <v>6</v>
      </c>
      <c r="D52" s="109">
        <v>12744</v>
      </c>
      <c r="E52" s="110">
        <v>1878.982</v>
      </c>
      <c r="F52" s="109">
        <v>20157.498959999997</v>
      </c>
      <c r="G52" s="112">
        <f t="shared" si="16"/>
        <v>3.5070915694702429E-2</v>
      </c>
      <c r="H52" s="112">
        <f t="shared" si="17"/>
        <v>5.6673443163189875E-2</v>
      </c>
      <c r="I52" s="113">
        <v>1778.2049999999999</v>
      </c>
      <c r="J52" s="128">
        <v>18961.082969999999</v>
      </c>
      <c r="K52" s="451">
        <f t="shared" si="18"/>
        <v>1.2294582286069304E-2</v>
      </c>
    </row>
    <row r="53" spans="1:11" ht="11.1" customHeight="1">
      <c r="A53" s="653"/>
      <c r="B53" s="654"/>
      <c r="C53" s="386" t="s">
        <v>7</v>
      </c>
      <c r="D53" s="109">
        <v>209429</v>
      </c>
      <c r="E53" s="110">
        <v>4480.7</v>
      </c>
      <c r="F53" s="109">
        <v>48076.7</v>
      </c>
      <c r="G53" s="112">
        <f t="shared" si="16"/>
        <v>8.3631589846658014E-2</v>
      </c>
      <c r="H53" s="112">
        <f t="shared" si="17"/>
        <v>0.312717897635719</v>
      </c>
      <c r="I53" s="113">
        <v>3413.3</v>
      </c>
      <c r="J53" s="128">
        <v>36410.6</v>
      </c>
      <c r="K53" s="451">
        <f t="shared" si="18"/>
        <v>2.3599696163850825E-2</v>
      </c>
    </row>
    <row r="54" spans="1:11" ht="11.1" customHeight="1">
      <c r="A54" s="653"/>
      <c r="B54" s="654"/>
      <c r="C54" s="386" t="s">
        <v>110</v>
      </c>
      <c r="D54" s="109">
        <v>17</v>
      </c>
      <c r="E54" s="110">
        <v>414.06</v>
      </c>
      <c r="F54" s="109">
        <v>4442.7221</v>
      </c>
      <c r="G54" s="112">
        <f t="shared" si="16"/>
        <v>7.728367463098895E-3</v>
      </c>
      <c r="H54" s="112">
        <f t="shared" si="17"/>
        <v>5.1516859924728403E-2</v>
      </c>
      <c r="I54" s="113">
        <v>393.774</v>
      </c>
      <c r="J54" s="128">
        <v>4200.5170199999993</v>
      </c>
      <c r="K54" s="451">
        <f t="shared" si="18"/>
        <v>2.7225695828741086E-3</v>
      </c>
    </row>
    <row r="55" spans="1:11" ht="11.1" customHeight="1">
      <c r="A55" s="653"/>
      <c r="B55" s="654"/>
      <c r="C55" s="350" t="s">
        <v>0</v>
      </c>
      <c r="D55" s="351">
        <v>222645</v>
      </c>
      <c r="E55" s="352">
        <v>53576.64499999999</v>
      </c>
      <c r="F55" s="351">
        <v>574855.2413600001</v>
      </c>
      <c r="G55" s="355">
        <f>SUM(G50:G54)</f>
        <v>1</v>
      </c>
      <c r="H55" s="355">
        <f t="shared" ref="H55" si="19">(E55-I55)/I55</f>
        <v>-0.62956887953637319</v>
      </c>
      <c r="I55" s="356">
        <v>144633.21799999999</v>
      </c>
      <c r="J55" s="366">
        <v>1542417.27104</v>
      </c>
      <c r="K55" s="452">
        <f>SUM(K50:K54)</f>
        <v>1</v>
      </c>
    </row>
    <row r="56" spans="1:11" ht="11.1" customHeight="1">
      <c r="A56" s="655" t="str">
        <f>'3.1'!G6</f>
        <v>III. čtvrtletí</v>
      </c>
      <c r="B56" s="656"/>
      <c r="C56" s="386" t="s">
        <v>4</v>
      </c>
      <c r="D56" s="109">
        <f>D50</f>
        <v>135</v>
      </c>
      <c r="E56" s="110">
        <f>E38+E44+E50</f>
        <v>275705.40899999999</v>
      </c>
      <c r="F56" s="109">
        <f>F38+F44+F50</f>
        <v>2955381.9677600004</v>
      </c>
      <c r="G56" s="112">
        <f>E56/$E$61</f>
        <v>0.93723591231947634</v>
      </c>
      <c r="H56" s="112">
        <f>(E56-I56)/I56</f>
        <v>-0.29655231668945492</v>
      </c>
      <c r="I56" s="113">
        <f>I38+I44+I50</f>
        <v>391934.49</v>
      </c>
      <c r="J56" s="128">
        <f>J38+J44+J50</f>
        <v>4176538.8148599998</v>
      </c>
      <c r="K56" s="451">
        <f>I56/$I$61</f>
        <v>0.95890184666359668</v>
      </c>
    </row>
    <row r="57" spans="1:11" ht="11.1" customHeight="1">
      <c r="A57" s="653"/>
      <c r="B57" s="654"/>
      <c r="C57" s="386" t="s">
        <v>5</v>
      </c>
      <c r="D57" s="109">
        <f>D51</f>
        <v>320</v>
      </c>
      <c r="E57" s="110">
        <f t="shared" ref="E57:F58" si="20">E39+E45+E51</f>
        <v>4968.6260000000002</v>
      </c>
      <c r="F57" s="109">
        <f t="shared" si="20"/>
        <v>53272.313460000005</v>
      </c>
      <c r="G57" s="112">
        <f t="shared" ref="G57:G60" si="21">E57/$E$61</f>
        <v>1.6890400297094901E-2</v>
      </c>
      <c r="H57" s="112">
        <f t="shared" ref="H57:H60" si="22">(E57-I57)/I57</f>
        <v>-2.2628569720016801E-2</v>
      </c>
      <c r="I57" s="113">
        <f t="shared" ref="I57:J57" si="23">I39+I45+I51</f>
        <v>5083.6620000000003</v>
      </c>
      <c r="J57" s="128">
        <f t="shared" si="23"/>
        <v>54218.762260000025</v>
      </c>
      <c r="K57" s="451">
        <f t="shared" ref="K57:K60" si="24">I57/$I$61</f>
        <v>1.2437621602563106E-2</v>
      </c>
    </row>
    <row r="58" spans="1:11" ht="11.1" customHeight="1">
      <c r="A58" s="653"/>
      <c r="B58" s="654"/>
      <c r="C58" s="386" t="s">
        <v>6</v>
      </c>
      <c r="D58" s="109">
        <f>D52</f>
        <v>12744</v>
      </c>
      <c r="E58" s="110">
        <f>E40+E46+E52</f>
        <v>3534.8629999999998</v>
      </c>
      <c r="F58" s="109">
        <f t="shared" si="20"/>
        <v>37885.038430000001</v>
      </c>
      <c r="G58" s="112">
        <f t="shared" si="21"/>
        <v>1.2016451040064147E-2</v>
      </c>
      <c r="H58" s="112">
        <f t="shared" si="22"/>
        <v>6.7255289287456313E-3</v>
      </c>
      <c r="I58" s="113">
        <f>I40+I46+I52</f>
        <v>3511.2479999999996</v>
      </c>
      <c r="J58" s="128">
        <f t="shared" ref="J58" si="25">J40+J46+J52</f>
        <v>37432.551919999998</v>
      </c>
      <c r="K58" s="451">
        <f t="shared" si="24"/>
        <v>8.5905738770115907E-3</v>
      </c>
    </row>
    <row r="59" spans="1:11" ht="11.1" customHeight="1">
      <c r="A59" s="653"/>
      <c r="B59" s="654"/>
      <c r="C59" s="386" t="s">
        <v>7</v>
      </c>
      <c r="D59" s="109">
        <f>D53</f>
        <v>209429</v>
      </c>
      <c r="E59" s="110">
        <f t="shared" ref="E59:F60" si="26">E41+E47+E53</f>
        <v>8716.2999999999993</v>
      </c>
      <c r="F59" s="109">
        <f t="shared" si="26"/>
        <v>93465.9</v>
      </c>
      <c r="G59" s="112">
        <f t="shared" si="21"/>
        <v>2.9630283323713286E-2</v>
      </c>
      <c r="H59" s="112">
        <f t="shared" si="22"/>
        <v>0.24158511744512329</v>
      </c>
      <c r="I59" s="113">
        <f t="shared" ref="I59:J59" si="27">I41+I47+I53</f>
        <v>7020.3</v>
      </c>
      <c r="J59" s="128">
        <f t="shared" si="27"/>
        <v>74874.5</v>
      </c>
      <c r="K59" s="451">
        <f t="shared" si="24"/>
        <v>1.7175775048867092E-2</v>
      </c>
    </row>
    <row r="60" spans="1:11" ht="11.1" customHeight="1">
      <c r="A60" s="653"/>
      <c r="B60" s="654"/>
      <c r="C60" s="386" t="s">
        <v>110</v>
      </c>
      <c r="D60" s="109">
        <f>D54</f>
        <v>17</v>
      </c>
      <c r="E60" s="110">
        <f>E42+E48+E54</f>
        <v>1243.4369999999999</v>
      </c>
      <c r="F60" s="109">
        <f t="shared" si="26"/>
        <v>13330.710510000001</v>
      </c>
      <c r="G60" s="112">
        <f t="shared" si="21"/>
        <v>4.2269530196514665E-3</v>
      </c>
      <c r="H60" s="112">
        <f t="shared" si="22"/>
        <v>5.1135004357760555E-2</v>
      </c>
      <c r="I60" s="113">
        <f>I42+I48+I54</f>
        <v>1182.9470000000001</v>
      </c>
      <c r="J60" s="128">
        <f t="shared" ref="J60" si="28">J42+J48+J54</f>
        <v>12616.365239999999</v>
      </c>
      <c r="K60" s="451">
        <f t="shared" si="24"/>
        <v>2.8941828079615088E-3</v>
      </c>
    </row>
    <row r="61" spans="1:11" ht="11.1" customHeight="1">
      <c r="A61" s="653"/>
      <c r="B61" s="654"/>
      <c r="C61" s="350" t="s">
        <v>0</v>
      </c>
      <c r="D61" s="351">
        <f>SUM(D56:D60)</f>
        <v>222645</v>
      </c>
      <c r="E61" s="352">
        <f>SUM(E56:E60)</f>
        <v>294168.63499999995</v>
      </c>
      <c r="F61" s="351">
        <f>SUM(F56:F60)</f>
        <v>3153335.9301600005</v>
      </c>
      <c r="G61" s="355">
        <f>SUM(G56:G60)</f>
        <v>1</v>
      </c>
      <c r="H61" s="355">
        <f>(E61-I61)/I61</f>
        <v>-0.28029082785745774</v>
      </c>
      <c r="I61" s="356">
        <f>SUM(I56:I60)</f>
        <v>408732.647</v>
      </c>
      <c r="J61" s="366">
        <f>SUM(J56:J60)</f>
        <v>4355680.9942799993</v>
      </c>
      <c r="K61" s="452">
        <f>SUM(K56:K60)</f>
        <v>1</v>
      </c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spans="1:11" ht="1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</row>
    <row r="79" spans="1:11" ht="1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</row>
    <row r="80" spans="1:11" ht="1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 ht="1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  <row r="82" spans="1:11" ht="1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spans="1:11" ht="1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</row>
    <row r="84" spans="1:11" ht="1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</row>
    <row r="85" spans="1:11" ht="1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</row>
    <row r="86" spans="1:11" ht="1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</row>
    <row r="87" spans="1:11" ht="1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</row>
    <row r="88" spans="1:11" ht="1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</row>
    <row r="89" spans="1:11" ht="1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spans="1:11" ht="1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</row>
    <row r="91" spans="1:11" ht="1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</row>
    <row r="92" spans="1:11" ht="1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</row>
    <row r="93" spans="1:11" ht="1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</row>
    <row r="94" spans="1:11" ht="1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</row>
    <row r="95" spans="1:11" ht="1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</row>
    <row r="96" spans="1:11" ht="1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</row>
    <row r="97" spans="1:11" ht="1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</row>
    <row r="98" spans="1:11" ht="1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spans="1:11" ht="1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</row>
    <row r="100" spans="1:11" ht="1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</row>
    <row r="101" spans="1:11" ht="1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</row>
    <row r="102" spans="1:11" ht="1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9"/>
  <dimension ref="A1:T119"/>
  <sheetViews>
    <sheetView showGridLines="0" tabSelected="1" zoomScaleNormal="100" zoomScaleSheetLayoutView="100" workbookViewId="0"/>
  </sheetViews>
  <sheetFormatPr defaultColWidth="9.109375" defaultRowHeight="13.8"/>
  <cols>
    <col min="1" max="1" width="9.44140625" style="224" customWidth="1"/>
    <col min="2" max="2" width="3.88671875" style="224" customWidth="1"/>
    <col min="3" max="11" width="9.5546875" style="224" customWidth="1"/>
    <col min="12" max="13" width="9.109375" style="224"/>
    <col min="14" max="14" width="11.109375" style="224" customWidth="1"/>
    <col min="15" max="16384" width="9.109375" style="224"/>
  </cols>
  <sheetData>
    <row r="1" spans="1:16" s="236" customFormat="1" ht="15.6">
      <c r="A1" s="679" t="s">
        <v>257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6" ht="6" customHeight="1">
      <c r="A2" s="657"/>
      <c r="B2" s="657"/>
      <c r="C2" s="657"/>
      <c r="D2" s="226"/>
      <c r="E2" s="226"/>
      <c r="F2" s="227"/>
      <c r="G2" s="228"/>
      <c r="H2" s="228"/>
      <c r="I2" s="228"/>
      <c r="J2" s="90"/>
      <c r="K2" s="90"/>
    </row>
    <row r="3" spans="1:16" ht="12.9" customHeight="1">
      <c r="A3" s="684" t="s">
        <v>50</v>
      </c>
      <c r="B3" s="684"/>
      <c r="C3" s="684"/>
      <c r="D3" s="685"/>
      <c r="E3" s="446"/>
      <c r="F3" s="447"/>
      <c r="G3" s="310"/>
      <c r="H3" s="311"/>
      <c r="I3" s="447"/>
      <c r="J3" s="448"/>
      <c r="K3" s="448"/>
    </row>
    <row r="4" spans="1:16" ht="24.9" customHeight="1">
      <c r="A4" s="312"/>
      <c r="B4" s="312"/>
      <c r="C4" s="312"/>
      <c r="D4" s="300"/>
      <c r="E4" s="665">
        <f>'3.1'!D4</f>
        <v>2020</v>
      </c>
      <c r="F4" s="666"/>
      <c r="G4" s="667"/>
      <c r="H4" s="313"/>
      <c r="I4" s="668">
        <f>E4-1</f>
        <v>2019</v>
      </c>
      <c r="J4" s="669"/>
      <c r="K4" s="669"/>
    </row>
    <row r="5" spans="1:16" ht="24.9" customHeight="1">
      <c r="A5" s="449"/>
      <c r="B5" s="314"/>
      <c r="C5" s="315"/>
      <c r="D5" s="316"/>
      <c r="E5" s="660" t="s">
        <v>67</v>
      </c>
      <c r="F5" s="661"/>
      <c r="G5" s="709" t="s">
        <v>37</v>
      </c>
      <c r="H5" s="702" t="s">
        <v>288</v>
      </c>
      <c r="I5" s="658" t="s">
        <v>67</v>
      </c>
      <c r="J5" s="704"/>
      <c r="K5" s="673" t="s">
        <v>37</v>
      </c>
    </row>
    <row r="6" spans="1:16" ht="24.9" customHeight="1">
      <c r="A6" s="449"/>
      <c r="B6" s="317"/>
      <c r="C6" s="317"/>
      <c r="D6" s="686" t="s">
        <v>215</v>
      </c>
      <c r="E6" s="660"/>
      <c r="F6" s="662"/>
      <c r="G6" s="643"/>
      <c r="H6" s="702"/>
      <c r="I6" s="658"/>
      <c r="J6" s="705"/>
      <c r="K6" s="674"/>
    </row>
    <row r="7" spans="1:16" ht="15" customHeight="1">
      <c r="A7" s="701" t="s">
        <v>214</v>
      </c>
      <c r="B7" s="701"/>
      <c r="C7" s="390" t="s">
        <v>241</v>
      </c>
      <c r="D7" s="687"/>
      <c r="E7" s="389" t="s">
        <v>283</v>
      </c>
      <c r="F7" s="387" t="s">
        <v>278</v>
      </c>
      <c r="G7" s="388" t="s">
        <v>284</v>
      </c>
      <c r="H7" s="703"/>
      <c r="I7" s="318" t="s">
        <v>285</v>
      </c>
      <c r="J7" s="319" t="s">
        <v>278</v>
      </c>
      <c r="K7" s="318" t="s">
        <v>284</v>
      </c>
    </row>
    <row r="8" spans="1:16" ht="11.1" customHeight="1">
      <c r="A8" s="647" t="str">
        <f>'3.1'!D6</f>
        <v>Červenec</v>
      </c>
      <c r="B8" s="648"/>
      <c r="C8" s="386" t="s">
        <v>4</v>
      </c>
      <c r="D8" s="114">
        <v>96</v>
      </c>
      <c r="E8" s="110">
        <v>6595.3645499999993</v>
      </c>
      <c r="F8" s="114">
        <v>70627.170129999999</v>
      </c>
      <c r="G8" s="116">
        <f>E8/$E$13</f>
        <v>0.62677260704344429</v>
      </c>
      <c r="H8" s="116">
        <f>(E8-I8)/I8</f>
        <v>-7.3951158435493172E-2</v>
      </c>
      <c r="I8" s="113">
        <v>7122.0482699999993</v>
      </c>
      <c r="J8" s="129">
        <v>76033.782990000007</v>
      </c>
      <c r="K8" s="450">
        <f>I8/$I$13</f>
        <v>0.66443861037754315</v>
      </c>
    </row>
    <row r="9" spans="1:16" ht="11.1" customHeight="1">
      <c r="A9" s="649"/>
      <c r="B9" s="650"/>
      <c r="C9" s="386" t="s">
        <v>5</v>
      </c>
      <c r="D9" s="109">
        <v>329</v>
      </c>
      <c r="E9" s="110">
        <v>1337.5539800000001</v>
      </c>
      <c r="F9" s="109">
        <v>14323.186420000007</v>
      </c>
      <c r="G9" s="112">
        <f>E9/$E$13</f>
        <v>0.12711081984178343</v>
      </c>
      <c r="H9" s="112">
        <f>(E9-I9)/I9</f>
        <v>4.7845532038881651E-2</v>
      </c>
      <c r="I9" s="113">
        <v>1276.48011</v>
      </c>
      <c r="J9" s="128">
        <v>13628.10564</v>
      </c>
      <c r="K9" s="451">
        <f>I9/$I$13</f>
        <v>0.11908690285568276</v>
      </c>
      <c r="L9" s="230"/>
      <c r="N9" s="230"/>
      <c r="O9" s="230"/>
      <c r="P9" s="230"/>
    </row>
    <row r="10" spans="1:16" ht="11.1" customHeight="1">
      <c r="A10" s="649"/>
      <c r="B10" s="650"/>
      <c r="C10" s="386" t="s">
        <v>6</v>
      </c>
      <c r="D10" s="109">
        <v>10876</v>
      </c>
      <c r="E10" s="110">
        <v>797.92112999999995</v>
      </c>
      <c r="F10" s="109">
        <v>8544.3641700000007</v>
      </c>
      <c r="G10" s="112">
        <f>E10/$E$13</f>
        <v>7.5828273490227471E-2</v>
      </c>
      <c r="H10" s="112">
        <f t="shared" ref="H10:H12" si="0">(E10-I10)/I10</f>
        <v>1.8135496446675134E-3</v>
      </c>
      <c r="I10" s="113">
        <v>796.47667999999999</v>
      </c>
      <c r="J10" s="128">
        <v>8502.8320699999986</v>
      </c>
      <c r="K10" s="451">
        <f>I10/$I$13</f>
        <v>7.4305851125229611E-2</v>
      </c>
      <c r="L10" s="230"/>
      <c r="N10" s="230"/>
      <c r="O10" s="230"/>
      <c r="P10" s="230"/>
    </row>
    <row r="11" spans="1:16" ht="11.1" customHeight="1">
      <c r="A11" s="649"/>
      <c r="B11" s="650"/>
      <c r="C11" s="386" t="s">
        <v>7</v>
      </c>
      <c r="D11" s="109">
        <v>108714</v>
      </c>
      <c r="E11" s="110">
        <v>1600.7123299999998</v>
      </c>
      <c r="F11" s="109">
        <v>17142.339769999999</v>
      </c>
      <c r="G11" s="112">
        <f>E11/$E$13</f>
        <v>0.15211936089274794</v>
      </c>
      <c r="H11" s="112">
        <f t="shared" si="0"/>
        <v>0.21999952288759997</v>
      </c>
      <c r="I11" s="113">
        <v>1312.0598</v>
      </c>
      <c r="J11" s="128">
        <v>14007.52679</v>
      </c>
      <c r="K11" s="451">
        <f>I11/$I$13</f>
        <v>0.12240624567463614</v>
      </c>
      <c r="L11" s="230"/>
      <c r="N11" s="230"/>
      <c r="O11" s="230"/>
      <c r="P11" s="230"/>
    </row>
    <row r="12" spans="1:16" ht="11.1" customHeight="1">
      <c r="A12" s="649"/>
      <c r="B12" s="650"/>
      <c r="C12" s="386" t="s">
        <v>110</v>
      </c>
      <c r="D12" s="109">
        <v>14</v>
      </c>
      <c r="E12" s="110">
        <v>191.18699999999998</v>
      </c>
      <c r="F12" s="109">
        <v>2047.1561899999999</v>
      </c>
      <c r="G12" s="112">
        <f>E12/$E$13</f>
        <v>1.8168938731796862E-2</v>
      </c>
      <c r="H12" s="112">
        <f t="shared" si="0"/>
        <v>-9.7455046711765539E-2</v>
      </c>
      <c r="I12" s="113">
        <v>211.83099999999999</v>
      </c>
      <c r="J12" s="128">
        <v>2261.6197199999997</v>
      </c>
      <c r="K12" s="451">
        <f>I12/$I$13</f>
        <v>1.9762389966908402E-2</v>
      </c>
      <c r="L12" s="230"/>
      <c r="N12" s="230"/>
      <c r="O12" s="230"/>
      <c r="P12" s="230"/>
    </row>
    <row r="13" spans="1:16" ht="11.1" customHeight="1">
      <c r="A13" s="651"/>
      <c r="B13" s="652"/>
      <c r="C13" s="350" t="s">
        <v>0</v>
      </c>
      <c r="D13" s="351">
        <v>120029</v>
      </c>
      <c r="E13" s="352">
        <v>10522.73899</v>
      </c>
      <c r="F13" s="351">
        <v>112684.21668</v>
      </c>
      <c r="G13" s="355">
        <f>SUM(G8:G12)</f>
        <v>0.99999999999999989</v>
      </c>
      <c r="H13" s="355">
        <f>(E13-I13)/I13</f>
        <v>-1.8300100361269757E-2</v>
      </c>
      <c r="I13" s="356">
        <v>10718.895859999999</v>
      </c>
      <c r="J13" s="366">
        <v>114433.86721000001</v>
      </c>
      <c r="K13" s="452">
        <f>SUM(K8:K12)</f>
        <v>1</v>
      </c>
      <c r="L13" s="230"/>
    </row>
    <row r="14" spans="1:16" ht="11.1" customHeight="1">
      <c r="A14" s="653" t="str">
        <f>'3.1'!E6</f>
        <v>Srpen</v>
      </c>
      <c r="B14" s="654"/>
      <c r="C14" s="386" t="s">
        <v>4</v>
      </c>
      <c r="D14" s="114">
        <v>96</v>
      </c>
      <c r="E14" s="110">
        <v>7026.2399300000006</v>
      </c>
      <c r="F14" s="114">
        <v>75317.892720000018</v>
      </c>
      <c r="G14" s="116">
        <f>E14/$E$19</f>
        <v>0.65550375577578346</v>
      </c>
      <c r="H14" s="116">
        <f>(E14-I14)/I14</f>
        <v>6.5142641994939557E-3</v>
      </c>
      <c r="I14" s="113">
        <v>6980.7653799999998</v>
      </c>
      <c r="J14" s="129">
        <v>74388.961119999993</v>
      </c>
      <c r="K14" s="450">
        <f>I14/$I$19</f>
        <v>0.64033547324203177</v>
      </c>
      <c r="L14" s="230"/>
      <c r="M14" s="230"/>
    </row>
    <row r="15" spans="1:16" ht="11.1" customHeight="1">
      <c r="A15" s="653"/>
      <c r="B15" s="654"/>
      <c r="C15" s="386" t="s">
        <v>5</v>
      </c>
      <c r="D15" s="109">
        <v>329</v>
      </c>
      <c r="E15" s="110">
        <v>1290.2498900000001</v>
      </c>
      <c r="F15" s="109">
        <v>13826.671100000001</v>
      </c>
      <c r="G15" s="112">
        <f>E15/$E$19</f>
        <v>0.12037215597678735</v>
      </c>
      <c r="H15" s="112">
        <f>(E15-I15)/I15</f>
        <v>-0.13603393735319103</v>
      </c>
      <c r="I15" s="113">
        <v>1493.40344</v>
      </c>
      <c r="J15" s="128">
        <v>15916.177010000003</v>
      </c>
      <c r="K15" s="451">
        <f>I15/$I$19</f>
        <v>0.13698772934461209</v>
      </c>
      <c r="L15" s="231"/>
      <c r="M15" s="230"/>
    </row>
    <row r="16" spans="1:16" ht="11.1" customHeight="1">
      <c r="A16" s="653"/>
      <c r="B16" s="654"/>
      <c r="C16" s="386" t="s">
        <v>6</v>
      </c>
      <c r="D16" s="109">
        <v>10875</v>
      </c>
      <c r="E16" s="110">
        <v>699.49076000000002</v>
      </c>
      <c r="F16" s="109">
        <v>7497.1327500000007</v>
      </c>
      <c r="G16" s="112">
        <f>E16/$E$19</f>
        <v>6.5258064751349473E-2</v>
      </c>
      <c r="H16" s="112">
        <f t="shared" ref="H16:H19" si="1">(E16-I16)/I16</f>
        <v>-9.5613144763618763E-2</v>
      </c>
      <c r="I16" s="113">
        <v>773.44197999999994</v>
      </c>
      <c r="J16" s="128">
        <v>8242.4492300000002</v>
      </c>
      <c r="K16" s="451">
        <f>I16/$I$19</f>
        <v>7.0946709899101928E-2</v>
      </c>
      <c r="L16" s="230"/>
      <c r="M16" s="230"/>
      <c r="N16" s="230"/>
      <c r="O16" s="230"/>
    </row>
    <row r="17" spans="1:20" ht="11.1" customHeight="1">
      <c r="A17" s="653"/>
      <c r="B17" s="654"/>
      <c r="C17" s="386" t="s">
        <v>7</v>
      </c>
      <c r="D17" s="109">
        <v>108659</v>
      </c>
      <c r="E17" s="110">
        <v>1507.8235</v>
      </c>
      <c r="F17" s="109">
        <v>16165.43835</v>
      </c>
      <c r="G17" s="112">
        <f>E17/$E$19</f>
        <v>0.14067039798582384</v>
      </c>
      <c r="H17" s="112">
        <f t="shared" si="1"/>
        <v>4.2106464783422025E-2</v>
      </c>
      <c r="I17" s="113">
        <v>1446.89967</v>
      </c>
      <c r="J17" s="128">
        <v>15417.124310000001</v>
      </c>
      <c r="K17" s="451">
        <f>I17/$I$19</f>
        <v>0.13272200603928472</v>
      </c>
      <c r="L17" s="230"/>
      <c r="M17" s="230"/>
      <c r="N17" s="230"/>
      <c r="O17" s="230"/>
    </row>
    <row r="18" spans="1:20" ht="11.1" customHeight="1">
      <c r="A18" s="653"/>
      <c r="B18" s="654"/>
      <c r="C18" s="386" t="s">
        <v>110</v>
      </c>
      <c r="D18" s="109">
        <v>14</v>
      </c>
      <c r="E18" s="110">
        <v>195.036</v>
      </c>
      <c r="F18" s="109">
        <v>2089.8996999999995</v>
      </c>
      <c r="G18" s="112">
        <f>E18/$E$19</f>
        <v>1.8195625510255768E-2</v>
      </c>
      <c r="H18" s="112">
        <f t="shared" si="1"/>
        <v>-5.8801955400273151E-2</v>
      </c>
      <c r="I18" s="113">
        <v>207.221</v>
      </c>
      <c r="J18" s="128">
        <v>2208.83491</v>
      </c>
      <c r="K18" s="451">
        <f>I18/$I$19</f>
        <v>1.9008081474969591E-2</v>
      </c>
      <c r="L18" s="230"/>
      <c r="M18" s="230"/>
      <c r="N18" s="230"/>
      <c r="O18" s="230"/>
    </row>
    <row r="19" spans="1:20" ht="11.1" customHeight="1">
      <c r="A19" s="653"/>
      <c r="B19" s="654"/>
      <c r="C19" s="350" t="s">
        <v>0</v>
      </c>
      <c r="D19" s="351">
        <v>119973</v>
      </c>
      <c r="E19" s="352">
        <v>10718.840080000002</v>
      </c>
      <c r="F19" s="351">
        <v>114897.03462000002</v>
      </c>
      <c r="G19" s="355">
        <f>SUM(G14:G18)</f>
        <v>0.99999999999999989</v>
      </c>
      <c r="H19" s="355">
        <f t="shared" si="1"/>
        <v>-1.677636167275702E-2</v>
      </c>
      <c r="I19" s="356">
        <v>10901.731469999999</v>
      </c>
      <c r="J19" s="366">
        <v>116173.54657999999</v>
      </c>
      <c r="K19" s="452">
        <f>SUM(K14:K18)</f>
        <v>1.0000000000000002</v>
      </c>
      <c r="L19" s="230"/>
      <c r="M19" s="230"/>
      <c r="N19" s="230"/>
      <c r="O19" s="230"/>
    </row>
    <row r="20" spans="1:20" ht="11.1" customHeight="1">
      <c r="A20" s="653" t="str">
        <f>'3.1'!F6</f>
        <v>Září</v>
      </c>
      <c r="B20" s="654"/>
      <c r="C20" s="385" t="s">
        <v>4</v>
      </c>
      <c r="D20" s="114">
        <v>96</v>
      </c>
      <c r="E20" s="262">
        <v>8137.4567299999999</v>
      </c>
      <c r="F20" s="114">
        <v>87276.585659999982</v>
      </c>
      <c r="G20" s="116">
        <f>E20/$E$25</f>
        <v>0.54373960382724695</v>
      </c>
      <c r="H20" s="116">
        <f>(E20-I20)/I20</f>
        <v>8.6019197615977115E-3</v>
      </c>
      <c r="I20" s="523">
        <v>8068.0559599999997</v>
      </c>
      <c r="J20" s="129">
        <v>86082.615979999988</v>
      </c>
      <c r="K20" s="450">
        <f>I20/$I$25</f>
        <v>0.56591758921407609</v>
      </c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20" ht="11.1" customHeight="1">
      <c r="A21" s="653"/>
      <c r="B21" s="654"/>
      <c r="C21" s="386" t="s">
        <v>5</v>
      </c>
      <c r="D21" s="109">
        <v>328</v>
      </c>
      <c r="E21" s="110">
        <v>1680.3349400000002</v>
      </c>
      <c r="F21" s="109">
        <v>18015.906459999998</v>
      </c>
      <c r="G21" s="112">
        <f>E21/$E$25</f>
        <v>0.11227889559207288</v>
      </c>
      <c r="H21" s="112">
        <f t="shared" ref="H21:H25" si="2">(E21-I21)/I21</f>
        <v>-3.0648494325782944E-2</v>
      </c>
      <c r="I21" s="113">
        <v>1733.46297</v>
      </c>
      <c r="J21" s="128">
        <v>18495.365240000006</v>
      </c>
      <c r="K21" s="451">
        <f>I21/$I$25</f>
        <v>0.12159028021593846</v>
      </c>
      <c r="L21" s="110"/>
      <c r="M21" s="110"/>
      <c r="N21" s="110"/>
      <c r="O21" s="110"/>
      <c r="P21" s="110"/>
      <c r="Q21" s="110"/>
      <c r="R21" s="110"/>
      <c r="S21" s="110"/>
      <c r="T21" s="110"/>
    </row>
    <row r="22" spans="1:20" ht="11.1" customHeight="1">
      <c r="A22" s="653"/>
      <c r="B22" s="654"/>
      <c r="C22" s="386" t="s">
        <v>6</v>
      </c>
      <c r="D22" s="109">
        <v>10881</v>
      </c>
      <c r="E22" s="110">
        <v>1703.2049500000001</v>
      </c>
      <c r="F22" s="109">
        <v>18267.301940000001</v>
      </c>
      <c r="G22" s="112">
        <f>E22/$E$25</f>
        <v>0.1138070548916585</v>
      </c>
      <c r="H22" s="112">
        <f t="shared" si="2"/>
        <v>4.992282208176814E-2</v>
      </c>
      <c r="I22" s="113">
        <v>1622.21919</v>
      </c>
      <c r="J22" s="128">
        <v>17308.60788</v>
      </c>
      <c r="K22" s="451">
        <f>I22/$I$25</f>
        <v>0.11378730858252639</v>
      </c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20" ht="11.1" customHeight="1">
      <c r="A23" s="653"/>
      <c r="B23" s="654"/>
      <c r="C23" s="386" t="s">
        <v>7</v>
      </c>
      <c r="D23" s="109">
        <v>108672</v>
      </c>
      <c r="E23" s="110">
        <v>3247.7271800000003</v>
      </c>
      <c r="F23" s="109">
        <v>34839.015830000004</v>
      </c>
      <c r="G23" s="112">
        <f>E23/$E$25</f>
        <v>0.21701103290440255</v>
      </c>
      <c r="H23" s="112">
        <f t="shared" si="2"/>
        <v>0.23576084725218927</v>
      </c>
      <c r="I23" s="113">
        <v>2628.1195000000002</v>
      </c>
      <c r="J23" s="128">
        <v>28039.279899999998</v>
      </c>
      <c r="K23" s="451">
        <f>I23/$I$25</f>
        <v>0.18434416654771235</v>
      </c>
      <c r="L23" s="110"/>
      <c r="M23" s="110"/>
      <c r="N23" s="110"/>
      <c r="O23" s="110"/>
      <c r="P23" s="110"/>
      <c r="Q23" s="110"/>
      <c r="R23" s="110"/>
      <c r="S23" s="110"/>
      <c r="T23" s="110"/>
    </row>
    <row r="24" spans="1:20" ht="11.1" customHeight="1">
      <c r="A24" s="653"/>
      <c r="B24" s="654"/>
      <c r="C24" s="386" t="s">
        <v>110</v>
      </c>
      <c r="D24" s="109">
        <v>14</v>
      </c>
      <c r="E24" s="110">
        <v>197</v>
      </c>
      <c r="F24" s="109">
        <v>2112.0922799999998</v>
      </c>
      <c r="G24" s="112">
        <f>E24/$E$25</f>
        <v>1.3163412784619211E-2</v>
      </c>
      <c r="H24" s="112">
        <f t="shared" si="2"/>
        <v>-3.777584573153462E-2</v>
      </c>
      <c r="I24" s="113">
        <v>204.73400000000001</v>
      </c>
      <c r="J24" s="128">
        <v>2184.9079900000002</v>
      </c>
      <c r="K24" s="451">
        <f>I24/$I$25</f>
        <v>1.4360655439746683E-2</v>
      </c>
      <c r="L24" s="110"/>
      <c r="M24" s="110"/>
      <c r="N24" s="110"/>
      <c r="O24" s="110"/>
      <c r="P24" s="110"/>
      <c r="Q24" s="110"/>
      <c r="R24" s="110"/>
      <c r="S24" s="110"/>
      <c r="T24" s="110"/>
    </row>
    <row r="25" spans="1:20" ht="11.1" customHeight="1">
      <c r="A25" s="653"/>
      <c r="B25" s="654"/>
      <c r="C25" s="350" t="s">
        <v>0</v>
      </c>
      <c r="D25" s="351">
        <v>119991</v>
      </c>
      <c r="E25" s="352">
        <v>14965.7238</v>
      </c>
      <c r="F25" s="351">
        <v>160510.90216999999</v>
      </c>
      <c r="G25" s="355">
        <f>SUM(G20:G24)</f>
        <v>1.0000000000000002</v>
      </c>
      <c r="H25" s="355">
        <f t="shared" si="2"/>
        <v>4.9740653229148092E-2</v>
      </c>
      <c r="I25" s="356">
        <v>14256.591620000001</v>
      </c>
      <c r="J25" s="366">
        <v>152110.77698999998</v>
      </c>
      <c r="K25" s="452">
        <f>SUM(K20:K24)</f>
        <v>1</v>
      </c>
    </row>
    <row r="26" spans="1:20" ht="11.1" customHeight="1">
      <c r="A26" s="655" t="str">
        <f>'3.1'!G6</f>
        <v>III. čtvrtletí</v>
      </c>
      <c r="B26" s="656"/>
      <c r="C26" s="386" t="s">
        <v>4</v>
      </c>
      <c r="D26" s="109">
        <f>D20</f>
        <v>96</v>
      </c>
      <c r="E26" s="110">
        <f>E8+E14+E20</f>
        <v>21759.06121</v>
      </c>
      <c r="F26" s="109">
        <f>F8+F14+F20</f>
        <v>233221.64851</v>
      </c>
      <c r="G26" s="112">
        <f>E26/$E$31</f>
        <v>0.60095780368188467</v>
      </c>
      <c r="H26" s="112">
        <f>(E26-I26)/I26</f>
        <v>-1.8574300748864566E-2</v>
      </c>
      <c r="I26" s="113">
        <f>I8+I14+I20</f>
        <v>22170.869610000002</v>
      </c>
      <c r="J26" s="128">
        <f>J8+J14+J20</f>
        <v>236505.36008999997</v>
      </c>
      <c r="K26" s="451">
        <f>I26/$I$31</f>
        <v>0.61796511153493405</v>
      </c>
    </row>
    <row r="27" spans="1:20" ht="11.1" customHeight="1">
      <c r="A27" s="653"/>
      <c r="B27" s="654"/>
      <c r="C27" s="386" t="s">
        <v>5</v>
      </c>
      <c r="D27" s="109">
        <f>D21</f>
        <v>328</v>
      </c>
      <c r="E27" s="110">
        <f t="shared" ref="E27:F30" si="3">E9+E15+E21</f>
        <v>4308.1388100000004</v>
      </c>
      <c r="F27" s="109">
        <f t="shared" si="3"/>
        <v>46165.763980000003</v>
      </c>
      <c r="G27" s="112">
        <f>E27/$E$31</f>
        <v>0.11898535567446425</v>
      </c>
      <c r="H27" s="112">
        <f t="shared" ref="H27:H30" si="4">(E27-I27)/I27</f>
        <v>-4.3347255009814276E-2</v>
      </c>
      <c r="I27" s="113">
        <f t="shared" ref="I27:J27" si="5">I9+I15+I21</f>
        <v>4503.3465200000001</v>
      </c>
      <c r="J27" s="128">
        <f t="shared" si="5"/>
        <v>48039.647890000007</v>
      </c>
      <c r="K27" s="451">
        <f>I27/$I$31</f>
        <v>0.12552105909535666</v>
      </c>
    </row>
    <row r="28" spans="1:20" ht="11.1" customHeight="1">
      <c r="A28" s="653"/>
      <c r="B28" s="654"/>
      <c r="C28" s="386" t="s">
        <v>6</v>
      </c>
      <c r="D28" s="109">
        <f>D22</f>
        <v>10881</v>
      </c>
      <c r="E28" s="110">
        <f t="shared" si="3"/>
        <v>3200.6168399999997</v>
      </c>
      <c r="F28" s="109">
        <f t="shared" si="3"/>
        <v>34308.798860000003</v>
      </c>
      <c r="G28" s="112">
        <f>E28/$E$31</f>
        <v>8.8396996912241968E-2</v>
      </c>
      <c r="H28" s="112">
        <f t="shared" si="4"/>
        <v>2.6562104766245016E-3</v>
      </c>
      <c r="I28" s="113">
        <f t="shared" ref="I28:J28" si="6">I10+I16+I22</f>
        <v>3192.1378500000001</v>
      </c>
      <c r="J28" s="128">
        <f t="shared" si="6"/>
        <v>34053.889179999998</v>
      </c>
      <c r="K28" s="451">
        <f>I28/$I$31</f>
        <v>8.8973949024552246E-2</v>
      </c>
    </row>
    <row r="29" spans="1:20" ht="11.1" customHeight="1">
      <c r="A29" s="653"/>
      <c r="B29" s="654"/>
      <c r="C29" s="386" t="s">
        <v>7</v>
      </c>
      <c r="D29" s="109">
        <f>D23</f>
        <v>108672</v>
      </c>
      <c r="E29" s="110">
        <f t="shared" si="3"/>
        <v>6356.2630100000006</v>
      </c>
      <c r="F29" s="109">
        <f t="shared" si="3"/>
        <v>68146.793950000007</v>
      </c>
      <c r="G29" s="112">
        <f>E29/$E$31</f>
        <v>0.17555196068654313</v>
      </c>
      <c r="H29" s="112">
        <f t="shared" si="4"/>
        <v>0.17990900920466738</v>
      </c>
      <c r="I29" s="113">
        <f t="shared" ref="I29:J29" si="7">I11+I17+I23</f>
        <v>5387.0789700000005</v>
      </c>
      <c r="J29" s="128">
        <f t="shared" si="7"/>
        <v>57463.930999999997</v>
      </c>
      <c r="K29" s="451">
        <f>I29/$I$31</f>
        <v>0.15015319268496424</v>
      </c>
    </row>
    <row r="30" spans="1:20" ht="11.1" customHeight="1">
      <c r="A30" s="653"/>
      <c r="B30" s="654"/>
      <c r="C30" s="386" t="s">
        <v>110</v>
      </c>
      <c r="D30" s="109">
        <f>D24</f>
        <v>14</v>
      </c>
      <c r="E30" s="110">
        <f>E12+E18+E24</f>
        <v>583.22299999999996</v>
      </c>
      <c r="F30" s="109">
        <f t="shared" si="3"/>
        <v>6249.1481699999995</v>
      </c>
      <c r="G30" s="112">
        <f>E30/$E$31</f>
        <v>1.6107883044865969E-2</v>
      </c>
      <c r="H30" s="112">
        <f t="shared" si="4"/>
        <v>-6.5027108655853288E-2</v>
      </c>
      <c r="I30" s="113">
        <f>I12+I18+I24</f>
        <v>623.78600000000006</v>
      </c>
      <c r="J30" s="128">
        <f t="shared" ref="J30" si="8">J12+J18+J24</f>
        <v>6655.3626199999999</v>
      </c>
      <c r="K30" s="451">
        <f>I30/$I$31</f>
        <v>1.7386687660192794E-2</v>
      </c>
    </row>
    <row r="31" spans="1:20" ht="11.1" customHeight="1">
      <c r="A31" s="653"/>
      <c r="B31" s="654"/>
      <c r="C31" s="350" t="s">
        <v>0</v>
      </c>
      <c r="D31" s="351">
        <f>SUM(D26:D30)</f>
        <v>119991</v>
      </c>
      <c r="E31" s="352">
        <f>SUM(E26:E30)</f>
        <v>36207.30287</v>
      </c>
      <c r="F31" s="351">
        <f>SUM(F26:F30)</f>
        <v>388092.15347000002</v>
      </c>
      <c r="G31" s="355">
        <f>SUM(G26:G30)</f>
        <v>1</v>
      </c>
      <c r="H31" s="355">
        <f>(E31-I31)/I31</f>
        <v>9.2003764411064341E-3</v>
      </c>
      <c r="I31" s="356">
        <f>SUM(I26:I30)</f>
        <v>35877.218950000002</v>
      </c>
      <c r="J31" s="366">
        <f>SUM(J26:J30)</f>
        <v>382718.19077999995</v>
      </c>
      <c r="K31" s="452">
        <f>SUM(K26:K30)</f>
        <v>0.99999999999999989</v>
      </c>
    </row>
    <row r="32" spans="1:20" ht="9.9" customHeight="1">
      <c r="A32" s="130"/>
      <c r="B32" s="131"/>
      <c r="C32" s="132"/>
      <c r="D32" s="99"/>
      <c r="E32" s="99"/>
      <c r="F32" s="99"/>
      <c r="G32" s="133"/>
      <c r="H32" s="134"/>
      <c r="I32" s="135"/>
      <c r="J32" s="135"/>
      <c r="K32" s="136"/>
    </row>
    <row r="33" spans="1:11" ht="12.9" customHeight="1">
      <c r="A33" s="706" t="s">
        <v>51</v>
      </c>
      <c r="B33" s="707"/>
      <c r="C33" s="707"/>
      <c r="D33" s="708"/>
      <c r="E33" s="320"/>
      <c r="F33" s="320"/>
      <c r="G33" s="321"/>
      <c r="H33" s="311"/>
      <c r="I33" s="322"/>
      <c r="J33" s="322"/>
      <c r="K33" s="453"/>
    </row>
    <row r="34" spans="1:11" ht="24.9" customHeight="1">
      <c r="A34" s="449"/>
      <c r="B34" s="314"/>
      <c r="C34" s="323"/>
      <c r="D34" s="324"/>
      <c r="E34" s="665">
        <f>'3.1'!D4</f>
        <v>2020</v>
      </c>
      <c r="F34" s="675"/>
      <c r="G34" s="676"/>
      <c r="H34" s="325"/>
      <c r="I34" s="668">
        <f>E34-1</f>
        <v>2019</v>
      </c>
      <c r="J34" s="677"/>
      <c r="K34" s="677"/>
    </row>
    <row r="35" spans="1:11" ht="24.9" customHeight="1">
      <c r="A35" s="449"/>
      <c r="B35" s="314"/>
      <c r="C35" s="315"/>
      <c r="D35" s="316"/>
      <c r="E35" s="660" t="s">
        <v>67</v>
      </c>
      <c r="F35" s="661"/>
      <c r="G35" s="709" t="s">
        <v>37</v>
      </c>
      <c r="H35" s="702" t="s">
        <v>288</v>
      </c>
      <c r="I35" s="658" t="s">
        <v>67</v>
      </c>
      <c r="J35" s="704"/>
      <c r="K35" s="673" t="s">
        <v>37</v>
      </c>
    </row>
    <row r="36" spans="1:11" ht="24.9" customHeight="1">
      <c r="A36" s="449"/>
      <c r="B36" s="317"/>
      <c r="C36" s="317"/>
      <c r="D36" s="686" t="s">
        <v>215</v>
      </c>
      <c r="E36" s="660"/>
      <c r="F36" s="662"/>
      <c r="G36" s="643"/>
      <c r="H36" s="702"/>
      <c r="I36" s="658"/>
      <c r="J36" s="705"/>
      <c r="K36" s="674"/>
    </row>
    <row r="37" spans="1:11" ht="15" customHeight="1">
      <c r="A37" s="701" t="s">
        <v>214</v>
      </c>
      <c r="B37" s="701"/>
      <c r="C37" s="390" t="s">
        <v>241</v>
      </c>
      <c r="D37" s="687"/>
      <c r="E37" s="389" t="s">
        <v>283</v>
      </c>
      <c r="F37" s="387" t="s">
        <v>278</v>
      </c>
      <c r="G37" s="388" t="s">
        <v>284</v>
      </c>
      <c r="H37" s="703"/>
      <c r="I37" s="318" t="s">
        <v>285</v>
      </c>
      <c r="J37" s="319" t="s">
        <v>278</v>
      </c>
      <c r="K37" s="318" t="s">
        <v>284</v>
      </c>
    </row>
    <row r="38" spans="1:11" ht="11.1" customHeight="1">
      <c r="A38" s="647" t="str">
        <f>'3.1'!D6</f>
        <v>Červenec</v>
      </c>
      <c r="B38" s="648"/>
      <c r="C38" s="386" t="s">
        <v>4</v>
      </c>
      <c r="D38" s="114">
        <v>73</v>
      </c>
      <c r="E38" s="110">
        <v>9925.1689999999999</v>
      </c>
      <c r="F38" s="114">
        <v>106292.40521999999</v>
      </c>
      <c r="G38" s="116">
        <f>E38/$E$43</f>
        <v>0.68519851433542056</v>
      </c>
      <c r="H38" s="116">
        <f>(E38-I38)/I38</f>
        <v>0.1028251064722009</v>
      </c>
      <c r="I38" s="113">
        <v>8999.7669999999998</v>
      </c>
      <c r="J38" s="129">
        <v>96075.864810000028</v>
      </c>
      <c r="K38" s="450">
        <f>I38/$I$43</f>
        <v>0.67996668077004452</v>
      </c>
    </row>
    <row r="39" spans="1:11" ht="11.1" customHeight="1">
      <c r="A39" s="649"/>
      <c r="B39" s="650"/>
      <c r="C39" s="386" t="s">
        <v>5</v>
      </c>
      <c r="D39" s="109">
        <v>320</v>
      </c>
      <c r="E39" s="110">
        <v>1161.462</v>
      </c>
      <c r="F39" s="109">
        <v>12438.716079999997</v>
      </c>
      <c r="G39" s="112">
        <f t="shared" ref="G39" si="9">E39/$E$43</f>
        <v>8.0183222759939526E-2</v>
      </c>
      <c r="H39" s="112">
        <f>(E39-I39)/I39</f>
        <v>-8.1204701474708638E-2</v>
      </c>
      <c r="I39" s="113">
        <v>1264.1139999999998</v>
      </c>
      <c r="J39" s="128">
        <v>13495.168249999999</v>
      </c>
      <c r="K39" s="451">
        <f t="shared" ref="K39:K42" si="10">I39/$I$43</f>
        <v>9.5508628245036115E-2</v>
      </c>
    </row>
    <row r="40" spans="1:11" ht="11.1" customHeight="1">
      <c r="A40" s="649"/>
      <c r="B40" s="650"/>
      <c r="C40" s="386" t="s">
        <v>6</v>
      </c>
      <c r="D40" s="109">
        <v>10795</v>
      </c>
      <c r="E40" s="110">
        <v>897.27600000000007</v>
      </c>
      <c r="F40" s="109">
        <v>9609.4287399999994</v>
      </c>
      <c r="G40" s="112">
        <f>E40/$E$43</f>
        <v>6.1944757026185529E-2</v>
      </c>
      <c r="H40" s="112">
        <f t="shared" ref="H40:H42" si="11">(E40-I40)/I40</f>
        <v>-1.41026753879471E-2</v>
      </c>
      <c r="I40" s="113">
        <v>910.11099999999999</v>
      </c>
      <c r="J40" s="128">
        <v>9716.1199500000002</v>
      </c>
      <c r="K40" s="451">
        <f t="shared" si="10"/>
        <v>6.8762353047840674E-2</v>
      </c>
    </row>
    <row r="41" spans="1:11" ht="11.1" customHeight="1">
      <c r="A41" s="649"/>
      <c r="B41" s="650"/>
      <c r="C41" s="386" t="s">
        <v>7</v>
      </c>
      <c r="D41" s="109">
        <v>146093</v>
      </c>
      <c r="E41" s="110">
        <v>2313.1999999999998</v>
      </c>
      <c r="F41" s="109">
        <v>24773.3</v>
      </c>
      <c r="G41" s="112">
        <f>E41/$E$43</f>
        <v>0.15969513500079391</v>
      </c>
      <c r="H41" s="112">
        <f t="shared" si="11"/>
        <v>0.22631606849387684</v>
      </c>
      <c r="I41" s="113">
        <v>1886.3</v>
      </c>
      <c r="J41" s="128">
        <v>20137</v>
      </c>
      <c r="K41" s="451">
        <f t="shared" si="10"/>
        <v>0.14251715071473905</v>
      </c>
    </row>
    <row r="42" spans="1:11" ht="11.1" customHeight="1">
      <c r="A42" s="649"/>
      <c r="B42" s="650"/>
      <c r="C42" s="386" t="s">
        <v>110</v>
      </c>
      <c r="D42" s="109">
        <v>11</v>
      </c>
      <c r="E42" s="110">
        <v>187.99299999999999</v>
      </c>
      <c r="F42" s="109">
        <v>2013.29231</v>
      </c>
      <c r="G42" s="112">
        <f>E42/$E$43</f>
        <v>1.2978370877660492E-2</v>
      </c>
      <c r="H42" s="112">
        <f t="shared" si="11"/>
        <v>7.2358363565838427E-2</v>
      </c>
      <c r="I42" s="113">
        <v>175.30799999999999</v>
      </c>
      <c r="J42" s="128">
        <v>1871.4773799999998</v>
      </c>
      <c r="K42" s="451">
        <f t="shared" si="10"/>
        <v>1.3245187222339751E-2</v>
      </c>
    </row>
    <row r="43" spans="1:11" ht="11.1" customHeight="1">
      <c r="A43" s="651"/>
      <c r="B43" s="652"/>
      <c r="C43" s="350" t="s">
        <v>0</v>
      </c>
      <c r="D43" s="351">
        <v>157292</v>
      </c>
      <c r="E43" s="352">
        <v>14485.1</v>
      </c>
      <c r="F43" s="351">
        <v>155127.14234999998</v>
      </c>
      <c r="G43" s="355">
        <f>SUM(G38:G42)</f>
        <v>1</v>
      </c>
      <c r="H43" s="355">
        <f>(E43-I43)/I43</f>
        <v>9.4404484874127503E-2</v>
      </c>
      <c r="I43" s="356">
        <v>13235.599999999999</v>
      </c>
      <c r="J43" s="366">
        <v>141295.63039000003</v>
      </c>
      <c r="K43" s="452">
        <f>SUM(K38:K42)</f>
        <v>1</v>
      </c>
    </row>
    <row r="44" spans="1:11" ht="11.1" customHeight="1">
      <c r="A44" s="647" t="str">
        <f>'3.1'!E6</f>
        <v>Srpen</v>
      </c>
      <c r="B44" s="648"/>
      <c r="C44" s="386" t="s">
        <v>4</v>
      </c>
      <c r="D44" s="114">
        <v>73</v>
      </c>
      <c r="E44" s="110">
        <v>12161.18</v>
      </c>
      <c r="F44" s="114">
        <v>130410.0552</v>
      </c>
      <c r="G44" s="116">
        <f>E44/$E$49</f>
        <v>0.73513876211259344</v>
      </c>
      <c r="H44" s="116">
        <f>(E44-I44)/I44</f>
        <v>0.24778375707350869</v>
      </c>
      <c r="I44" s="113">
        <v>9746.2240000000002</v>
      </c>
      <c r="J44" s="129">
        <v>103827.53499</v>
      </c>
      <c r="K44" s="450">
        <f>I44/$I$49</f>
        <v>0.68539328687262224</v>
      </c>
    </row>
    <row r="45" spans="1:11" ht="11.1" customHeight="1">
      <c r="A45" s="649"/>
      <c r="B45" s="650"/>
      <c r="C45" s="386" t="s">
        <v>5</v>
      </c>
      <c r="D45" s="109">
        <v>321</v>
      </c>
      <c r="E45" s="110">
        <v>1226.422</v>
      </c>
      <c r="F45" s="109">
        <v>13151.66287</v>
      </c>
      <c r="G45" s="112">
        <f t="shared" ref="G45:G48" si="12">E45/$E$49</f>
        <v>7.4136749140104097E-2</v>
      </c>
      <c r="H45" s="112">
        <f>(E45-I45)/I45</f>
        <v>-7.5594287841991514E-2</v>
      </c>
      <c r="I45" s="113">
        <v>1326.7139999999999</v>
      </c>
      <c r="J45" s="128">
        <v>14133.183740000002</v>
      </c>
      <c r="K45" s="451">
        <f t="shared" ref="K45:K48" si="13">I45/$I$49</f>
        <v>9.3299812234966487E-2</v>
      </c>
    </row>
    <row r="46" spans="1:11" ht="11.1" customHeight="1">
      <c r="A46" s="649"/>
      <c r="B46" s="650"/>
      <c r="C46" s="386" t="s">
        <v>6</v>
      </c>
      <c r="D46" s="109">
        <v>10794</v>
      </c>
      <c r="E46" s="110">
        <v>780.30899999999997</v>
      </c>
      <c r="F46" s="109">
        <v>8368.0899100000006</v>
      </c>
      <c r="G46" s="112">
        <f t="shared" si="12"/>
        <v>4.7169385892266678E-2</v>
      </c>
      <c r="H46" s="112">
        <f t="shared" ref="H46:H48" si="14">(E46-I46)/I46</f>
        <v>-8.8531610172164307E-2</v>
      </c>
      <c r="I46" s="113">
        <v>856.101</v>
      </c>
      <c r="J46" s="128">
        <v>9119.6042500000003</v>
      </c>
      <c r="K46" s="451">
        <f t="shared" si="13"/>
        <v>6.0204431817382685E-2</v>
      </c>
    </row>
    <row r="47" spans="1:11" ht="11.1" customHeight="1">
      <c r="A47" s="649"/>
      <c r="B47" s="650"/>
      <c r="C47" s="386" t="s">
        <v>7</v>
      </c>
      <c r="D47" s="109">
        <v>146040</v>
      </c>
      <c r="E47" s="110">
        <v>2179.9</v>
      </c>
      <c r="F47" s="109">
        <v>23376.6</v>
      </c>
      <c r="G47" s="112">
        <f t="shared" si="12"/>
        <v>0.1317741360237446</v>
      </c>
      <c r="H47" s="112">
        <f t="shared" si="14"/>
        <v>4.2615266883489523E-2</v>
      </c>
      <c r="I47" s="113">
        <v>2090.8000000000002</v>
      </c>
      <c r="J47" s="128">
        <v>22273.4</v>
      </c>
      <c r="K47" s="451">
        <f t="shared" si="13"/>
        <v>0.14703338279453443</v>
      </c>
    </row>
    <row r="48" spans="1:11" ht="11.1" customHeight="1">
      <c r="A48" s="649"/>
      <c r="B48" s="650"/>
      <c r="C48" s="386" t="s">
        <v>110</v>
      </c>
      <c r="D48" s="109">
        <v>11</v>
      </c>
      <c r="E48" s="110">
        <v>194.88900000000001</v>
      </c>
      <c r="F48" s="109">
        <v>2089.8932199999999</v>
      </c>
      <c r="G48" s="112">
        <f t="shared" si="12"/>
        <v>1.1780966831291144E-2</v>
      </c>
      <c r="H48" s="112">
        <f t="shared" si="14"/>
        <v>-2.5852115104892992E-2</v>
      </c>
      <c r="I48" s="113">
        <v>200.06100000000001</v>
      </c>
      <c r="J48" s="128">
        <v>2131.2685899999997</v>
      </c>
      <c r="K48" s="451">
        <f t="shared" si="13"/>
        <v>1.4069086280494237E-2</v>
      </c>
    </row>
    <row r="49" spans="1:11" ht="11.1" customHeight="1">
      <c r="A49" s="651"/>
      <c r="B49" s="652"/>
      <c r="C49" s="350" t="s">
        <v>0</v>
      </c>
      <c r="D49" s="351">
        <v>157239</v>
      </c>
      <c r="E49" s="352">
        <v>16542.7</v>
      </c>
      <c r="F49" s="351">
        <v>177396.30120000002</v>
      </c>
      <c r="G49" s="355">
        <f>SUM(G44:G48)</f>
        <v>1</v>
      </c>
      <c r="H49" s="355">
        <f t="shared" ref="H49" si="15">(E49-I49)/I49</f>
        <v>0.1633485467548999</v>
      </c>
      <c r="I49" s="356">
        <v>14219.9</v>
      </c>
      <c r="J49" s="366">
        <v>151484.99157000001</v>
      </c>
      <c r="K49" s="452">
        <f>SUM(K44:K48)</f>
        <v>1</v>
      </c>
    </row>
    <row r="50" spans="1:11" ht="11.1" customHeight="1">
      <c r="A50" s="653" t="str">
        <f>'3.1'!F6</f>
        <v>Září</v>
      </c>
      <c r="B50" s="654"/>
      <c r="C50" s="385" t="s">
        <v>4</v>
      </c>
      <c r="D50" s="114">
        <v>73</v>
      </c>
      <c r="E50" s="262">
        <v>14056.943000000001</v>
      </c>
      <c r="F50" s="114">
        <v>150825.71453999996</v>
      </c>
      <c r="G50" s="116">
        <f>E50/$E$55</f>
        <v>0.6253283242805604</v>
      </c>
      <c r="H50" s="116">
        <f>(E50-I50)/I50</f>
        <v>0.22927469612996845</v>
      </c>
      <c r="I50" s="523">
        <v>11435.152</v>
      </c>
      <c r="J50" s="129">
        <v>121981.85222</v>
      </c>
      <c r="K50" s="450">
        <f>I50/$I$55</f>
        <v>0.60868661705683846</v>
      </c>
    </row>
    <row r="51" spans="1:11" ht="11.1" customHeight="1">
      <c r="A51" s="653"/>
      <c r="B51" s="654"/>
      <c r="C51" s="386" t="s">
        <v>5</v>
      </c>
      <c r="D51" s="109">
        <v>322</v>
      </c>
      <c r="E51" s="110">
        <v>1497.1579999999999</v>
      </c>
      <c r="F51" s="109">
        <v>16063.993479999986</v>
      </c>
      <c r="G51" s="112">
        <f t="shared" ref="G51:G54" si="16">E51/$E$55</f>
        <v>6.6601629054285502E-2</v>
      </c>
      <c r="H51" s="112">
        <f t="shared" ref="H51:H54" si="17">(E51-I51)/I51</f>
        <v>-3.6400521588915359E-2</v>
      </c>
      <c r="I51" s="113">
        <v>1553.7139999999999</v>
      </c>
      <c r="J51" s="128">
        <v>16574.241599999998</v>
      </c>
      <c r="K51" s="451">
        <f t="shared" ref="K51:K54" si="18">I51/$I$55</f>
        <v>8.270330980592551E-2</v>
      </c>
    </row>
    <row r="52" spans="1:11" ht="11.1" customHeight="1">
      <c r="A52" s="653"/>
      <c r="B52" s="654"/>
      <c r="C52" s="386" t="s">
        <v>6</v>
      </c>
      <c r="D52" s="109">
        <v>10799</v>
      </c>
      <c r="E52" s="110">
        <v>1968.7919999999999</v>
      </c>
      <c r="F52" s="109">
        <v>21124.602370000001</v>
      </c>
      <c r="G52" s="112">
        <f t="shared" si="16"/>
        <v>8.7582442513779349E-2</v>
      </c>
      <c r="H52" s="112">
        <f t="shared" si="17"/>
        <v>6.4303939800198939E-2</v>
      </c>
      <c r="I52" s="113">
        <v>1849.84</v>
      </c>
      <c r="J52" s="128">
        <v>19732.956389999999</v>
      </c>
      <c r="K52" s="451">
        <f t="shared" si="18"/>
        <v>9.8465927842185386E-2</v>
      </c>
    </row>
    <row r="53" spans="1:11" ht="10.5" customHeight="1">
      <c r="A53" s="653"/>
      <c r="B53" s="654"/>
      <c r="C53" s="386" t="s">
        <v>7</v>
      </c>
      <c r="D53" s="109">
        <v>146032</v>
      </c>
      <c r="E53" s="110">
        <v>4753.3</v>
      </c>
      <c r="F53" s="109">
        <v>51000.9</v>
      </c>
      <c r="G53" s="112">
        <f t="shared" si="16"/>
        <v>0.21145231390657185</v>
      </c>
      <c r="H53" s="112">
        <f t="shared" si="17"/>
        <v>0.26299986714494489</v>
      </c>
      <c r="I53" s="113">
        <v>3763.5</v>
      </c>
      <c r="J53" s="128">
        <v>40146.400000000001</v>
      </c>
      <c r="K53" s="451">
        <f t="shared" si="18"/>
        <v>0.20032895787422952</v>
      </c>
    </row>
    <row r="54" spans="1:11" ht="11.1" customHeight="1">
      <c r="A54" s="653"/>
      <c r="B54" s="654"/>
      <c r="C54" s="386" t="s">
        <v>110</v>
      </c>
      <c r="D54" s="109">
        <v>11</v>
      </c>
      <c r="E54" s="110">
        <v>203.107</v>
      </c>
      <c r="F54" s="109">
        <v>2179.2548500000003</v>
      </c>
      <c r="G54" s="112">
        <f t="shared" si="16"/>
        <v>9.035290244802997E-3</v>
      </c>
      <c r="H54" s="112">
        <f t="shared" si="17"/>
        <v>0.10148377929867562</v>
      </c>
      <c r="I54" s="113">
        <v>184.39400000000001</v>
      </c>
      <c r="J54" s="128">
        <v>1966.9918000000002</v>
      </c>
      <c r="K54" s="451">
        <f t="shared" si="18"/>
        <v>9.8151874208212246E-3</v>
      </c>
    </row>
    <row r="55" spans="1:11" ht="11.1" customHeight="1">
      <c r="A55" s="653"/>
      <c r="B55" s="654"/>
      <c r="C55" s="350" t="s">
        <v>0</v>
      </c>
      <c r="D55" s="351">
        <v>157237</v>
      </c>
      <c r="E55" s="352">
        <v>22479.3</v>
      </c>
      <c r="F55" s="351">
        <v>241194.46523999993</v>
      </c>
      <c r="G55" s="355">
        <f>SUM(G50:G54)</f>
        <v>1</v>
      </c>
      <c r="H55" s="355">
        <f>(E55-I55)/I55</f>
        <v>0.19656031426655174</v>
      </c>
      <c r="I55" s="356">
        <v>18786.599999999999</v>
      </c>
      <c r="J55" s="366">
        <v>200402.44201</v>
      </c>
      <c r="K55" s="452">
        <f>SUM(K50:K54)</f>
        <v>1.0000000000000002</v>
      </c>
    </row>
    <row r="56" spans="1:11" ht="11.1" customHeight="1">
      <c r="A56" s="655" t="str">
        <f>'3.1'!G6</f>
        <v>III. čtvrtletí</v>
      </c>
      <c r="B56" s="656"/>
      <c r="C56" s="386" t="s">
        <v>4</v>
      </c>
      <c r="D56" s="109">
        <f>D50</f>
        <v>73</v>
      </c>
      <c r="E56" s="110">
        <f>E38+E44+E50</f>
        <v>36143.292000000001</v>
      </c>
      <c r="F56" s="109">
        <f>F38+F44+F50</f>
        <v>387528.17495999997</v>
      </c>
      <c r="G56" s="112">
        <f>E56/$E$61</f>
        <v>0.67548590747769921</v>
      </c>
      <c r="H56" s="112">
        <f>(E56-I56)/I56</f>
        <v>0.19754550051335024</v>
      </c>
      <c r="I56" s="113">
        <f>I38+I44+I50</f>
        <v>30181.143000000004</v>
      </c>
      <c r="J56" s="128">
        <f>J38+J44+J50</f>
        <v>321885.25202000001</v>
      </c>
      <c r="K56" s="451">
        <f>I56/$I$61</f>
        <v>0.65267673829691986</v>
      </c>
    </row>
    <row r="57" spans="1:11" ht="11.1" customHeight="1">
      <c r="A57" s="653"/>
      <c r="B57" s="654"/>
      <c r="C57" s="386" t="s">
        <v>5</v>
      </c>
      <c r="D57" s="109">
        <f>D51</f>
        <v>322</v>
      </c>
      <c r="E57" s="110">
        <f t="shared" ref="E57:F58" si="19">E39+E45+E51</f>
        <v>3885.0419999999999</v>
      </c>
      <c r="F57" s="109">
        <f t="shared" si="19"/>
        <v>41654.372429999989</v>
      </c>
      <c r="G57" s="112">
        <f t="shared" ref="G57:G60" si="20">E57/$E$61</f>
        <v>7.2607971652360145E-2</v>
      </c>
      <c r="H57" s="112">
        <f t="shared" ref="H57:H60" si="21">(E57-I57)/I57</f>
        <v>-6.2612467191790935E-2</v>
      </c>
      <c r="I57" s="113">
        <f t="shared" ref="I57:J57" si="22">I39+I45+I51</f>
        <v>4144.5419999999995</v>
      </c>
      <c r="J57" s="128">
        <f t="shared" si="22"/>
        <v>44202.593590000004</v>
      </c>
      <c r="K57" s="451">
        <f t="shared" ref="K57:K60" si="23">I57/$I$61</f>
        <v>8.9627028184273622E-2</v>
      </c>
    </row>
    <row r="58" spans="1:11" ht="11.1" customHeight="1">
      <c r="A58" s="653"/>
      <c r="B58" s="654"/>
      <c r="C58" s="386" t="s">
        <v>6</v>
      </c>
      <c r="D58" s="109">
        <f>D52</f>
        <v>10799</v>
      </c>
      <c r="E58" s="110">
        <f>E40+E46+E52</f>
        <v>3646.377</v>
      </c>
      <c r="F58" s="109">
        <f t="shared" si="19"/>
        <v>39102.121019999999</v>
      </c>
      <c r="G58" s="112">
        <f t="shared" si="20"/>
        <v>6.8147535560701286E-2</v>
      </c>
      <c r="H58" s="112">
        <f t="shared" si="21"/>
        <v>8.3862178973090756E-3</v>
      </c>
      <c r="I58" s="113">
        <f>I40+I46+I52</f>
        <v>3616.0519999999997</v>
      </c>
      <c r="J58" s="128">
        <f t="shared" ref="J58" si="24">J40+J46+J52</f>
        <v>38568.680590000004</v>
      </c>
      <c r="K58" s="451">
        <f t="shared" si="23"/>
        <v>7.8198265217193835E-2</v>
      </c>
    </row>
    <row r="59" spans="1:11" ht="11.1" customHeight="1">
      <c r="A59" s="653"/>
      <c r="B59" s="654"/>
      <c r="C59" s="386" t="s">
        <v>7</v>
      </c>
      <c r="D59" s="109">
        <f>D53</f>
        <v>146032</v>
      </c>
      <c r="E59" s="110">
        <f t="shared" ref="E59:F60" si="25">E41+E47+E53</f>
        <v>9246.4000000000015</v>
      </c>
      <c r="F59" s="109">
        <f t="shared" si="25"/>
        <v>99150.799999999988</v>
      </c>
      <c r="G59" s="112">
        <f t="shared" si="20"/>
        <v>0.17280697328018152</v>
      </c>
      <c r="H59" s="112">
        <f t="shared" si="21"/>
        <v>0.19453272356148116</v>
      </c>
      <c r="I59" s="113">
        <f t="shared" ref="I59:J59" si="26">I41+I47+I53</f>
        <v>7740.6</v>
      </c>
      <c r="J59" s="128">
        <f t="shared" si="26"/>
        <v>82556.800000000003</v>
      </c>
      <c r="K59" s="451">
        <f t="shared" si="23"/>
        <v>0.16739291684417446</v>
      </c>
    </row>
    <row r="60" spans="1:11" ht="11.1" customHeight="1">
      <c r="A60" s="653"/>
      <c r="B60" s="654"/>
      <c r="C60" s="386" t="s">
        <v>110</v>
      </c>
      <c r="D60" s="109">
        <f>D54</f>
        <v>11</v>
      </c>
      <c r="E60" s="110">
        <f>E42+E48+E54</f>
        <v>585.98900000000003</v>
      </c>
      <c r="F60" s="109">
        <f t="shared" si="25"/>
        <v>6282.44038</v>
      </c>
      <c r="G60" s="112">
        <f t="shared" si="20"/>
        <v>1.0951612029057825E-2</v>
      </c>
      <c r="H60" s="112">
        <f t="shared" si="21"/>
        <v>4.6851971280702724E-2</v>
      </c>
      <c r="I60" s="113">
        <f>I42+I48+I54</f>
        <v>559.76300000000003</v>
      </c>
      <c r="J60" s="128">
        <f t="shared" ref="J60" si="27">J42+J48+J54</f>
        <v>5969.7377699999997</v>
      </c>
      <c r="K60" s="451">
        <f t="shared" si="23"/>
        <v>1.2105051457438135E-2</v>
      </c>
    </row>
    <row r="61" spans="1:11" ht="11.1" customHeight="1">
      <c r="A61" s="653"/>
      <c r="B61" s="654"/>
      <c r="C61" s="350" t="s">
        <v>0</v>
      </c>
      <c r="D61" s="351">
        <f>SUM(D56:D60)</f>
        <v>157237</v>
      </c>
      <c r="E61" s="352">
        <f>SUM(E56:E60)</f>
        <v>53507.100000000006</v>
      </c>
      <c r="F61" s="351">
        <f>SUM(F56:F60)</f>
        <v>573717.90879000002</v>
      </c>
      <c r="G61" s="355">
        <f>SUM(G56:G60)</f>
        <v>1</v>
      </c>
      <c r="H61" s="355">
        <f>(E61-I61)/I61</f>
        <v>0.15710791681173647</v>
      </c>
      <c r="I61" s="356">
        <f>SUM(I56:I60)</f>
        <v>46242.100000000006</v>
      </c>
      <c r="J61" s="366">
        <f>SUM(J56:J60)</f>
        <v>493183.06397000002</v>
      </c>
      <c r="K61" s="452">
        <f>SUM(K56:K60)</f>
        <v>0.99999999999999989</v>
      </c>
    </row>
    <row r="62" spans="1:11" ht="15" customHeight="1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</row>
    <row r="63" spans="1:11" ht="15" customHeight="1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</row>
    <row r="64" spans="1:11" ht="15" customHeight="1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</row>
    <row r="65" spans="1:11" ht="15" customHeight="1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</row>
    <row r="66" spans="1:11" ht="15" customHeight="1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</row>
    <row r="67" spans="1:11" ht="15" customHeight="1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</row>
    <row r="68" spans="1:11" ht="15" customHeight="1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</row>
    <row r="69" spans="1:11" ht="15" customHeight="1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</row>
    <row r="70" spans="1:11" ht="15" customHeight="1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</row>
    <row r="71" spans="1:11" ht="15" customHeight="1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</row>
    <row r="72" spans="1:11" ht="15" customHeight="1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</row>
    <row r="73" spans="1:11" ht="15" customHeight="1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</row>
    <row r="74" spans="1:11" ht="15" customHeight="1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</row>
    <row r="75" spans="1:11" ht="15" customHeight="1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</row>
    <row r="76" spans="1:11" ht="15" customHeight="1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</row>
    <row r="77" spans="1:11" ht="15" customHeight="1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</row>
    <row r="78" spans="1:11" ht="15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</row>
    <row r="79" spans="1:11" ht="15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</row>
    <row r="80" spans="1:11" ht="15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</row>
    <row r="81" spans="1:11" ht="15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</row>
    <row r="82" spans="1:11" ht="15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</row>
    <row r="83" spans="1:11" ht="15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</row>
    <row r="84" spans="1:11" ht="15" customHeight="1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</row>
    <row r="85" spans="1:11" ht="15" customHeight="1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</row>
    <row r="86" spans="1:11" ht="15" customHeight="1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</row>
    <row r="87" spans="1:11" ht="15" customHeight="1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</row>
    <row r="88" spans="1:11" ht="15" customHeight="1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</row>
    <row r="89" spans="1:11" ht="15" customHeight="1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</row>
    <row r="90" spans="1:11" ht="15" customHeight="1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</row>
    <row r="91" spans="1:11" ht="15" customHeight="1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</row>
    <row r="92" spans="1:11" ht="15" customHeight="1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</row>
    <row r="93" spans="1:11" ht="15" customHeight="1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</row>
    <row r="94" spans="1:11" ht="15" customHeight="1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</row>
    <row r="95" spans="1:11" ht="15" customHeight="1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</row>
    <row r="96" spans="1:11" ht="15" customHeight="1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</row>
    <row r="97" spans="1:11" ht="15" customHeight="1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</row>
    <row r="98" spans="1:11" ht="15" customHeight="1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</row>
    <row r="99" spans="1:11" ht="15" customHeight="1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</row>
    <row r="100" spans="1:11" ht="15" customHeight="1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</row>
    <row r="101" spans="1:11" ht="15" customHeight="1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</row>
    <row r="102" spans="1:11" ht="15" customHeight="1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</row>
    <row r="103" spans="1:11" ht="15" customHeight="1"/>
    <row r="104" spans="1:11" ht="15" customHeight="1"/>
    <row r="105" spans="1:11" ht="15" customHeight="1"/>
    <row r="106" spans="1:11" ht="15" customHeight="1"/>
    <row r="107" spans="1:11" ht="15" customHeight="1"/>
    <row r="108" spans="1:11" ht="15" customHeight="1"/>
    <row r="109" spans="1:11" ht="15" customHeight="1"/>
    <row r="110" spans="1:11" ht="15" customHeight="1"/>
    <row r="111" spans="1:11" ht="15" customHeight="1"/>
    <row r="112" spans="1:1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</sheetData>
  <mergeCells count="30">
    <mergeCell ref="A38:B43"/>
    <mergeCell ref="A44:B49"/>
    <mergeCell ref="A50:B55"/>
    <mergeCell ref="A56:B61"/>
    <mergeCell ref="A26:B31"/>
    <mergeCell ref="A33:D33"/>
    <mergeCell ref="I34:K34"/>
    <mergeCell ref="H35:H37"/>
    <mergeCell ref="D36:D37"/>
    <mergeCell ref="A37:B37"/>
    <mergeCell ref="E34:G34"/>
    <mergeCell ref="E35:F36"/>
    <mergeCell ref="I35:J36"/>
    <mergeCell ref="G35:G36"/>
    <mergeCell ref="K35:K36"/>
    <mergeCell ref="A1:K1"/>
    <mergeCell ref="A2:C2"/>
    <mergeCell ref="A8:B13"/>
    <mergeCell ref="A14:B19"/>
    <mergeCell ref="A20:B25"/>
    <mergeCell ref="K5:K6"/>
    <mergeCell ref="H5:H7"/>
    <mergeCell ref="A3:D3"/>
    <mergeCell ref="E4:G4"/>
    <mergeCell ref="I4:K4"/>
    <mergeCell ref="D6:D7"/>
    <mergeCell ref="A7:B7"/>
    <mergeCell ref="E5:F6"/>
    <mergeCell ref="I5:J6"/>
    <mergeCell ref="G5:G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ignoredErrors>
    <ignoredError sqref="H31 H61" formula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30"/>
  <dimension ref="A1:P58"/>
  <sheetViews>
    <sheetView showGridLines="0" tabSelected="1" zoomScaleNormal="100" zoomScaleSheetLayoutView="100" workbookViewId="0"/>
  </sheetViews>
  <sheetFormatPr defaultColWidth="9.109375" defaultRowHeight="13.8"/>
  <cols>
    <col min="1" max="1" width="16.33203125" style="224" customWidth="1"/>
    <col min="2" max="2" width="10.33203125" style="224" customWidth="1"/>
    <col min="3" max="3" width="10" style="224" customWidth="1"/>
    <col min="4" max="4" width="10.6640625" style="224" customWidth="1"/>
    <col min="5" max="6" width="8.5546875" style="224" customWidth="1"/>
    <col min="7" max="10" width="6.6640625" style="224" customWidth="1"/>
    <col min="11" max="11" width="8.109375" style="224" customWidth="1"/>
    <col min="12" max="13" width="9.109375" style="224"/>
    <col min="14" max="14" width="11.109375" style="224" customWidth="1"/>
    <col min="15" max="16384" width="9.109375" style="224"/>
  </cols>
  <sheetData>
    <row r="1" spans="1:11" s="237" customFormat="1" ht="15.6">
      <c r="A1" s="679" t="str">
        <f>"6.8. Spotřeba zemního plynu a teplota ovzduší podle krajů: "&amp;LOWER(C3)</f>
        <v>6.8. Spotřeba zemního plynu a teplota ovzduší podle krajů: červenec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ht="6" customHeight="1">
      <c r="A2" s="691"/>
      <c r="B2" s="691"/>
      <c r="C2" s="226"/>
      <c r="D2" s="227"/>
      <c r="E2" s="228"/>
      <c r="F2" s="228"/>
      <c r="G2" s="228"/>
      <c r="H2" s="228"/>
      <c r="I2" s="90"/>
      <c r="J2" s="90"/>
      <c r="K2" s="90"/>
    </row>
    <row r="3" spans="1:11" ht="20.100000000000001" customHeight="1">
      <c r="A3" s="684"/>
      <c r="B3" s="685"/>
      <c r="C3" s="682" t="str">
        <f>'3.1'!D6</f>
        <v>Červenec</v>
      </c>
      <c r="D3" s="683"/>
      <c r="E3" s="683"/>
      <c r="F3" s="683"/>
      <c r="G3" s="683"/>
      <c r="H3" s="683"/>
      <c r="I3" s="683"/>
      <c r="J3" s="683"/>
      <c r="K3" s="683"/>
    </row>
    <row r="4" spans="1:11" ht="20.100000000000001" customHeight="1">
      <c r="A4" s="312"/>
      <c r="B4" s="300"/>
      <c r="C4" s="688" t="s">
        <v>67</v>
      </c>
      <c r="D4" s="689"/>
      <c r="E4" s="689"/>
      <c r="F4" s="690"/>
      <c r="G4" s="688" t="s">
        <v>247</v>
      </c>
      <c r="H4" s="689"/>
      <c r="I4" s="689"/>
      <c r="J4" s="689"/>
      <c r="K4" s="689"/>
    </row>
    <row r="5" spans="1:11" ht="24.9" customHeight="1">
      <c r="A5" s="315"/>
      <c r="B5" s="316"/>
      <c r="C5" s="326"/>
      <c r="D5" s="327"/>
      <c r="E5" s="326"/>
      <c r="F5" s="664" t="s">
        <v>229</v>
      </c>
      <c r="G5" s="680"/>
      <c r="H5" s="680"/>
      <c r="I5" s="680"/>
      <c r="J5" s="680"/>
      <c r="K5" s="681"/>
    </row>
    <row r="6" spans="1:11" ht="14.1" customHeight="1">
      <c r="A6" s="317"/>
      <c r="B6" s="686" t="s">
        <v>243</v>
      </c>
      <c r="C6" s="301"/>
      <c r="D6" s="328"/>
      <c r="E6" s="383" t="s">
        <v>244</v>
      </c>
      <c r="F6" s="686"/>
      <c r="G6" s="304" t="s">
        <v>74</v>
      </c>
      <c r="H6" s="304" t="s">
        <v>230</v>
      </c>
      <c r="I6" s="304" t="s">
        <v>231</v>
      </c>
      <c r="J6" s="304" t="s">
        <v>245</v>
      </c>
      <c r="K6" s="304" t="s">
        <v>246</v>
      </c>
    </row>
    <row r="7" spans="1:11" ht="15" customHeight="1">
      <c r="A7" s="390" t="s">
        <v>248</v>
      </c>
      <c r="B7" s="687"/>
      <c r="C7" s="389" t="s">
        <v>283</v>
      </c>
      <c r="D7" s="387" t="s">
        <v>278</v>
      </c>
      <c r="E7" s="389" t="s">
        <v>284</v>
      </c>
      <c r="F7" s="387" t="s">
        <v>284</v>
      </c>
      <c r="G7" s="305" t="s">
        <v>281</v>
      </c>
      <c r="H7" s="306" t="s">
        <v>281</v>
      </c>
      <c r="I7" s="306" t="s">
        <v>281</v>
      </c>
      <c r="J7" s="306" t="s">
        <v>281</v>
      </c>
      <c r="K7" s="306" t="s">
        <v>281</v>
      </c>
    </row>
    <row r="8" spans="1:11" ht="14.1" customHeight="1">
      <c r="A8" s="200" t="s">
        <v>9</v>
      </c>
      <c r="B8" s="114">
        <f>'6.1'!D14</f>
        <v>104835</v>
      </c>
      <c r="C8" s="110">
        <f>'6.1'!E14</f>
        <v>10750.40402</v>
      </c>
      <c r="D8" s="114">
        <f>'6.1'!F14</f>
        <v>115060.02290999999</v>
      </c>
      <c r="E8" s="139">
        <f t="shared" ref="E8:E21" si="0">D8/$D$22</f>
        <v>2.6509175729833596E-2</v>
      </c>
      <c r="F8" s="115">
        <f>'6.1'!H14</f>
        <v>0.1152871990082788</v>
      </c>
      <c r="G8" s="119">
        <v>17.438709677419357</v>
      </c>
      <c r="H8" s="120">
        <v>22.6</v>
      </c>
      <c r="I8" s="120">
        <v>12</v>
      </c>
      <c r="J8" s="120">
        <v>17.199999999999996</v>
      </c>
      <c r="K8" s="433">
        <v>0.23870967741936155</v>
      </c>
    </row>
    <row r="9" spans="1:11" ht="14.1" customHeight="1">
      <c r="A9" s="454" t="s">
        <v>10</v>
      </c>
      <c r="B9" s="137">
        <f>'6.1'!D44</f>
        <v>385316</v>
      </c>
      <c r="C9" s="138">
        <f>'6.1'!E44</f>
        <v>29165.9</v>
      </c>
      <c r="D9" s="137">
        <f>'6.1'!F44</f>
        <v>312348.64726</v>
      </c>
      <c r="E9" s="140">
        <f t="shared" si="0"/>
        <v>7.1963354167483964E-2</v>
      </c>
      <c r="F9" s="141">
        <f>'6.1'!H44</f>
        <v>4.6866138792973515E-2</v>
      </c>
      <c r="G9" s="142">
        <v>19.487096774193549</v>
      </c>
      <c r="H9" s="143">
        <v>25.2</v>
      </c>
      <c r="I9" s="143">
        <v>14</v>
      </c>
      <c r="J9" s="143">
        <v>18.899999999999988</v>
      </c>
      <c r="K9" s="145">
        <v>0.58709677419356154</v>
      </c>
    </row>
    <row r="10" spans="1:11" ht="14.1" customHeight="1">
      <c r="A10" s="200" t="s">
        <v>11</v>
      </c>
      <c r="B10" s="114">
        <f>'6.2'!D13</f>
        <v>84559</v>
      </c>
      <c r="C10" s="110">
        <f>'6.2'!E13</f>
        <v>28755.399999999998</v>
      </c>
      <c r="D10" s="114">
        <f>'6.2'!F13</f>
        <v>307954.06124999985</v>
      </c>
      <c r="E10" s="139">
        <f t="shared" si="0"/>
        <v>7.0950866512322561E-2</v>
      </c>
      <c r="F10" s="115">
        <f>'6.2'!H13</f>
        <v>2.1361886376773658</v>
      </c>
      <c r="G10" s="119">
        <v>16.703225806451616</v>
      </c>
      <c r="H10" s="120">
        <v>20.3</v>
      </c>
      <c r="I10" s="120">
        <v>12.3</v>
      </c>
      <c r="J10" s="120">
        <v>16.5</v>
      </c>
      <c r="K10" s="433">
        <v>0.20322580645161636</v>
      </c>
    </row>
    <row r="11" spans="1:11" ht="14.1" customHeight="1">
      <c r="A11" s="454" t="s">
        <v>109</v>
      </c>
      <c r="B11" s="137">
        <f>'6.2'!D43</f>
        <v>118085</v>
      </c>
      <c r="C11" s="138">
        <f>'6.2'!E43</f>
        <v>10630.7</v>
      </c>
      <c r="D11" s="137">
        <f>'6.2'!F43</f>
        <v>113849.22649</v>
      </c>
      <c r="E11" s="140">
        <f t="shared" si="0"/>
        <v>2.6230215112070299E-2</v>
      </c>
      <c r="F11" s="141">
        <f>'6.2'!H43</f>
        <v>2.4586529935618395E-2</v>
      </c>
      <c r="G11" s="142">
        <v>17.429032258064517</v>
      </c>
      <c r="H11" s="143">
        <v>23.2</v>
      </c>
      <c r="I11" s="143">
        <v>12.3</v>
      </c>
      <c r="J11" s="143">
        <v>16.899999999999991</v>
      </c>
      <c r="K11" s="145">
        <v>0.52903225806452525</v>
      </c>
    </row>
    <row r="12" spans="1:11" ht="14.1" customHeight="1">
      <c r="A12" s="200" t="s">
        <v>12</v>
      </c>
      <c r="B12" s="114">
        <f>'6.3'!D13</f>
        <v>93388</v>
      </c>
      <c r="C12" s="110">
        <f>'6.3'!E13</f>
        <v>10006.1</v>
      </c>
      <c r="D12" s="114">
        <f>'6.3'!F13</f>
        <v>107159.50731999999</v>
      </c>
      <c r="E12" s="139">
        <f t="shared" si="0"/>
        <v>2.4688941813354882E-2</v>
      </c>
      <c r="F12" s="115">
        <f>'6.3'!H13</f>
        <v>-4.0071758859532888E-2</v>
      </c>
      <c r="G12" s="119">
        <v>17.49354838709678</v>
      </c>
      <c r="H12" s="120">
        <v>21.8</v>
      </c>
      <c r="I12" s="120">
        <v>12.8</v>
      </c>
      <c r="J12" s="120">
        <v>16.600000000000009</v>
      </c>
      <c r="K12" s="433">
        <v>0.89354838709677153</v>
      </c>
    </row>
    <row r="13" spans="1:11" ht="14.1" customHeight="1">
      <c r="A13" s="454" t="s">
        <v>13</v>
      </c>
      <c r="B13" s="137">
        <f>'6.3'!D43</f>
        <v>379132</v>
      </c>
      <c r="C13" s="138">
        <f>'6.3'!E43</f>
        <v>39904.421999999999</v>
      </c>
      <c r="D13" s="137">
        <f>'6.3'!F43</f>
        <v>427136.82762999996</v>
      </c>
      <c r="E13" s="140">
        <f t="shared" si="0"/>
        <v>9.8409898920185368E-2</v>
      </c>
      <c r="F13" s="141">
        <f>'6.3'!H43</f>
        <v>-4.2293833691753567E-2</v>
      </c>
      <c r="G13" s="142">
        <v>17.941935483870971</v>
      </c>
      <c r="H13" s="143">
        <v>24.4</v>
      </c>
      <c r="I13" s="143">
        <v>11.9</v>
      </c>
      <c r="J13" s="143">
        <v>17.199999999999996</v>
      </c>
      <c r="K13" s="145">
        <v>0.74193548387097508</v>
      </c>
    </row>
    <row r="14" spans="1:11" ht="14.1" customHeight="1">
      <c r="A14" s="200" t="s">
        <v>14</v>
      </c>
      <c r="B14" s="114">
        <f>'6.4'!D13</f>
        <v>187449</v>
      </c>
      <c r="C14" s="110">
        <f>'6.4'!E13</f>
        <v>17283.599999999999</v>
      </c>
      <c r="D14" s="114">
        <f>'6.4'!F13</f>
        <v>185097.24487999998</v>
      </c>
      <c r="E14" s="139">
        <f t="shared" si="0"/>
        <v>4.2645353855613639E-2</v>
      </c>
      <c r="F14" s="115">
        <f>'6.4'!H13</f>
        <v>4.4951360632644308E-2</v>
      </c>
      <c r="G14" s="119">
        <v>17.551612903225806</v>
      </c>
      <c r="H14" s="120">
        <v>22.1</v>
      </c>
      <c r="I14" s="120">
        <v>11.6</v>
      </c>
      <c r="J14" s="120">
        <v>16.699999999999996</v>
      </c>
      <c r="K14" s="433">
        <v>0.85161290322580996</v>
      </c>
    </row>
    <row r="15" spans="1:11" ht="14.1" customHeight="1">
      <c r="A15" s="454" t="s">
        <v>15</v>
      </c>
      <c r="B15" s="137">
        <f>'6.4'!D43</f>
        <v>136866</v>
      </c>
      <c r="C15" s="138">
        <f>'6.4'!E43</f>
        <v>16231.699999999999</v>
      </c>
      <c r="D15" s="137">
        <f>'6.4'!F43</f>
        <v>173832.84399999998</v>
      </c>
      <c r="E15" s="140">
        <f t="shared" si="0"/>
        <v>4.0050099875412498E-2</v>
      </c>
      <c r="F15" s="141">
        <f>'6.4'!H43</f>
        <v>5.0554671016012354E-2</v>
      </c>
      <c r="G15" s="142">
        <v>17.64838709677419</v>
      </c>
      <c r="H15" s="143">
        <v>22.3</v>
      </c>
      <c r="I15" s="143">
        <v>12.2</v>
      </c>
      <c r="J15" s="143">
        <v>17.7</v>
      </c>
      <c r="K15" s="145">
        <v>-5.1612903225809248E-2</v>
      </c>
    </row>
    <row r="16" spans="1:11" ht="14.1" customHeight="1">
      <c r="A16" s="200" t="s">
        <v>16</v>
      </c>
      <c r="B16" s="114">
        <f>'6.5'!D13</f>
        <v>159964</v>
      </c>
      <c r="C16" s="110">
        <f>'6.5'!E13</f>
        <v>13185.2</v>
      </c>
      <c r="D16" s="114">
        <f>'6.5'!F13</f>
        <v>141206.02584999998</v>
      </c>
      <c r="E16" s="139">
        <f t="shared" si="0"/>
        <v>3.25330662961631E-2</v>
      </c>
      <c r="F16" s="115">
        <f>'6.5'!H13</f>
        <v>7.5140455164428355E-2</v>
      </c>
      <c r="G16" s="119">
        <v>18.238709677419354</v>
      </c>
      <c r="H16" s="120">
        <v>22.5</v>
      </c>
      <c r="I16" s="120">
        <v>13</v>
      </c>
      <c r="J16" s="120">
        <v>17.5</v>
      </c>
      <c r="K16" s="433">
        <v>0.73870967741935445</v>
      </c>
    </row>
    <row r="17" spans="1:16" ht="14.1" customHeight="1">
      <c r="A17" s="454" t="s">
        <v>1</v>
      </c>
      <c r="B17" s="137">
        <f>'6.5'!D43</f>
        <v>418688</v>
      </c>
      <c r="C17" s="138">
        <f>'6.5'!E43</f>
        <v>20790.918862658586</v>
      </c>
      <c r="D17" s="137">
        <f>'6.5'!F43</f>
        <v>222572.15597201357</v>
      </c>
      <c r="E17" s="140">
        <f t="shared" si="0"/>
        <v>5.1279360511210598E-2</v>
      </c>
      <c r="F17" s="141">
        <f>'6.5'!H43</f>
        <v>3.5482147101912401E-2</v>
      </c>
      <c r="G17" s="142">
        <v>20.5</v>
      </c>
      <c r="H17" s="143">
        <v>26.1</v>
      </c>
      <c r="I17" s="143">
        <v>15.2</v>
      </c>
      <c r="J17" s="143">
        <v>18.7</v>
      </c>
      <c r="K17" s="145">
        <v>1.8000000000000007</v>
      </c>
    </row>
    <row r="18" spans="1:16" ht="14.1" customHeight="1">
      <c r="A18" s="200" t="s">
        <v>17</v>
      </c>
      <c r="B18" s="114">
        <f>'6.6'!D13</f>
        <v>259763</v>
      </c>
      <c r="C18" s="110">
        <f>'6.6'!E13</f>
        <v>51073.352999999996</v>
      </c>
      <c r="D18" s="114">
        <f>'6.6'!F13</f>
        <v>546962.43135799991</v>
      </c>
      <c r="E18" s="139">
        <f t="shared" si="0"/>
        <v>0.12601703740166817</v>
      </c>
      <c r="F18" s="115">
        <f>'6.6'!H13</f>
        <v>6.2135440018066118E-2</v>
      </c>
      <c r="G18" s="119">
        <v>18.703225806451613</v>
      </c>
      <c r="H18" s="120">
        <v>24</v>
      </c>
      <c r="I18" s="120">
        <v>13.7</v>
      </c>
      <c r="J18" s="120">
        <v>18.3</v>
      </c>
      <c r="K18" s="433">
        <v>0.4032258064516121</v>
      </c>
      <c r="L18" s="230"/>
      <c r="N18" s="230"/>
      <c r="O18" s="230"/>
      <c r="P18" s="230"/>
    </row>
    <row r="19" spans="1:16" ht="14.1" customHeight="1">
      <c r="A19" s="454" t="s">
        <v>18</v>
      </c>
      <c r="B19" s="137">
        <f>'6.6'!D43</f>
        <v>222725</v>
      </c>
      <c r="C19" s="138">
        <f>'6.6'!E43</f>
        <v>132573.601</v>
      </c>
      <c r="D19" s="137">
        <f>'6.6'!F43</f>
        <v>1419394.4276299998</v>
      </c>
      <c r="E19" s="140">
        <f t="shared" si="0"/>
        <v>0.32702041387061154</v>
      </c>
      <c r="F19" s="141">
        <f>'6.6'!H43</f>
        <v>-1.2300963040377819E-2</v>
      </c>
      <c r="G19" s="142">
        <v>18.306451612903224</v>
      </c>
      <c r="H19" s="143">
        <v>22.4</v>
      </c>
      <c r="I19" s="143">
        <v>13.2</v>
      </c>
      <c r="J19" s="143">
        <v>18.5</v>
      </c>
      <c r="K19" s="145">
        <v>-0.1935483870967758</v>
      </c>
      <c r="L19" s="230"/>
      <c r="N19" s="230"/>
      <c r="O19" s="230"/>
      <c r="P19" s="230"/>
    </row>
    <row r="20" spans="1:16" ht="14.1" customHeight="1">
      <c r="A20" s="200" t="s">
        <v>19</v>
      </c>
      <c r="B20" s="114">
        <f>'6.7'!D13</f>
        <v>120029</v>
      </c>
      <c r="C20" s="110">
        <f>'6.7'!E13</f>
        <v>10522.73899</v>
      </c>
      <c r="D20" s="114">
        <f>'6.7'!F13</f>
        <v>112684.21668</v>
      </c>
      <c r="E20" s="139">
        <f t="shared" si="0"/>
        <v>2.5961803469179985E-2</v>
      </c>
      <c r="F20" s="115">
        <f>'6.7'!H13</f>
        <v>-1.8300100361269757E-2</v>
      </c>
      <c r="G20" s="119">
        <v>17.461290322580645</v>
      </c>
      <c r="H20" s="120">
        <v>22.4</v>
      </c>
      <c r="I20" s="120">
        <v>11.9</v>
      </c>
      <c r="J20" s="120">
        <v>17</v>
      </c>
      <c r="K20" s="433">
        <v>0.46129032258064484</v>
      </c>
      <c r="L20" s="230"/>
      <c r="N20" s="230"/>
      <c r="O20" s="230"/>
      <c r="P20" s="230"/>
    </row>
    <row r="21" spans="1:16" ht="14.1" customHeight="1">
      <c r="A21" s="454" t="s">
        <v>20</v>
      </c>
      <c r="B21" s="137">
        <f>'6.7'!D43</f>
        <v>157292</v>
      </c>
      <c r="C21" s="138">
        <f>'6.7'!E43</f>
        <v>14485.1</v>
      </c>
      <c r="D21" s="137">
        <f>'6.7'!F43</f>
        <v>155127.14234999998</v>
      </c>
      <c r="E21" s="140">
        <f t="shared" si="0"/>
        <v>3.574041246488973E-2</v>
      </c>
      <c r="F21" s="141">
        <f>'6.7'!H43</f>
        <v>9.4404484874127503E-2</v>
      </c>
      <c r="G21" s="142">
        <v>17.541935483870969</v>
      </c>
      <c r="H21" s="143">
        <v>23.5</v>
      </c>
      <c r="I21" s="143">
        <v>12.4</v>
      </c>
      <c r="J21" s="143">
        <v>18.2</v>
      </c>
      <c r="K21" s="145">
        <v>-0.65806451612903061</v>
      </c>
      <c r="L21" s="230"/>
    </row>
    <row r="22" spans="1:16" ht="14.1" customHeight="1">
      <c r="A22" s="525" t="s">
        <v>0</v>
      </c>
      <c r="B22" s="526">
        <f>SUM(B8:B21)</f>
        <v>2828091</v>
      </c>
      <c r="C22" s="527">
        <f>SUM(C8:C21)</f>
        <v>405359.13787265855</v>
      </c>
      <c r="D22" s="528">
        <f>SUM(D8:D21)</f>
        <v>4340384.7815800132</v>
      </c>
      <c r="E22" s="529">
        <f>SUM(E8:E21)</f>
        <v>0.99999999999999978</v>
      </c>
      <c r="F22" s="530"/>
      <c r="G22" s="531">
        <v>17.977419354838709</v>
      </c>
      <c r="H22" s="531">
        <v>22.5</v>
      </c>
      <c r="I22" s="531">
        <v>12.7</v>
      </c>
      <c r="J22" s="531">
        <v>18.522580645161291</v>
      </c>
      <c r="K22" s="531">
        <v>-0.5451612903225822</v>
      </c>
    </row>
    <row r="23" spans="1:16" ht="14.1" customHeight="1">
      <c r="A23" s="532" t="s">
        <v>112</v>
      </c>
      <c r="B23" s="533"/>
      <c r="C23" s="352">
        <f>'5.1'!E14</f>
        <v>8827.7962881535932</v>
      </c>
      <c r="D23" s="351">
        <f>'5.1'!F14</f>
        <v>94142.083128000042</v>
      </c>
      <c r="E23" s="534"/>
      <c r="F23" s="354">
        <f>'5.1'!H14</f>
        <v>-0.2826348329606197</v>
      </c>
      <c r="G23" s="535">
        <v>17.977419354838709</v>
      </c>
      <c r="H23" s="536">
        <v>22.5</v>
      </c>
      <c r="I23" s="536">
        <v>12.7</v>
      </c>
      <c r="J23" s="536">
        <v>18.522580645161291</v>
      </c>
      <c r="K23" s="536">
        <v>-0.5451612903225822</v>
      </c>
    </row>
    <row r="24" spans="1:16" ht="14.1" customHeight="1">
      <c r="A24" s="455" t="s">
        <v>62</v>
      </c>
      <c r="B24" s="367">
        <f>B22+B23</f>
        <v>2828091</v>
      </c>
      <c r="C24" s="368">
        <f>C22+C23</f>
        <v>414186.93416081218</v>
      </c>
      <c r="D24" s="369">
        <f>D22+D23</f>
        <v>4434526.8647080129</v>
      </c>
      <c r="E24" s="370"/>
      <c r="F24" s="371">
        <f>'5.1'!H15</f>
        <v>5.649750123869228E-2</v>
      </c>
      <c r="G24" s="372">
        <v>17.977419354838709</v>
      </c>
      <c r="H24" s="373">
        <v>22.5</v>
      </c>
      <c r="I24" s="373">
        <v>12.7</v>
      </c>
      <c r="J24" s="373">
        <v>18.522580645161291</v>
      </c>
      <c r="K24" s="373">
        <v>-0.5451612903225822</v>
      </c>
    </row>
    <row r="25" spans="1:16" ht="15" customHeight="1">
      <c r="A25" s="200"/>
      <c r="B25" s="201"/>
      <c r="C25" s="692" t="s">
        <v>206</v>
      </c>
      <c r="D25" s="692"/>
      <c r="E25" s="692"/>
      <c r="F25" s="692"/>
      <c r="G25" s="695" t="s">
        <v>128</v>
      </c>
      <c r="H25" s="695"/>
      <c r="I25" s="695"/>
      <c r="J25" s="695"/>
      <c r="K25" s="695"/>
    </row>
    <row r="26" spans="1:16" ht="15" customHeight="1">
      <c r="A26" s="108"/>
      <c r="B26" s="108"/>
      <c r="C26" s="678"/>
      <c r="D26" s="678"/>
      <c r="E26" s="678"/>
      <c r="F26" s="678"/>
      <c r="G26" s="696" t="s">
        <v>129</v>
      </c>
      <c r="H26" s="696"/>
      <c r="I26" s="696"/>
      <c r="J26" s="696"/>
      <c r="K26" s="696"/>
    </row>
    <row r="27" spans="1:16" ht="30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6" ht="15" customHeight="1">
      <c r="A28" s="259"/>
      <c r="B28" s="259"/>
      <c r="C28" s="108"/>
      <c r="D28" s="234"/>
      <c r="E28" s="235"/>
      <c r="F28" s="235"/>
      <c r="G28" s="108"/>
      <c r="H28" s="232"/>
      <c r="I28" s="259"/>
      <c r="J28" s="108"/>
      <c r="K28" s="108"/>
    </row>
    <row r="29" spans="1:16" ht="18" customHeight="1">
      <c r="A29" s="108"/>
      <c r="B29" s="108"/>
      <c r="C29" s="108"/>
      <c r="D29" s="234"/>
      <c r="E29" s="235"/>
      <c r="F29" s="235"/>
      <c r="G29" s="108"/>
      <c r="H29" s="108"/>
      <c r="I29" s="108"/>
      <c r="J29" s="108"/>
      <c r="K29" s="108"/>
    </row>
    <row r="30" spans="1:16" ht="15" customHeight="1">
      <c r="A30" s="644" t="s">
        <v>70</v>
      </c>
      <c r="B30" s="644"/>
      <c r="C30" s="644"/>
      <c r="D30" s="644"/>
      <c r="E30" s="644"/>
      <c r="F30" s="644" t="s">
        <v>71</v>
      </c>
      <c r="G30" s="644"/>
      <c r="H30" s="644"/>
      <c r="I30" s="644"/>
      <c r="J30" s="644"/>
      <c r="K30" s="644"/>
    </row>
    <row r="31" spans="1:16" ht="15" customHeight="1">
      <c r="A31" s="392"/>
      <c r="B31" s="636" t="str">
        <f>C3</f>
        <v>Červenec</v>
      </c>
      <c r="C31" s="636"/>
      <c r="D31" s="392"/>
      <c r="E31" s="392"/>
      <c r="F31" s="392"/>
      <c r="G31" s="392"/>
      <c r="H31" s="636" t="str">
        <f>C3</f>
        <v>Červenec</v>
      </c>
      <c r="I31" s="636"/>
      <c r="J31" s="392"/>
      <c r="K31" s="392"/>
    </row>
    <row r="32" spans="1:16" ht="15" customHeight="1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15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ht="15" customHeight="1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5" customHeight="1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5" customHeight="1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5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ht="1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ht="1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ht="1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1" ht="1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</row>
    <row r="43" spans="1:11" ht="1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ht="1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</row>
    <row r="46" spans="1:11" ht="1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1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ht="1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ht="1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</row>
    <row r="51" spans="1:11" ht="1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A1:K1"/>
    <mergeCell ref="C3:K3"/>
    <mergeCell ref="B31:C31"/>
    <mergeCell ref="H31:I31"/>
    <mergeCell ref="F30:K30"/>
    <mergeCell ref="A30:E30"/>
    <mergeCell ref="A3:B3"/>
    <mergeCell ref="B6:B7"/>
    <mergeCell ref="G26:K26"/>
    <mergeCell ref="G25:K25"/>
    <mergeCell ref="G5:K5"/>
    <mergeCell ref="C25:F26"/>
    <mergeCell ref="C4:F4"/>
    <mergeCell ref="G4:K4"/>
    <mergeCell ref="A2:B2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31"/>
  <dimension ref="A1:P58"/>
  <sheetViews>
    <sheetView showGridLines="0" tabSelected="1" topLeftCell="A40" zoomScaleNormal="100" zoomScaleSheetLayoutView="100" workbookViewId="0"/>
  </sheetViews>
  <sheetFormatPr defaultColWidth="9.109375" defaultRowHeight="13.8"/>
  <cols>
    <col min="1" max="1" width="16.33203125" style="224" customWidth="1"/>
    <col min="2" max="2" width="10.33203125" style="224" customWidth="1"/>
    <col min="3" max="3" width="10" style="224" customWidth="1"/>
    <col min="4" max="4" width="10.6640625" style="224" customWidth="1"/>
    <col min="5" max="6" width="8.5546875" style="224" customWidth="1"/>
    <col min="7" max="10" width="6.6640625" style="224" customWidth="1"/>
    <col min="11" max="11" width="8.109375" style="224" customWidth="1"/>
    <col min="12" max="13" width="9.109375" style="224"/>
    <col min="14" max="14" width="11.109375" style="224" customWidth="1"/>
    <col min="15" max="16384" width="9.109375" style="224"/>
  </cols>
  <sheetData>
    <row r="1" spans="1:11" s="237" customFormat="1" ht="15.75" customHeight="1">
      <c r="A1" s="679" t="str">
        <f>"6.9. Spotřeba zemního plynu a teplota ovzduší podle krajů: "&amp;LOWER(C3)</f>
        <v>6.9. Spotřeba zemního plynu a teplota ovzduší podle krajů: srpen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ht="6" customHeight="1">
      <c r="A2" s="691"/>
      <c r="B2" s="691"/>
      <c r="C2" s="226"/>
      <c r="D2" s="227"/>
      <c r="E2" s="228"/>
      <c r="F2" s="228"/>
      <c r="G2" s="228"/>
      <c r="H2" s="228"/>
      <c r="I2" s="90"/>
      <c r="J2" s="90"/>
      <c r="K2" s="90"/>
    </row>
    <row r="3" spans="1:11" ht="20.100000000000001" customHeight="1">
      <c r="A3" s="684"/>
      <c r="B3" s="685"/>
      <c r="C3" s="682" t="str">
        <f>'3.1'!E6</f>
        <v>Srpen</v>
      </c>
      <c r="D3" s="683"/>
      <c r="E3" s="683"/>
      <c r="F3" s="683"/>
      <c r="G3" s="683"/>
      <c r="H3" s="683"/>
      <c r="I3" s="683"/>
      <c r="J3" s="683"/>
      <c r="K3" s="683"/>
    </row>
    <row r="4" spans="1:11" ht="20.100000000000001" customHeight="1">
      <c r="A4" s="312"/>
      <c r="B4" s="300"/>
      <c r="C4" s="688" t="s">
        <v>67</v>
      </c>
      <c r="D4" s="689"/>
      <c r="E4" s="689"/>
      <c r="F4" s="690"/>
      <c r="G4" s="688" t="s">
        <v>247</v>
      </c>
      <c r="H4" s="689"/>
      <c r="I4" s="689"/>
      <c r="J4" s="689"/>
      <c r="K4" s="689"/>
    </row>
    <row r="5" spans="1:11" ht="24.9" customHeight="1">
      <c r="A5" s="315"/>
      <c r="B5" s="316"/>
      <c r="C5" s="326"/>
      <c r="D5" s="327"/>
      <c r="E5" s="326"/>
      <c r="F5" s="664" t="s">
        <v>229</v>
      </c>
      <c r="G5" s="680"/>
      <c r="H5" s="680"/>
      <c r="I5" s="680"/>
      <c r="J5" s="680"/>
      <c r="K5" s="681"/>
    </row>
    <row r="6" spans="1:11" ht="14.1" customHeight="1">
      <c r="A6" s="317"/>
      <c r="B6" s="686" t="s">
        <v>243</v>
      </c>
      <c r="C6" s="301"/>
      <c r="D6" s="328"/>
      <c r="E6" s="383" t="s">
        <v>244</v>
      </c>
      <c r="F6" s="686"/>
      <c r="G6" s="304" t="s">
        <v>74</v>
      </c>
      <c r="H6" s="304" t="s">
        <v>230</v>
      </c>
      <c r="I6" s="304" t="s">
        <v>231</v>
      </c>
      <c r="J6" s="304" t="s">
        <v>245</v>
      </c>
      <c r="K6" s="304" t="s">
        <v>246</v>
      </c>
    </row>
    <row r="7" spans="1:11" ht="15" customHeight="1">
      <c r="A7" s="390" t="s">
        <v>248</v>
      </c>
      <c r="B7" s="687"/>
      <c r="C7" s="389" t="s">
        <v>283</v>
      </c>
      <c r="D7" s="387" t="s">
        <v>278</v>
      </c>
      <c r="E7" s="389" t="s">
        <v>284</v>
      </c>
      <c r="F7" s="387" t="s">
        <v>284</v>
      </c>
      <c r="G7" s="305" t="s">
        <v>281</v>
      </c>
      <c r="H7" s="306" t="s">
        <v>281</v>
      </c>
      <c r="I7" s="306" t="s">
        <v>281</v>
      </c>
      <c r="J7" s="306" t="s">
        <v>281</v>
      </c>
      <c r="K7" s="306" t="s">
        <v>281</v>
      </c>
    </row>
    <row r="8" spans="1:11" ht="14.1" customHeight="1">
      <c r="A8" s="200" t="s">
        <v>9</v>
      </c>
      <c r="B8" s="114">
        <f>'6.1'!D20</f>
        <v>104846</v>
      </c>
      <c r="C8" s="110">
        <f>'6.1'!E20</f>
        <v>10097.06493</v>
      </c>
      <c r="D8" s="114">
        <f>'6.1'!F20</f>
        <v>107941.09931999999</v>
      </c>
      <c r="E8" s="139">
        <f>D8/$D$22</f>
        <v>2.6310806113803466E-2</v>
      </c>
      <c r="F8" s="115">
        <f>'6.1'!H20</f>
        <v>3.3112849587851351E-2</v>
      </c>
      <c r="G8" s="119">
        <v>18.245161290322585</v>
      </c>
      <c r="H8" s="120">
        <v>22.7</v>
      </c>
      <c r="I8" s="120">
        <v>12.1</v>
      </c>
      <c r="J8" s="120">
        <v>16.899999999999991</v>
      </c>
      <c r="K8" s="433">
        <v>1.3451612903225936</v>
      </c>
    </row>
    <row r="9" spans="1:11" ht="14.1" customHeight="1">
      <c r="A9" s="454" t="s">
        <v>10</v>
      </c>
      <c r="B9" s="137">
        <f>'6.1'!D50</f>
        <v>385185</v>
      </c>
      <c r="C9" s="138">
        <f>'6.1'!E50</f>
        <v>28654.7</v>
      </c>
      <c r="D9" s="137">
        <f>'6.1'!F50</f>
        <v>307278.45948000002</v>
      </c>
      <c r="E9" s="140">
        <f t="shared" ref="E9:E21" si="0">D9/$D$22</f>
        <v>7.4899588954144586E-2</v>
      </c>
      <c r="F9" s="141">
        <f>'6.1'!H50</f>
        <v>2.5906605898085008E-2</v>
      </c>
      <c r="G9" s="142">
        <v>20.745161290322578</v>
      </c>
      <c r="H9" s="143">
        <v>24.1</v>
      </c>
      <c r="I9" s="143">
        <v>15.4</v>
      </c>
      <c r="J9" s="143">
        <v>18.7</v>
      </c>
      <c r="K9" s="145">
        <v>2.0451612903225787</v>
      </c>
    </row>
    <row r="10" spans="1:11" ht="14.1" customHeight="1">
      <c r="A10" s="200" t="s">
        <v>11</v>
      </c>
      <c r="B10" s="114">
        <f>'6.2'!D19</f>
        <v>84531</v>
      </c>
      <c r="C10" s="110">
        <f>'6.2'!E19</f>
        <v>39135.4</v>
      </c>
      <c r="D10" s="114">
        <f>'6.2'!F19</f>
        <v>419668.47261</v>
      </c>
      <c r="E10" s="139">
        <f t="shared" si="0"/>
        <v>0.10229482453373397</v>
      </c>
      <c r="F10" s="115">
        <f>'6.2'!H19</f>
        <v>3.596593845431054</v>
      </c>
      <c r="G10" s="119">
        <v>17.774193548387093</v>
      </c>
      <c r="H10" s="120">
        <v>23.5</v>
      </c>
      <c r="I10" s="120">
        <v>12.9</v>
      </c>
      <c r="J10" s="120">
        <v>16.100000000000009</v>
      </c>
      <c r="K10" s="433">
        <v>1.674193548387084</v>
      </c>
    </row>
    <row r="11" spans="1:11" ht="14.1" customHeight="1">
      <c r="A11" s="454" t="s">
        <v>109</v>
      </c>
      <c r="B11" s="137">
        <f>'6.2'!D49</f>
        <v>118044</v>
      </c>
      <c r="C11" s="138">
        <f>'6.2'!E49</f>
        <v>10478.6</v>
      </c>
      <c r="D11" s="137">
        <f>'6.2'!F49</f>
        <v>112366.63737999999</v>
      </c>
      <c r="E11" s="140">
        <f t="shared" si="0"/>
        <v>2.7389537705194096E-2</v>
      </c>
      <c r="F11" s="141">
        <f>'6.2'!H49</f>
        <v>-0.11121477887665587</v>
      </c>
      <c r="G11" s="142">
        <v>18.712903225806453</v>
      </c>
      <c r="H11" s="143">
        <v>22.9</v>
      </c>
      <c r="I11" s="143">
        <v>13.8</v>
      </c>
      <c r="J11" s="143">
        <v>16.899999999999991</v>
      </c>
      <c r="K11" s="145">
        <v>1.8129032258064619</v>
      </c>
    </row>
    <row r="12" spans="1:11" ht="14.1" customHeight="1">
      <c r="A12" s="200" t="s">
        <v>12</v>
      </c>
      <c r="B12" s="114">
        <f>'6.3'!D19</f>
        <v>93356</v>
      </c>
      <c r="C12" s="110">
        <f>'6.3'!E19</f>
        <v>10144.599999999999</v>
      </c>
      <c r="D12" s="114">
        <f>'6.3'!F19</f>
        <v>108786.12288000001</v>
      </c>
      <c r="E12" s="139">
        <f t="shared" si="0"/>
        <v>2.6516781883818962E-2</v>
      </c>
      <c r="F12" s="115">
        <f>'6.3'!H19</f>
        <v>-6.8696123162794373E-2</v>
      </c>
      <c r="G12" s="119">
        <v>18.690322580645166</v>
      </c>
      <c r="H12" s="120">
        <v>23.5</v>
      </c>
      <c r="I12" s="120">
        <v>13.2</v>
      </c>
      <c r="J12" s="120">
        <v>16.300000000000008</v>
      </c>
      <c r="K12" s="433">
        <v>2.390322580645158</v>
      </c>
    </row>
    <row r="13" spans="1:11" ht="14.1" customHeight="1">
      <c r="A13" s="454" t="s">
        <v>13</v>
      </c>
      <c r="B13" s="137">
        <f>'6.3'!D49</f>
        <v>379001</v>
      </c>
      <c r="C13" s="138">
        <f>'6.3'!E49</f>
        <v>34554.191000000006</v>
      </c>
      <c r="D13" s="137">
        <f>'6.3'!F49</f>
        <v>370364.71072999999</v>
      </c>
      <c r="E13" s="140">
        <f t="shared" si="0"/>
        <v>9.027695805212535E-2</v>
      </c>
      <c r="F13" s="141">
        <f>'6.3'!H49</f>
        <v>-9.2883167783369899E-2</v>
      </c>
      <c r="G13" s="142">
        <v>19.051612903225806</v>
      </c>
      <c r="H13" s="143">
        <v>22.7</v>
      </c>
      <c r="I13" s="143">
        <v>14.4</v>
      </c>
      <c r="J13" s="143">
        <v>16.899999999999991</v>
      </c>
      <c r="K13" s="145">
        <v>2.1516129032258142</v>
      </c>
    </row>
    <row r="14" spans="1:11" ht="14.1" customHeight="1">
      <c r="A14" s="200" t="s">
        <v>14</v>
      </c>
      <c r="B14" s="114">
        <f>'6.4'!D19</f>
        <v>187387</v>
      </c>
      <c r="C14" s="110">
        <f>'6.4'!E19</f>
        <v>17095.600000000002</v>
      </c>
      <c r="D14" s="114">
        <f>'6.4'!F19</f>
        <v>183324.44893999994</v>
      </c>
      <c r="E14" s="139">
        <f t="shared" si="0"/>
        <v>4.4685611526716122E-2</v>
      </c>
      <c r="F14" s="115">
        <f>'6.4'!H19</f>
        <v>2.3798972344324622E-2</v>
      </c>
      <c r="G14" s="119">
        <v>18.848387096774196</v>
      </c>
      <c r="H14" s="120">
        <v>22.3</v>
      </c>
      <c r="I14" s="120">
        <v>14</v>
      </c>
      <c r="J14" s="120">
        <v>16.600000000000009</v>
      </c>
      <c r="K14" s="433">
        <v>2.2483870967741879</v>
      </c>
    </row>
    <row r="15" spans="1:11" ht="14.1" customHeight="1">
      <c r="A15" s="454" t="s">
        <v>15</v>
      </c>
      <c r="B15" s="137">
        <f>'6.4'!D49</f>
        <v>136819</v>
      </c>
      <c r="C15" s="138">
        <f>'6.4'!E49</f>
        <v>15190.499999999998</v>
      </c>
      <c r="D15" s="137">
        <f>'6.4'!F49</f>
        <v>162895.07457000011</v>
      </c>
      <c r="E15" s="140">
        <f t="shared" si="0"/>
        <v>3.9705920644729921E-2</v>
      </c>
      <c r="F15" s="141">
        <f>'6.4'!H49</f>
        <v>6.9670012064643105E-3</v>
      </c>
      <c r="G15" s="142">
        <v>18.958064516129035</v>
      </c>
      <c r="H15" s="143">
        <v>22.7</v>
      </c>
      <c r="I15" s="143">
        <v>13.5</v>
      </c>
      <c r="J15" s="143">
        <v>17.5</v>
      </c>
      <c r="K15" s="145">
        <v>1.4580645161290349</v>
      </c>
    </row>
    <row r="16" spans="1:11" ht="14.1" customHeight="1">
      <c r="A16" s="200" t="s">
        <v>16</v>
      </c>
      <c r="B16" s="114">
        <f>'6.5'!D19</f>
        <v>159910</v>
      </c>
      <c r="C16" s="110">
        <f>'6.5'!E19</f>
        <v>13011.600000000002</v>
      </c>
      <c r="D16" s="114">
        <f>'6.5'!F19</f>
        <v>139529.64874000003</v>
      </c>
      <c r="E16" s="139">
        <f t="shared" si="0"/>
        <v>3.4010562781483844E-2</v>
      </c>
      <c r="F16" s="115">
        <f>'6.5'!H19</f>
        <v>-4.2473081249855115E-3</v>
      </c>
      <c r="G16" s="119">
        <v>18.741935483870972</v>
      </c>
      <c r="H16" s="120">
        <v>23.7</v>
      </c>
      <c r="I16" s="120">
        <v>13.4</v>
      </c>
      <c r="J16" s="120">
        <v>17</v>
      </c>
      <c r="K16" s="433">
        <v>1.7419354838709715</v>
      </c>
    </row>
    <row r="17" spans="1:16" ht="14.1" customHeight="1">
      <c r="A17" s="454" t="s">
        <v>1</v>
      </c>
      <c r="B17" s="137">
        <f>'6.5'!D49</f>
        <v>418324</v>
      </c>
      <c r="C17" s="138">
        <f>'6.5'!E49</f>
        <v>18306.521253639927</v>
      </c>
      <c r="D17" s="137">
        <f>'6.5'!F49</f>
        <v>196634.87039001065</v>
      </c>
      <c r="E17" s="140">
        <f t="shared" si="0"/>
        <v>4.7930046874053313E-2</v>
      </c>
      <c r="F17" s="141">
        <f>'6.5'!H49</f>
        <v>-1.3444121195944056E-2</v>
      </c>
      <c r="G17" s="142">
        <v>21.135483870967743</v>
      </c>
      <c r="H17" s="143">
        <v>26.6</v>
      </c>
      <c r="I17" s="143">
        <v>15.1</v>
      </c>
      <c r="J17" s="143">
        <v>18.5</v>
      </c>
      <c r="K17" s="145">
        <v>2.6354838709677431</v>
      </c>
    </row>
    <row r="18" spans="1:16" ht="14.1" customHeight="1">
      <c r="A18" s="200" t="s">
        <v>17</v>
      </c>
      <c r="B18" s="114">
        <f>'6.6'!D19</f>
        <v>259674</v>
      </c>
      <c r="C18" s="110">
        <f>'6.6'!E19</f>
        <v>50578.277999999998</v>
      </c>
      <c r="D18" s="114">
        <f>'6.6'!F19</f>
        <v>542369.52034000016</v>
      </c>
      <c r="E18" s="139">
        <f t="shared" si="0"/>
        <v>0.13220339038235329</v>
      </c>
      <c r="F18" s="115">
        <f>'6.6'!H19</f>
        <v>0.13231710122325993</v>
      </c>
      <c r="G18" s="119">
        <v>19.554838709677423</v>
      </c>
      <c r="H18" s="120">
        <v>24.7</v>
      </c>
      <c r="I18" s="120">
        <v>13.8</v>
      </c>
      <c r="J18" s="120">
        <v>18.100000000000009</v>
      </c>
      <c r="K18" s="433">
        <v>1.4548387096774142</v>
      </c>
      <c r="L18" s="230"/>
      <c r="N18" s="230"/>
      <c r="O18" s="230"/>
      <c r="P18" s="230"/>
    </row>
    <row r="19" spans="1:16" ht="14.1" customHeight="1">
      <c r="A19" s="454" t="s">
        <v>18</v>
      </c>
      <c r="B19" s="137">
        <f>'6.6'!D49</f>
        <v>222649</v>
      </c>
      <c r="C19" s="138">
        <f>'6.6'!E49</f>
        <v>108018.38899999998</v>
      </c>
      <c r="D19" s="137">
        <f>'6.6'!F49</f>
        <v>1159086.2611700001</v>
      </c>
      <c r="E19" s="140">
        <f t="shared" si="0"/>
        <v>0.28252902813605735</v>
      </c>
      <c r="F19" s="141">
        <f>'6.6'!H49</f>
        <v>-0.16828789679532374</v>
      </c>
      <c r="G19" s="142">
        <v>19.541935483870965</v>
      </c>
      <c r="H19" s="143">
        <v>25.3</v>
      </c>
      <c r="I19" s="143">
        <v>14.3</v>
      </c>
      <c r="J19" s="143">
        <v>18</v>
      </c>
      <c r="K19" s="145">
        <v>1.5419354838709651</v>
      </c>
      <c r="L19" s="230"/>
      <c r="N19" s="230"/>
      <c r="O19" s="230"/>
      <c r="P19" s="230"/>
    </row>
    <row r="20" spans="1:16" ht="14.1" customHeight="1">
      <c r="A20" s="200" t="s">
        <v>19</v>
      </c>
      <c r="B20" s="114">
        <f>'6.7'!D19</f>
        <v>119973</v>
      </c>
      <c r="C20" s="110">
        <f>'6.7'!E19</f>
        <v>10718.840080000002</v>
      </c>
      <c r="D20" s="114">
        <f>'6.7'!F19</f>
        <v>114897.03462000002</v>
      </c>
      <c r="E20" s="139">
        <f t="shared" si="0"/>
        <v>2.8006325857176616E-2</v>
      </c>
      <c r="F20" s="115">
        <f>'6.7'!H19</f>
        <v>-1.677636167275702E-2</v>
      </c>
      <c r="G20" s="119">
        <v>18.616129032258065</v>
      </c>
      <c r="H20" s="120">
        <v>22.5</v>
      </c>
      <c r="I20" s="120">
        <v>12.7</v>
      </c>
      <c r="J20" s="120">
        <v>16.699999999999996</v>
      </c>
      <c r="K20" s="433">
        <v>1.9161290322580697</v>
      </c>
      <c r="L20" s="230"/>
      <c r="N20" s="230"/>
      <c r="O20" s="230"/>
      <c r="P20" s="230"/>
    </row>
    <row r="21" spans="1:16" ht="14.1" customHeight="1">
      <c r="A21" s="232" t="s">
        <v>20</v>
      </c>
      <c r="B21" s="109">
        <f>'6.7'!D49</f>
        <v>157239</v>
      </c>
      <c r="C21" s="537">
        <f>'6.7'!E49</f>
        <v>16542.7</v>
      </c>
      <c r="D21" s="109">
        <f>'6.7'!F49</f>
        <v>177396.30120000002</v>
      </c>
      <c r="E21" s="538">
        <f t="shared" si="0"/>
        <v>4.3240616554608959E-2</v>
      </c>
      <c r="F21" s="111">
        <f>'6.7'!H49</f>
        <v>0.1633485467548999</v>
      </c>
      <c r="G21" s="539">
        <v>18.803225806451611</v>
      </c>
      <c r="H21" s="120">
        <v>22.4</v>
      </c>
      <c r="I21" s="120">
        <v>14.7</v>
      </c>
      <c r="J21" s="120">
        <v>17.899999999999991</v>
      </c>
      <c r="K21" s="119">
        <v>0.90322580645161921</v>
      </c>
      <c r="L21" s="230"/>
    </row>
    <row r="22" spans="1:16" ht="14.1" customHeight="1">
      <c r="A22" s="540" t="s">
        <v>0</v>
      </c>
      <c r="B22" s="541">
        <f>SUM(B8:B21)</f>
        <v>2826938</v>
      </c>
      <c r="C22" s="542">
        <f>SUM(C8:C21)</f>
        <v>382526.98426363996</v>
      </c>
      <c r="D22" s="543">
        <f>SUM(D8:D21)</f>
        <v>4102538.6623700117</v>
      </c>
      <c r="E22" s="544">
        <f>SUM(E8:E21)</f>
        <v>0.99999999999999978</v>
      </c>
      <c r="F22" s="545"/>
      <c r="G22" s="546">
        <v>19.048387096774192</v>
      </c>
      <c r="H22" s="546">
        <v>23.1</v>
      </c>
      <c r="I22" s="546">
        <v>13.6</v>
      </c>
      <c r="J22" s="546">
        <v>18.119354838709679</v>
      </c>
      <c r="K22" s="546">
        <v>0.92903225806451317</v>
      </c>
    </row>
    <row r="23" spans="1:16" ht="14.1" customHeight="1">
      <c r="A23" s="532" t="s">
        <v>112</v>
      </c>
      <c r="B23" s="533"/>
      <c r="C23" s="352">
        <f>'5.1'!E21</f>
        <v>18637.238932747656</v>
      </c>
      <c r="D23" s="351">
        <f>'5.1'!F21</f>
        <v>199745.69870600005</v>
      </c>
      <c r="E23" s="534"/>
      <c r="F23" s="354">
        <f>'5.1'!H21</f>
        <v>0.6502613682105598</v>
      </c>
      <c r="G23" s="535">
        <v>19.048387096774192</v>
      </c>
      <c r="H23" s="536">
        <v>23.1</v>
      </c>
      <c r="I23" s="536">
        <v>13.6</v>
      </c>
      <c r="J23" s="536">
        <v>18.119354838709679</v>
      </c>
      <c r="K23" s="536">
        <v>0.92903225806451317</v>
      </c>
    </row>
    <row r="24" spans="1:16" ht="14.1" customHeight="1">
      <c r="A24" s="455" t="s">
        <v>62</v>
      </c>
      <c r="B24" s="367">
        <f>B22+B23</f>
        <v>2826938</v>
      </c>
      <c r="C24" s="368">
        <f t="shared" ref="C24:D24" si="1">C22+C23</f>
        <v>401164.22319638764</v>
      </c>
      <c r="D24" s="369">
        <f t="shared" si="1"/>
        <v>4302284.3610760113</v>
      </c>
      <c r="E24" s="370"/>
      <c r="F24" s="371">
        <f>'5.1'!H22</f>
        <v>5.193583119024623E-2</v>
      </c>
      <c r="G24" s="372">
        <v>19.048387096774192</v>
      </c>
      <c r="H24" s="373">
        <v>23.1</v>
      </c>
      <c r="I24" s="373">
        <v>13.6</v>
      </c>
      <c r="J24" s="373">
        <v>18.119354838709679</v>
      </c>
      <c r="K24" s="373">
        <v>0.92903225806451317</v>
      </c>
    </row>
    <row r="25" spans="1:16" ht="15" customHeight="1">
      <c r="A25" s="200"/>
      <c r="B25" s="201"/>
      <c r="C25" s="692" t="s">
        <v>206</v>
      </c>
      <c r="D25" s="692"/>
      <c r="E25" s="692"/>
      <c r="F25" s="692"/>
      <c r="G25" s="695" t="s">
        <v>128</v>
      </c>
      <c r="H25" s="695"/>
      <c r="I25" s="695"/>
      <c r="J25" s="695"/>
      <c r="K25" s="695"/>
    </row>
    <row r="26" spans="1:16" ht="15" customHeight="1">
      <c r="A26" s="108"/>
      <c r="B26" s="108"/>
      <c r="C26" s="678"/>
      <c r="D26" s="678"/>
      <c r="E26" s="678"/>
      <c r="F26" s="678"/>
      <c r="G26" s="696" t="s">
        <v>129</v>
      </c>
      <c r="H26" s="696"/>
      <c r="I26" s="696"/>
      <c r="J26" s="696"/>
      <c r="K26" s="696"/>
    </row>
    <row r="27" spans="1:16" ht="30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6" ht="15" customHeight="1">
      <c r="A28" s="259"/>
      <c r="B28" s="259"/>
      <c r="C28" s="108"/>
      <c r="D28" s="234"/>
      <c r="E28" s="235"/>
      <c r="F28" s="235"/>
      <c r="G28" s="108"/>
      <c r="H28" s="232"/>
      <c r="I28" s="259"/>
      <c r="J28" s="108"/>
      <c r="K28" s="108"/>
    </row>
    <row r="29" spans="1:16" ht="18" customHeight="1">
      <c r="A29" s="108"/>
      <c r="B29" s="108"/>
      <c r="C29" s="108"/>
      <c r="D29" s="234"/>
      <c r="E29" s="235"/>
      <c r="F29" s="235"/>
      <c r="G29" s="108"/>
      <c r="H29" s="108"/>
      <c r="I29" s="108"/>
      <c r="J29" s="108"/>
      <c r="K29" s="108"/>
    </row>
    <row r="30" spans="1:16" ht="15" customHeight="1">
      <c r="A30" s="644" t="s">
        <v>70</v>
      </c>
      <c r="B30" s="644"/>
      <c r="C30" s="644"/>
      <c r="D30" s="644"/>
      <c r="E30" s="644"/>
      <c r="F30" s="644" t="s">
        <v>71</v>
      </c>
      <c r="G30" s="644"/>
      <c r="H30" s="644"/>
      <c r="I30" s="644"/>
      <c r="J30" s="644"/>
      <c r="K30" s="644"/>
    </row>
    <row r="31" spans="1:16" ht="15" customHeight="1">
      <c r="A31" s="392"/>
      <c r="B31" s="636" t="str">
        <f>C3</f>
        <v>Srpen</v>
      </c>
      <c r="C31" s="636"/>
      <c r="D31" s="392"/>
      <c r="E31" s="392"/>
      <c r="F31" s="392"/>
      <c r="G31" s="392"/>
      <c r="H31" s="636" t="str">
        <f>C3</f>
        <v>Srpen</v>
      </c>
      <c r="I31" s="636"/>
      <c r="J31" s="392"/>
      <c r="K31" s="392"/>
    </row>
    <row r="32" spans="1:16" ht="15" customHeight="1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15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ht="15" customHeight="1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5" customHeight="1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5" customHeight="1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5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ht="1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ht="1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ht="1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1" ht="1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</row>
    <row r="43" spans="1:11" ht="1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ht="1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</row>
    <row r="46" spans="1:11" ht="1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1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ht="1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ht="1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</row>
    <row r="51" spans="1:11" ht="1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F5:F6"/>
    <mergeCell ref="A1:K1"/>
    <mergeCell ref="C3:K3"/>
    <mergeCell ref="B31:C31"/>
    <mergeCell ref="H31:I31"/>
    <mergeCell ref="B6:B7"/>
    <mergeCell ref="A3:B3"/>
    <mergeCell ref="G5:K5"/>
    <mergeCell ref="C4:F4"/>
    <mergeCell ref="G4:K4"/>
    <mergeCell ref="A2:B2"/>
    <mergeCell ref="G25:K25"/>
    <mergeCell ref="G26:K26"/>
    <mergeCell ref="C25:F26"/>
    <mergeCell ref="F30:K30"/>
    <mergeCell ref="A30:E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F72"/>
  <sheetViews>
    <sheetView showGridLines="0" tabSelected="1" topLeftCell="A40" zoomScaleNormal="100" zoomScaleSheetLayoutView="100" workbookViewId="0"/>
  </sheetViews>
  <sheetFormatPr defaultColWidth="9.109375" defaultRowHeight="10.199999999999999"/>
  <cols>
    <col min="1" max="1" width="90.33203125" style="156" customWidth="1"/>
    <col min="2" max="2" width="9.109375" style="179" customWidth="1"/>
    <col min="3" max="4" width="9.109375" style="156" customWidth="1"/>
    <col min="5" max="5" width="9.109375" style="156"/>
    <col min="6" max="6" width="9.109375" style="156" customWidth="1"/>
    <col min="7" max="8" width="9.109375" style="156"/>
    <col min="9" max="9" width="9.109375" style="156" customWidth="1"/>
    <col min="10" max="16384" width="9.109375" style="156"/>
  </cols>
  <sheetData>
    <row r="1" spans="1:4" ht="18">
      <c r="A1" s="20" t="s">
        <v>140</v>
      </c>
      <c r="C1" s="185"/>
      <c r="D1" s="185"/>
    </row>
    <row r="2" spans="1:4" s="155" customFormat="1" ht="6" customHeight="1">
      <c r="A2" s="202"/>
      <c r="B2" s="202"/>
      <c r="C2" s="202"/>
      <c r="D2" s="202"/>
    </row>
    <row r="3" spans="1:4" ht="11.25" customHeight="1">
      <c r="A3" s="582" t="s">
        <v>308</v>
      </c>
      <c r="B3" s="582"/>
    </row>
    <row r="4" spans="1:4" ht="11.25" customHeight="1">
      <c r="A4" s="582"/>
      <c r="B4" s="582"/>
    </row>
    <row r="5" spans="1:4" ht="11.25" customHeight="1">
      <c r="A5" s="582"/>
      <c r="B5" s="582"/>
      <c r="C5" s="180"/>
      <c r="D5" s="180"/>
    </row>
    <row r="6" spans="1:4" ht="11.25" customHeight="1">
      <c r="A6" s="582"/>
      <c r="B6" s="582"/>
      <c r="C6" s="180"/>
      <c r="D6" s="180"/>
    </row>
    <row r="7" spans="1:4" ht="11.25" customHeight="1">
      <c r="A7" s="582"/>
      <c r="B7" s="582"/>
      <c r="C7" s="181"/>
      <c r="D7" s="180"/>
    </row>
    <row r="8" spans="1:4" ht="11.25" customHeight="1">
      <c r="A8" s="582"/>
      <c r="B8" s="582"/>
      <c r="C8" s="180"/>
      <c r="D8" s="180"/>
    </row>
    <row r="9" spans="1:4" ht="11.25" customHeight="1">
      <c r="A9" s="582"/>
      <c r="B9" s="582"/>
      <c r="C9" s="180"/>
      <c r="D9" s="180"/>
    </row>
    <row r="10" spans="1:4" ht="11.25" customHeight="1">
      <c r="A10" s="582"/>
      <c r="B10" s="582"/>
      <c r="C10" s="180"/>
      <c r="D10" s="180"/>
    </row>
    <row r="11" spans="1:4" ht="11.25" customHeight="1">
      <c r="A11" s="582"/>
      <c r="B11" s="582"/>
      <c r="C11" s="180"/>
      <c r="D11" s="180"/>
    </row>
    <row r="12" spans="1:4" ht="11.25" customHeight="1">
      <c r="A12" s="582"/>
      <c r="B12" s="582"/>
      <c r="C12" s="180"/>
      <c r="D12" s="180"/>
    </row>
    <row r="13" spans="1:4" ht="11.25" customHeight="1">
      <c r="A13" s="582"/>
      <c r="B13" s="582"/>
      <c r="C13" s="180"/>
      <c r="D13" s="180"/>
    </row>
    <row r="14" spans="1:4" ht="11.25" customHeight="1">
      <c r="A14" s="582"/>
      <c r="B14" s="582"/>
      <c r="C14" s="180"/>
      <c r="D14" s="180"/>
    </row>
    <row r="15" spans="1:4" ht="11.25" customHeight="1">
      <c r="A15" s="582"/>
      <c r="B15" s="582"/>
      <c r="C15" s="180"/>
      <c r="D15" s="180"/>
    </row>
    <row r="16" spans="1:4" ht="11.25" customHeight="1">
      <c r="A16" s="582"/>
      <c r="B16" s="582"/>
      <c r="C16" s="180"/>
      <c r="D16" s="180"/>
    </row>
    <row r="17" spans="1:6" ht="11.25" customHeight="1">
      <c r="A17" s="582"/>
      <c r="B17" s="582"/>
      <c r="C17" s="180"/>
      <c r="D17" s="180"/>
    </row>
    <row r="18" spans="1:6" ht="11.25" customHeight="1">
      <c r="A18" s="582"/>
      <c r="B18" s="582"/>
      <c r="C18" s="180"/>
      <c r="D18" s="180"/>
      <c r="F18" s="179"/>
    </row>
    <row r="19" spans="1:6" ht="11.25" customHeight="1">
      <c r="A19" s="582"/>
      <c r="B19" s="582"/>
      <c r="C19" s="180"/>
      <c r="D19" s="180"/>
      <c r="F19" s="179"/>
    </row>
    <row r="20" spans="1:6" ht="11.25" customHeight="1">
      <c r="A20" s="582"/>
      <c r="B20" s="582"/>
      <c r="C20" s="180"/>
      <c r="D20" s="180"/>
      <c r="F20" s="179"/>
    </row>
    <row r="21" spans="1:6" ht="11.25" customHeight="1">
      <c r="A21" s="582"/>
      <c r="B21" s="582"/>
      <c r="C21" s="180"/>
      <c r="D21" s="180"/>
      <c r="F21" s="179"/>
    </row>
    <row r="22" spans="1:6" ht="11.25" customHeight="1">
      <c r="A22" s="582"/>
      <c r="B22" s="582"/>
      <c r="C22" s="180"/>
      <c r="D22" s="180"/>
      <c r="F22" s="179"/>
    </row>
    <row r="23" spans="1:6" ht="11.25" customHeight="1">
      <c r="A23" s="582"/>
      <c r="B23" s="582"/>
      <c r="C23" s="180"/>
      <c r="D23" s="180"/>
      <c r="F23" s="179"/>
    </row>
    <row r="24" spans="1:6" ht="11.25" customHeight="1">
      <c r="A24" s="582"/>
      <c r="B24" s="582"/>
      <c r="C24" s="180"/>
      <c r="D24" s="180"/>
      <c r="F24" s="179"/>
    </row>
    <row r="25" spans="1:6" ht="11.25" customHeight="1">
      <c r="A25" s="582"/>
      <c r="B25" s="582"/>
      <c r="C25" s="180"/>
      <c r="D25" s="180"/>
      <c r="F25" s="179"/>
    </row>
    <row r="26" spans="1:6" ht="11.25" customHeight="1">
      <c r="A26" s="582"/>
      <c r="B26" s="582"/>
      <c r="C26" s="180"/>
      <c r="D26" s="180"/>
      <c r="F26" s="179"/>
    </row>
    <row r="27" spans="1:6" ht="11.25" customHeight="1">
      <c r="A27" s="582"/>
      <c r="B27" s="582"/>
      <c r="C27" s="180"/>
      <c r="D27" s="180"/>
      <c r="F27" s="179"/>
    </row>
    <row r="28" spans="1:6" ht="11.25" customHeight="1">
      <c r="A28" s="582"/>
      <c r="B28" s="582"/>
      <c r="C28" s="182"/>
      <c r="D28" s="182"/>
      <c r="F28" s="179"/>
    </row>
    <row r="29" spans="1:6" ht="11.25" customHeight="1">
      <c r="A29" s="582"/>
      <c r="B29" s="582"/>
      <c r="C29" s="180"/>
      <c r="D29" s="180"/>
      <c r="F29" s="179"/>
    </row>
    <row r="30" spans="1:6" ht="11.25" customHeight="1">
      <c r="A30" s="582"/>
      <c r="B30" s="582"/>
      <c r="C30" s="180"/>
      <c r="D30" s="180"/>
    </row>
    <row r="31" spans="1:6" ht="11.25" customHeight="1">
      <c r="A31" s="582"/>
      <c r="B31" s="582"/>
      <c r="C31" s="180"/>
      <c r="D31" s="180"/>
    </row>
    <row r="32" spans="1:6" ht="11.25" customHeight="1">
      <c r="A32" s="582"/>
      <c r="B32" s="582"/>
      <c r="C32" s="180"/>
      <c r="D32" s="180"/>
    </row>
    <row r="33" spans="1:4" ht="11.25" customHeight="1">
      <c r="A33" s="582"/>
      <c r="B33" s="582"/>
      <c r="C33" s="180"/>
      <c r="D33" s="180"/>
    </row>
    <row r="34" spans="1:4" ht="11.25" customHeight="1">
      <c r="A34" s="582"/>
      <c r="B34" s="582"/>
      <c r="C34" s="180"/>
      <c r="D34" s="180"/>
    </row>
    <row r="35" spans="1:4" ht="11.25" customHeight="1">
      <c r="A35" s="582"/>
      <c r="B35" s="582"/>
      <c r="C35" s="180"/>
      <c r="D35" s="180"/>
    </row>
    <row r="36" spans="1:4" ht="11.25" customHeight="1">
      <c r="A36" s="582"/>
      <c r="B36" s="582"/>
      <c r="C36" s="180"/>
      <c r="D36" s="180"/>
    </row>
    <row r="37" spans="1:4" ht="11.25" customHeight="1">
      <c r="A37" s="582"/>
      <c r="B37" s="582"/>
      <c r="C37" s="183"/>
      <c r="D37" s="183"/>
    </row>
    <row r="38" spans="1:4" ht="11.25" customHeight="1">
      <c r="A38" s="582"/>
      <c r="B38" s="582"/>
    </row>
    <row r="39" spans="1:4" ht="11.25" customHeight="1">
      <c r="A39" s="582"/>
      <c r="B39" s="582"/>
    </row>
    <row r="40" spans="1:4" ht="11.25" customHeight="1">
      <c r="A40" s="582"/>
      <c r="B40" s="582"/>
    </row>
    <row r="41" spans="1:4" ht="11.25" customHeight="1">
      <c r="A41" s="582"/>
      <c r="B41" s="582"/>
    </row>
    <row r="42" spans="1:4" ht="11.25" customHeight="1">
      <c r="A42" s="582"/>
      <c r="B42" s="582"/>
    </row>
    <row r="43" spans="1:4" ht="11.25" customHeight="1">
      <c r="A43" s="582"/>
      <c r="B43" s="582"/>
    </row>
    <row r="44" spans="1:4" ht="11.25" customHeight="1">
      <c r="A44" s="582"/>
      <c r="B44" s="582"/>
    </row>
    <row r="45" spans="1:4" ht="11.25" customHeight="1">
      <c r="A45" s="582"/>
      <c r="B45" s="582"/>
    </row>
    <row r="46" spans="1:4" ht="11.25" customHeight="1">
      <c r="A46" s="582"/>
      <c r="B46" s="582"/>
    </row>
    <row r="47" spans="1:4" ht="11.25" customHeight="1">
      <c r="A47" s="582"/>
      <c r="B47" s="582"/>
    </row>
    <row r="48" spans="1:4" ht="11.25" customHeight="1">
      <c r="A48" s="582"/>
      <c r="B48" s="582"/>
    </row>
    <row r="49" spans="1:2" ht="11.25" customHeight="1">
      <c r="A49" s="582"/>
      <c r="B49" s="582"/>
    </row>
    <row r="50" spans="1:2" ht="11.25" customHeight="1">
      <c r="A50" s="582"/>
      <c r="B50" s="582"/>
    </row>
    <row r="51" spans="1:2" ht="11.25" customHeight="1">
      <c r="A51" s="582"/>
      <c r="B51" s="582"/>
    </row>
    <row r="52" spans="1:2" ht="11.25" customHeight="1">
      <c r="A52" s="582"/>
      <c r="B52" s="582"/>
    </row>
    <row r="53" spans="1:2" ht="11.25" customHeight="1">
      <c r="A53" s="582"/>
      <c r="B53" s="582"/>
    </row>
    <row r="54" spans="1:2" ht="11.25" customHeight="1">
      <c r="A54" s="582"/>
      <c r="B54" s="582"/>
    </row>
    <row r="55" spans="1:2" ht="11.25" customHeight="1">
      <c r="A55" s="582"/>
      <c r="B55" s="582"/>
    </row>
    <row r="56" spans="1:2" ht="11.25" customHeight="1">
      <c r="A56" s="582"/>
      <c r="B56" s="582"/>
    </row>
    <row r="57" spans="1:2" ht="11.25" customHeight="1">
      <c r="A57" s="582"/>
      <c r="B57" s="582"/>
    </row>
    <row r="58" spans="1:2" ht="11.25" customHeight="1">
      <c r="A58" s="582"/>
      <c r="B58" s="582"/>
    </row>
    <row r="59" spans="1:2" ht="11.25" customHeight="1">
      <c r="A59" s="582"/>
      <c r="B59" s="582"/>
    </row>
    <row r="60" spans="1:2" ht="11.25" customHeight="1">
      <c r="A60" s="582"/>
      <c r="B60" s="582"/>
    </row>
    <row r="61" spans="1:2" ht="11.25" customHeight="1">
      <c r="A61" s="582"/>
      <c r="B61" s="582"/>
    </row>
    <row r="62" spans="1:2" ht="11.25" customHeight="1">
      <c r="A62" s="582"/>
      <c r="B62" s="582"/>
    </row>
    <row r="63" spans="1:2" ht="11.25" customHeight="1">
      <c r="A63" s="582"/>
      <c r="B63" s="582"/>
    </row>
    <row r="64" spans="1:2" ht="11.25" customHeight="1">
      <c r="A64" s="582"/>
      <c r="B64" s="582"/>
    </row>
    <row r="65" spans="1:2" ht="11.25" customHeight="1">
      <c r="A65" s="582"/>
      <c r="B65" s="582"/>
    </row>
    <row r="66" spans="1:2" ht="11.25" customHeight="1">
      <c r="A66" s="582"/>
      <c r="B66" s="582"/>
    </row>
    <row r="67" spans="1:2" ht="11.25" customHeight="1">
      <c r="A67" s="582"/>
      <c r="B67" s="582"/>
    </row>
    <row r="68" spans="1:2" ht="11.25" customHeight="1">
      <c r="A68" s="582"/>
      <c r="B68" s="582"/>
    </row>
    <row r="69" spans="1:2" ht="11.25" customHeight="1">
      <c r="A69" s="582"/>
      <c r="B69" s="582"/>
    </row>
    <row r="70" spans="1:2" ht="11.25" customHeight="1">
      <c r="A70" s="582"/>
      <c r="B70" s="582"/>
    </row>
    <row r="71" spans="1:2" ht="11.25" customHeight="1">
      <c r="A71" s="582"/>
      <c r="B71" s="582"/>
    </row>
    <row r="72" spans="1:2" ht="11.25" customHeight="1">
      <c r="A72" s="184"/>
      <c r="B72" s="184"/>
    </row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32"/>
  <dimension ref="A1:P58"/>
  <sheetViews>
    <sheetView showGridLines="0" tabSelected="1" topLeftCell="A37" zoomScaleNormal="100" zoomScaleSheetLayoutView="100" workbookViewId="0"/>
  </sheetViews>
  <sheetFormatPr defaultColWidth="9.109375" defaultRowHeight="13.8"/>
  <cols>
    <col min="1" max="1" width="16.33203125" style="224" customWidth="1"/>
    <col min="2" max="2" width="10.33203125" style="224" customWidth="1"/>
    <col min="3" max="3" width="10" style="224" customWidth="1"/>
    <col min="4" max="4" width="10.6640625" style="224" customWidth="1"/>
    <col min="5" max="6" width="8.5546875" style="224" customWidth="1"/>
    <col min="7" max="10" width="6.6640625" style="224" customWidth="1"/>
    <col min="11" max="11" width="8.109375" style="224" customWidth="1"/>
    <col min="12" max="13" width="9.109375" style="224"/>
    <col min="14" max="14" width="11.109375" style="224" customWidth="1"/>
    <col min="15" max="16384" width="9.109375" style="224"/>
  </cols>
  <sheetData>
    <row r="1" spans="1:11" s="237" customFormat="1" ht="15.75" customHeight="1">
      <c r="A1" s="679" t="str">
        <f>"6.10. Spotřeba zemního plynu a teplota ovzduší podle krajů: "&amp;LOWER(C3)</f>
        <v>6.10. Spotřeba zemního plynu a teplota ovzduší podle krajů: září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ht="6" customHeight="1">
      <c r="A2" s="691"/>
      <c r="B2" s="691"/>
      <c r="C2" s="226"/>
      <c r="D2" s="227"/>
      <c r="E2" s="228"/>
      <c r="F2" s="228"/>
      <c r="G2" s="228"/>
      <c r="H2" s="228"/>
      <c r="I2" s="90"/>
      <c r="J2" s="90"/>
      <c r="K2" s="90"/>
    </row>
    <row r="3" spans="1:11" ht="20.100000000000001" customHeight="1">
      <c r="A3" s="684"/>
      <c r="B3" s="685"/>
      <c r="C3" s="682" t="str">
        <f>'3.1'!F6</f>
        <v>Září</v>
      </c>
      <c r="D3" s="683"/>
      <c r="E3" s="683"/>
      <c r="F3" s="683"/>
      <c r="G3" s="683"/>
      <c r="H3" s="683"/>
      <c r="I3" s="683"/>
      <c r="J3" s="683"/>
      <c r="K3" s="683"/>
    </row>
    <row r="4" spans="1:11" ht="20.100000000000001" customHeight="1">
      <c r="A4" s="312"/>
      <c r="B4" s="300"/>
      <c r="C4" s="688" t="s">
        <v>67</v>
      </c>
      <c r="D4" s="689"/>
      <c r="E4" s="689"/>
      <c r="F4" s="690"/>
      <c r="G4" s="688" t="s">
        <v>247</v>
      </c>
      <c r="H4" s="689"/>
      <c r="I4" s="689"/>
      <c r="J4" s="689"/>
      <c r="K4" s="689"/>
    </row>
    <row r="5" spans="1:11" ht="24.9" customHeight="1">
      <c r="A5" s="315"/>
      <c r="B5" s="316"/>
      <c r="C5" s="326"/>
      <c r="D5" s="327"/>
      <c r="E5" s="326"/>
      <c r="F5" s="664" t="s">
        <v>229</v>
      </c>
      <c r="G5" s="680"/>
      <c r="H5" s="680"/>
      <c r="I5" s="680"/>
      <c r="J5" s="680"/>
      <c r="K5" s="681"/>
    </row>
    <row r="6" spans="1:11" ht="14.1" customHeight="1">
      <c r="A6" s="317"/>
      <c r="B6" s="686" t="s">
        <v>243</v>
      </c>
      <c r="C6" s="301"/>
      <c r="D6" s="328"/>
      <c r="E6" s="383" t="s">
        <v>244</v>
      </c>
      <c r="F6" s="686"/>
      <c r="G6" s="304" t="s">
        <v>74</v>
      </c>
      <c r="H6" s="304" t="s">
        <v>230</v>
      </c>
      <c r="I6" s="304" t="s">
        <v>231</v>
      </c>
      <c r="J6" s="304" t="s">
        <v>245</v>
      </c>
      <c r="K6" s="304" t="s">
        <v>246</v>
      </c>
    </row>
    <row r="7" spans="1:11" ht="15" customHeight="1">
      <c r="A7" s="390" t="s">
        <v>248</v>
      </c>
      <c r="B7" s="687"/>
      <c r="C7" s="389" t="s">
        <v>283</v>
      </c>
      <c r="D7" s="387" t="s">
        <v>278</v>
      </c>
      <c r="E7" s="389" t="s">
        <v>284</v>
      </c>
      <c r="F7" s="387" t="s">
        <v>284</v>
      </c>
      <c r="G7" s="305" t="s">
        <v>281</v>
      </c>
      <c r="H7" s="306" t="s">
        <v>281</v>
      </c>
      <c r="I7" s="306" t="s">
        <v>281</v>
      </c>
      <c r="J7" s="306" t="s">
        <v>281</v>
      </c>
      <c r="K7" s="306" t="s">
        <v>281</v>
      </c>
    </row>
    <row r="8" spans="1:11" ht="14.1" customHeight="1">
      <c r="A8" s="200" t="s">
        <v>9</v>
      </c>
      <c r="B8" s="114">
        <f>'6.1'!D26</f>
        <v>104860</v>
      </c>
      <c r="C8" s="110">
        <f>'6.1'!E26</f>
        <v>12645.723189999999</v>
      </c>
      <c r="D8" s="114">
        <f>'6.1'!F26</f>
        <v>135208.57982000001</v>
      </c>
      <c r="E8" s="139">
        <f>D8/$D$22</f>
        <v>2.9831141670453417E-2</v>
      </c>
      <c r="F8" s="115">
        <f>'6.1'!H26</f>
        <v>-2.9824473015735823E-2</v>
      </c>
      <c r="G8" s="119">
        <v>13.550000000000002</v>
      </c>
      <c r="H8" s="120">
        <v>19.5</v>
      </c>
      <c r="I8" s="120">
        <v>6.1</v>
      </c>
      <c r="J8" s="120">
        <v>12.600000000000003</v>
      </c>
      <c r="K8" s="433">
        <v>0.94999999999999929</v>
      </c>
    </row>
    <row r="9" spans="1:11" ht="14.1" customHeight="1">
      <c r="A9" s="454" t="s">
        <v>10</v>
      </c>
      <c r="B9" s="137">
        <f>'6.1'!D56</f>
        <v>385180</v>
      </c>
      <c r="C9" s="138">
        <f>'6.1'!E56</f>
        <v>42499.1</v>
      </c>
      <c r="D9" s="137">
        <f>'6.1'!F56</f>
        <v>455999.76159000013</v>
      </c>
      <c r="E9" s="140">
        <f t="shared" ref="E9:E21" si="0">D9/$D$22</f>
        <v>0.10060747260117382</v>
      </c>
      <c r="F9" s="141">
        <f>'6.1'!H56</f>
        <v>0.1081961314009459</v>
      </c>
      <c r="G9" s="142">
        <v>15.526666666666669</v>
      </c>
      <c r="H9" s="143">
        <v>20.5</v>
      </c>
      <c r="I9" s="143">
        <v>8.4</v>
      </c>
      <c r="J9" s="143">
        <v>14.199999999999992</v>
      </c>
      <c r="K9" s="145">
        <v>1.3266666666666769</v>
      </c>
    </row>
    <row r="10" spans="1:11" ht="14.1" customHeight="1">
      <c r="A10" s="200" t="s">
        <v>11</v>
      </c>
      <c r="B10" s="114">
        <f>'6.2'!D25</f>
        <v>84528</v>
      </c>
      <c r="C10" s="110">
        <f>'6.2'!E25</f>
        <v>46834.1</v>
      </c>
      <c r="D10" s="114">
        <f>'6.2'!F25</f>
        <v>502513.63165000011</v>
      </c>
      <c r="E10" s="139">
        <f t="shared" si="0"/>
        <v>0.11086985276409063</v>
      </c>
      <c r="F10" s="115">
        <f>'6.2'!H25</f>
        <v>3.1431073681230703</v>
      </c>
      <c r="G10" s="119">
        <v>12.693333333333333</v>
      </c>
      <c r="H10" s="120">
        <v>18</v>
      </c>
      <c r="I10" s="120">
        <v>5.5</v>
      </c>
      <c r="J10" s="120">
        <v>11.800000000000006</v>
      </c>
      <c r="K10" s="433">
        <v>0.89333333333332732</v>
      </c>
    </row>
    <row r="11" spans="1:11" ht="14.1" customHeight="1">
      <c r="A11" s="454" t="s">
        <v>109</v>
      </c>
      <c r="B11" s="137">
        <f>'6.2'!D55</f>
        <v>118044</v>
      </c>
      <c r="C11" s="138">
        <f>'6.2'!E55</f>
        <v>15323.699999999999</v>
      </c>
      <c r="D11" s="137">
        <f>'6.2'!F55</f>
        <v>164418.34466</v>
      </c>
      <c r="E11" s="140">
        <f t="shared" si="0"/>
        <v>3.6275707793865783E-2</v>
      </c>
      <c r="F11" s="141">
        <f>'6.2'!H55</f>
        <v>-8.5084631709718157E-3</v>
      </c>
      <c r="G11" s="142">
        <v>13.740000000000002</v>
      </c>
      <c r="H11" s="143">
        <v>19.3</v>
      </c>
      <c r="I11" s="143">
        <v>7</v>
      </c>
      <c r="J11" s="143">
        <v>12.600000000000003</v>
      </c>
      <c r="K11" s="145">
        <v>1.1399999999999988</v>
      </c>
    </row>
    <row r="12" spans="1:11" ht="14.1" customHeight="1">
      <c r="A12" s="200" t="s">
        <v>12</v>
      </c>
      <c r="B12" s="114">
        <f>'6.3'!D25</f>
        <v>93358</v>
      </c>
      <c r="C12" s="110">
        <f>'6.3'!E25</f>
        <v>14349.000000000002</v>
      </c>
      <c r="D12" s="114">
        <f>'6.3'!F25</f>
        <v>153959.19121000002</v>
      </c>
      <c r="E12" s="139">
        <f t="shared" si="0"/>
        <v>3.396809914406463E-2</v>
      </c>
      <c r="F12" s="115">
        <f>'6.3'!H25</f>
        <v>-5.431322537912469E-2</v>
      </c>
      <c r="G12" s="119">
        <v>13.626666666666667</v>
      </c>
      <c r="H12" s="120">
        <v>20.7</v>
      </c>
      <c r="I12" s="120">
        <v>7.1</v>
      </c>
      <c r="J12" s="120">
        <v>12.300000000000006</v>
      </c>
      <c r="K12" s="433">
        <v>1.3266666666666609</v>
      </c>
    </row>
    <row r="13" spans="1:11" ht="14.1" customHeight="1">
      <c r="A13" s="454" t="s">
        <v>13</v>
      </c>
      <c r="B13" s="137">
        <f>'6.3'!D55</f>
        <v>378988</v>
      </c>
      <c r="C13" s="138">
        <f>'6.3'!E55</f>
        <v>49851.726000000002</v>
      </c>
      <c r="D13" s="137">
        <f>'6.3'!F55</f>
        <v>534705.90051999991</v>
      </c>
      <c r="E13" s="140">
        <f t="shared" si="0"/>
        <v>0.11797245035540295</v>
      </c>
      <c r="F13" s="141">
        <f>'6.3'!H55</f>
        <v>5.5276368293841064E-4</v>
      </c>
      <c r="G13" s="142">
        <v>14.343333333333334</v>
      </c>
      <c r="H13" s="143">
        <v>20.100000000000001</v>
      </c>
      <c r="I13" s="143">
        <v>7.5</v>
      </c>
      <c r="J13" s="143">
        <v>12.699999999999994</v>
      </c>
      <c r="K13" s="145">
        <v>1.6433333333333398</v>
      </c>
    </row>
    <row r="14" spans="1:11" ht="14.1" customHeight="1">
      <c r="A14" s="200" t="s">
        <v>14</v>
      </c>
      <c r="B14" s="114">
        <f>'6.4'!D25</f>
        <v>187383</v>
      </c>
      <c r="C14" s="110">
        <f>'6.4'!E25</f>
        <v>22739.599999999999</v>
      </c>
      <c r="D14" s="114">
        <f>'6.4'!F25</f>
        <v>243988.14982999995</v>
      </c>
      <c r="E14" s="139">
        <f t="shared" si="0"/>
        <v>5.3831236695039357E-2</v>
      </c>
      <c r="F14" s="115">
        <f>'6.4'!H25</f>
        <v>6.9208235963456211E-2</v>
      </c>
      <c r="G14" s="119">
        <v>14.043333333333333</v>
      </c>
      <c r="H14" s="120">
        <v>19.7</v>
      </c>
      <c r="I14" s="120">
        <v>7.3</v>
      </c>
      <c r="J14" s="120">
        <v>12.5</v>
      </c>
      <c r="K14" s="433">
        <v>1.543333333333333</v>
      </c>
    </row>
    <row r="15" spans="1:11" ht="14.1" customHeight="1">
      <c r="A15" s="454" t="s">
        <v>15</v>
      </c>
      <c r="B15" s="137">
        <f>'6.4'!D55</f>
        <v>136817</v>
      </c>
      <c r="C15" s="138">
        <f>'6.4'!E55</f>
        <v>18611.900000000001</v>
      </c>
      <c r="D15" s="137">
        <f>'6.4'!F55</f>
        <v>199698.45353999996</v>
      </c>
      <c r="E15" s="140">
        <f t="shared" si="0"/>
        <v>4.4059577186987109E-2</v>
      </c>
      <c r="F15" s="141">
        <f>'6.4'!H55</f>
        <v>-1.4967160103097656E-2</v>
      </c>
      <c r="G15" s="142">
        <v>14.110000000000001</v>
      </c>
      <c r="H15" s="143">
        <v>20</v>
      </c>
      <c r="I15" s="143">
        <v>7.2</v>
      </c>
      <c r="J15" s="143">
        <v>13.300000000000008</v>
      </c>
      <c r="K15" s="145">
        <v>0.80999999999999339</v>
      </c>
    </row>
    <row r="16" spans="1:11" ht="14.1" customHeight="1">
      <c r="A16" s="200" t="s">
        <v>16</v>
      </c>
      <c r="B16" s="114">
        <f>'6.5'!D25</f>
        <v>159909</v>
      </c>
      <c r="C16" s="110">
        <f>'6.5'!E25</f>
        <v>17849</v>
      </c>
      <c r="D16" s="114">
        <f>'6.5'!F25</f>
        <v>191513.78340000007</v>
      </c>
      <c r="E16" s="139">
        <f t="shared" si="0"/>
        <v>4.225378901291333E-2</v>
      </c>
      <c r="F16" s="115">
        <f>'6.5'!H25</f>
        <v>4.8368623535285309E-2</v>
      </c>
      <c r="G16" s="119">
        <v>13.883333333333333</v>
      </c>
      <c r="H16" s="120">
        <v>19.7</v>
      </c>
      <c r="I16" s="120">
        <v>6.8</v>
      </c>
      <c r="J16" s="120">
        <v>12.800000000000006</v>
      </c>
      <c r="K16" s="433">
        <v>1.0833333333333268</v>
      </c>
    </row>
    <row r="17" spans="1:16" ht="14.1" customHeight="1">
      <c r="A17" s="454" t="s">
        <v>1</v>
      </c>
      <c r="B17" s="137">
        <f>'6.5'!D55</f>
        <v>418100</v>
      </c>
      <c r="C17" s="138">
        <f>'6.5'!E55</f>
        <v>26691.025498742947</v>
      </c>
      <c r="D17" s="137">
        <f>'6.5'!F55</f>
        <v>286116.01286499604</v>
      </c>
      <c r="E17" s="140">
        <f t="shared" si="0"/>
        <v>6.3125929769572584E-2</v>
      </c>
      <c r="F17" s="141">
        <f>'6.5'!H55</f>
        <v>-9.1303421698795975E-2</v>
      </c>
      <c r="G17" s="142">
        <v>16.306666666666665</v>
      </c>
      <c r="H17" s="143">
        <v>22.8</v>
      </c>
      <c r="I17" s="143">
        <v>7.5</v>
      </c>
      <c r="J17" s="143">
        <v>14.100000000000005</v>
      </c>
      <c r="K17" s="145">
        <v>2.2066666666666599</v>
      </c>
    </row>
    <row r="18" spans="1:16" ht="14.1" customHeight="1">
      <c r="A18" s="200" t="s">
        <v>17</v>
      </c>
      <c r="B18" s="114">
        <f>'6.6'!D25</f>
        <v>259672</v>
      </c>
      <c r="C18" s="110">
        <f>'6.6'!E25</f>
        <v>64103.131000000001</v>
      </c>
      <c r="D18" s="114">
        <f>'6.6'!F25</f>
        <v>687781.720248</v>
      </c>
      <c r="E18" s="139">
        <f t="shared" si="0"/>
        <v>0.15174565077438473</v>
      </c>
      <c r="F18" s="115">
        <f>'6.6'!H25</f>
        <v>0.16759392957311792</v>
      </c>
      <c r="G18" s="119">
        <v>14.713333333333333</v>
      </c>
      <c r="H18" s="120">
        <v>21</v>
      </c>
      <c r="I18" s="120">
        <v>6.9</v>
      </c>
      <c r="J18" s="120">
        <v>13.699999999999992</v>
      </c>
      <c r="K18" s="433">
        <v>1.0133333333333407</v>
      </c>
      <c r="L18" s="230"/>
      <c r="N18" s="230"/>
      <c r="O18" s="230"/>
      <c r="P18" s="230"/>
    </row>
    <row r="19" spans="1:16" ht="14.1" customHeight="1">
      <c r="A19" s="454" t="s">
        <v>18</v>
      </c>
      <c r="B19" s="137">
        <f>'6.6'!D55</f>
        <v>222645</v>
      </c>
      <c r="C19" s="138">
        <f>'6.6'!E55</f>
        <v>53576.64499999999</v>
      </c>
      <c r="D19" s="137">
        <f>'6.6'!F55</f>
        <v>574855.2413600001</v>
      </c>
      <c r="E19" s="140">
        <f t="shared" si="0"/>
        <v>0.12683062101415726</v>
      </c>
      <c r="F19" s="141">
        <f>'6.6'!H55</f>
        <v>-0.62956887953637319</v>
      </c>
      <c r="G19" s="142">
        <v>14.383333333333333</v>
      </c>
      <c r="H19" s="143">
        <v>21.8</v>
      </c>
      <c r="I19" s="143">
        <v>6.7</v>
      </c>
      <c r="J19" s="143">
        <v>13.699999999999992</v>
      </c>
      <c r="K19" s="145">
        <v>0.68333333333334068</v>
      </c>
      <c r="L19" s="230"/>
      <c r="N19" s="230"/>
      <c r="O19" s="230"/>
      <c r="P19" s="230"/>
    </row>
    <row r="20" spans="1:16" ht="14.1" customHeight="1">
      <c r="A20" s="200" t="s">
        <v>19</v>
      </c>
      <c r="B20" s="114">
        <f>'6.7'!D25</f>
        <v>119991</v>
      </c>
      <c r="C20" s="110">
        <f>'6.7'!E25</f>
        <v>14965.7238</v>
      </c>
      <c r="D20" s="114">
        <f>'6.7'!F25</f>
        <v>160510.90216999999</v>
      </c>
      <c r="E20" s="139">
        <f t="shared" si="0"/>
        <v>3.5413606656175274E-2</v>
      </c>
      <c r="F20" s="115">
        <f>'6.7'!H25</f>
        <v>4.9740653229148092E-2</v>
      </c>
      <c r="G20" s="119">
        <v>13.846666666666668</v>
      </c>
      <c r="H20" s="120">
        <v>19.600000000000001</v>
      </c>
      <c r="I20" s="120">
        <v>5.9</v>
      </c>
      <c r="J20" s="120">
        <v>12.399999999999997</v>
      </c>
      <c r="K20" s="433">
        <v>1.4466666666666708</v>
      </c>
      <c r="L20" s="230"/>
      <c r="N20" s="230"/>
      <c r="O20" s="230"/>
      <c r="P20" s="230"/>
    </row>
    <row r="21" spans="1:16" ht="14.1" customHeight="1">
      <c r="A21" s="232" t="s">
        <v>20</v>
      </c>
      <c r="B21" s="109">
        <f>'6.7'!D55</f>
        <v>157237</v>
      </c>
      <c r="C21" s="537">
        <f>'6.7'!E55</f>
        <v>22479.3</v>
      </c>
      <c r="D21" s="109">
        <f>'6.7'!F55</f>
        <v>241194.46523999993</v>
      </c>
      <c r="E21" s="538">
        <f t="shared" si="0"/>
        <v>5.3214864561719123E-2</v>
      </c>
      <c r="F21" s="111">
        <f>'6.7'!H55</f>
        <v>0.19656031426655174</v>
      </c>
      <c r="G21" s="539">
        <v>13.943333333333332</v>
      </c>
      <c r="H21" s="120">
        <v>19.100000000000001</v>
      </c>
      <c r="I21" s="120">
        <v>7</v>
      </c>
      <c r="J21" s="120">
        <v>13.699999999999992</v>
      </c>
      <c r="K21" s="119">
        <v>0.2433333333333394</v>
      </c>
      <c r="L21" s="230"/>
    </row>
    <row r="22" spans="1:16" ht="14.1" customHeight="1">
      <c r="A22" s="540" t="s">
        <v>0</v>
      </c>
      <c r="B22" s="541">
        <f>SUM(B8:B21)</f>
        <v>2826712</v>
      </c>
      <c r="C22" s="542">
        <f>SUM(C8:C21)</f>
        <v>422519.67448874295</v>
      </c>
      <c r="D22" s="543">
        <f>SUM(D8:D21)</f>
        <v>4532464.1381029962</v>
      </c>
      <c r="E22" s="544">
        <f>SUM(E8:E21)</f>
        <v>1</v>
      </c>
      <c r="F22" s="545"/>
      <c r="G22" s="546">
        <v>14.163333333333334</v>
      </c>
      <c r="H22" s="546">
        <v>19.899999999999999</v>
      </c>
      <c r="I22" s="546">
        <v>7</v>
      </c>
      <c r="J22" s="546">
        <v>13.223333333333333</v>
      </c>
      <c r="K22" s="546">
        <v>0.94000000000000128</v>
      </c>
    </row>
    <row r="23" spans="1:16" ht="14.1" customHeight="1">
      <c r="A23" s="532" t="s">
        <v>112</v>
      </c>
      <c r="B23" s="533"/>
      <c r="C23" s="352">
        <f>'5.1'!E28</f>
        <v>-6402.2225966812439</v>
      </c>
      <c r="D23" s="351">
        <f>'5.1'!F28</f>
        <v>-68746.370349600038</v>
      </c>
      <c r="E23" s="534"/>
      <c r="F23" s="354">
        <f>'5.1'!H28</f>
        <v>-1.5912484129342457</v>
      </c>
      <c r="G23" s="535">
        <v>14.163333333333334</v>
      </c>
      <c r="H23" s="536">
        <v>19.899999999999999</v>
      </c>
      <c r="I23" s="536">
        <v>7</v>
      </c>
      <c r="J23" s="536">
        <v>13.223333333333333</v>
      </c>
      <c r="K23" s="536">
        <v>0.94000000000000128</v>
      </c>
    </row>
    <row r="24" spans="1:16" ht="14.1" customHeight="1">
      <c r="A24" s="455" t="s">
        <v>62</v>
      </c>
      <c r="B24" s="367">
        <f>B22+B23</f>
        <v>2826712</v>
      </c>
      <c r="C24" s="368">
        <f t="shared" ref="C24:D24" si="1">C22+C23</f>
        <v>416117.45189206168</v>
      </c>
      <c r="D24" s="369">
        <f t="shared" si="1"/>
        <v>4463717.7677533962</v>
      </c>
      <c r="E24" s="370"/>
      <c r="F24" s="371">
        <f>'5.1'!H29</f>
        <v>-0.12046037774341375</v>
      </c>
      <c r="G24" s="372">
        <v>14.163333333333334</v>
      </c>
      <c r="H24" s="373">
        <v>19.899999999999999</v>
      </c>
      <c r="I24" s="373">
        <v>7</v>
      </c>
      <c r="J24" s="373">
        <v>13.223333333333333</v>
      </c>
      <c r="K24" s="373">
        <v>0.94000000000000128</v>
      </c>
    </row>
    <row r="25" spans="1:16" ht="15" customHeight="1">
      <c r="A25" s="200"/>
      <c r="B25" s="201"/>
      <c r="C25" s="692" t="s">
        <v>206</v>
      </c>
      <c r="D25" s="692"/>
      <c r="E25" s="692"/>
      <c r="F25" s="692"/>
      <c r="G25" s="695" t="s">
        <v>128</v>
      </c>
      <c r="H25" s="695"/>
      <c r="I25" s="695"/>
      <c r="J25" s="695"/>
      <c r="K25" s="695"/>
    </row>
    <row r="26" spans="1:16" ht="15" customHeight="1">
      <c r="A26" s="108"/>
      <c r="B26" s="108"/>
      <c r="C26" s="678"/>
      <c r="D26" s="678"/>
      <c r="E26" s="678"/>
      <c r="F26" s="678"/>
      <c r="G26" s="696" t="s">
        <v>129</v>
      </c>
      <c r="H26" s="696"/>
      <c r="I26" s="696"/>
      <c r="J26" s="696"/>
      <c r="K26" s="696"/>
    </row>
    <row r="27" spans="1:16" ht="30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6" ht="15" customHeight="1">
      <c r="A28" s="259"/>
      <c r="B28" s="259"/>
      <c r="C28" s="108"/>
      <c r="D28" s="234"/>
      <c r="E28" s="235"/>
      <c r="F28" s="235"/>
      <c r="G28" s="108"/>
      <c r="H28" s="232"/>
      <c r="I28" s="259"/>
      <c r="J28" s="108"/>
      <c r="K28" s="108"/>
    </row>
    <row r="29" spans="1:16" ht="18" customHeight="1">
      <c r="A29" s="108"/>
      <c r="B29" s="108"/>
      <c r="C29" s="108"/>
      <c r="D29" s="234"/>
      <c r="E29" s="235"/>
      <c r="F29" s="235"/>
      <c r="G29" s="108"/>
      <c r="H29" s="108"/>
      <c r="I29" s="108"/>
      <c r="J29" s="108"/>
      <c r="K29" s="108"/>
    </row>
    <row r="30" spans="1:16" ht="15" customHeight="1">
      <c r="A30" s="644" t="s">
        <v>70</v>
      </c>
      <c r="B30" s="644"/>
      <c r="C30" s="644"/>
      <c r="D30" s="644"/>
      <c r="E30" s="644"/>
      <c r="F30" s="644" t="s">
        <v>71</v>
      </c>
      <c r="G30" s="644"/>
      <c r="H30" s="644"/>
      <c r="I30" s="644"/>
      <c r="J30" s="644"/>
      <c r="K30" s="644"/>
    </row>
    <row r="31" spans="1:16" ht="15" customHeight="1">
      <c r="A31" s="392"/>
      <c r="B31" s="636" t="str">
        <f>C3</f>
        <v>Září</v>
      </c>
      <c r="C31" s="636"/>
      <c r="D31" s="392"/>
      <c r="E31" s="392"/>
      <c r="F31" s="392"/>
      <c r="G31" s="392"/>
      <c r="H31" s="636" t="str">
        <f>C3</f>
        <v>Září</v>
      </c>
      <c r="I31" s="636"/>
      <c r="J31" s="392"/>
      <c r="K31" s="392"/>
    </row>
    <row r="32" spans="1:16" ht="15" customHeight="1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15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ht="15" customHeight="1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5" customHeight="1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5" customHeight="1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5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ht="1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ht="1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ht="1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1" ht="1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</row>
    <row r="43" spans="1:11" ht="1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ht="1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</row>
    <row r="46" spans="1:11" ht="1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1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ht="1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ht="1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</row>
    <row r="51" spans="1:11" ht="1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A1:K1"/>
    <mergeCell ref="C3:K3"/>
    <mergeCell ref="B31:C31"/>
    <mergeCell ref="H31:I31"/>
    <mergeCell ref="B6:B7"/>
    <mergeCell ref="A3:B3"/>
    <mergeCell ref="G5:K5"/>
    <mergeCell ref="C4:F4"/>
    <mergeCell ref="G4:K4"/>
    <mergeCell ref="A2:B2"/>
    <mergeCell ref="G25:K25"/>
    <mergeCell ref="G26:K26"/>
    <mergeCell ref="C25:F26"/>
    <mergeCell ref="F30:K30"/>
    <mergeCell ref="A30:E30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33"/>
  <dimension ref="A1:P58"/>
  <sheetViews>
    <sheetView showGridLines="0" tabSelected="1" zoomScaleNormal="100" zoomScaleSheetLayoutView="100" workbookViewId="0"/>
  </sheetViews>
  <sheetFormatPr defaultColWidth="9.109375" defaultRowHeight="13.8"/>
  <cols>
    <col min="1" max="1" width="16.33203125" style="224" customWidth="1"/>
    <col min="2" max="2" width="10.33203125" style="224" customWidth="1"/>
    <col min="3" max="3" width="10" style="224" customWidth="1"/>
    <col min="4" max="4" width="10.6640625" style="224" customWidth="1"/>
    <col min="5" max="6" width="8.5546875" style="224" customWidth="1"/>
    <col min="7" max="10" width="6.6640625" style="224" customWidth="1"/>
    <col min="11" max="11" width="8.109375" style="224" customWidth="1"/>
    <col min="12" max="13" width="9.109375" style="224"/>
    <col min="14" max="14" width="11.109375" style="224" customWidth="1"/>
    <col min="15" max="16384" width="9.109375" style="224"/>
  </cols>
  <sheetData>
    <row r="1" spans="1:11" s="237" customFormat="1" ht="15.75" customHeight="1">
      <c r="A1" s="679" t="str">
        <f>"6.11. Spotřeba zemního plynu a teplota ovzduší podle krajů: "&amp;(C3)</f>
        <v>6.11. Spotřeba zemního plynu a teplota ovzduší podle krajů: III. čtvrtletí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</row>
    <row r="2" spans="1:11" ht="6" customHeight="1">
      <c r="A2" s="691"/>
      <c r="B2" s="691"/>
      <c r="C2" s="226"/>
      <c r="D2" s="227"/>
      <c r="E2" s="228"/>
      <c r="F2" s="228"/>
      <c r="G2" s="228"/>
      <c r="H2" s="228"/>
      <c r="I2" s="90"/>
      <c r="J2" s="90"/>
      <c r="K2" s="90"/>
    </row>
    <row r="3" spans="1:11" ht="20.100000000000001" customHeight="1">
      <c r="A3" s="684"/>
      <c r="B3" s="685"/>
      <c r="C3" s="682" t="str">
        <f>'3.1'!G6</f>
        <v>III. čtvrtletí</v>
      </c>
      <c r="D3" s="683"/>
      <c r="E3" s="683"/>
      <c r="F3" s="683"/>
      <c r="G3" s="683"/>
      <c r="H3" s="683"/>
      <c r="I3" s="683"/>
      <c r="J3" s="683"/>
      <c r="K3" s="683"/>
    </row>
    <row r="4" spans="1:11" ht="20.100000000000001" customHeight="1">
      <c r="A4" s="312"/>
      <c r="B4" s="300"/>
      <c r="C4" s="688" t="s">
        <v>67</v>
      </c>
      <c r="D4" s="689"/>
      <c r="E4" s="689"/>
      <c r="F4" s="690"/>
      <c r="G4" s="688" t="s">
        <v>247</v>
      </c>
      <c r="H4" s="689"/>
      <c r="I4" s="689"/>
      <c r="J4" s="689"/>
      <c r="K4" s="689"/>
    </row>
    <row r="5" spans="1:11" ht="24.9" customHeight="1">
      <c r="A5" s="315"/>
      <c r="B5" s="316"/>
      <c r="C5" s="326"/>
      <c r="D5" s="327"/>
      <c r="E5" s="326"/>
      <c r="F5" s="664" t="s">
        <v>229</v>
      </c>
      <c r="G5" s="680"/>
      <c r="H5" s="680"/>
      <c r="I5" s="680"/>
      <c r="J5" s="680"/>
      <c r="K5" s="681"/>
    </row>
    <row r="6" spans="1:11" ht="14.1" customHeight="1">
      <c r="A6" s="317"/>
      <c r="B6" s="686" t="s">
        <v>243</v>
      </c>
      <c r="C6" s="301"/>
      <c r="D6" s="328"/>
      <c r="E6" s="383" t="s">
        <v>244</v>
      </c>
      <c r="F6" s="686"/>
      <c r="G6" s="304" t="s">
        <v>74</v>
      </c>
      <c r="H6" s="304" t="s">
        <v>230</v>
      </c>
      <c r="I6" s="304" t="s">
        <v>231</v>
      </c>
      <c r="J6" s="304" t="s">
        <v>245</v>
      </c>
      <c r="K6" s="304" t="s">
        <v>246</v>
      </c>
    </row>
    <row r="7" spans="1:11" ht="15" customHeight="1">
      <c r="A7" s="390" t="s">
        <v>248</v>
      </c>
      <c r="B7" s="687"/>
      <c r="C7" s="389" t="s">
        <v>283</v>
      </c>
      <c r="D7" s="387" t="s">
        <v>278</v>
      </c>
      <c r="E7" s="389" t="s">
        <v>284</v>
      </c>
      <c r="F7" s="387" t="s">
        <v>284</v>
      </c>
      <c r="G7" s="305" t="s">
        <v>281</v>
      </c>
      <c r="H7" s="306" t="s">
        <v>281</v>
      </c>
      <c r="I7" s="306" t="s">
        <v>281</v>
      </c>
      <c r="J7" s="306" t="s">
        <v>281</v>
      </c>
      <c r="K7" s="306" t="s">
        <v>281</v>
      </c>
    </row>
    <row r="8" spans="1:11" ht="14.1" customHeight="1">
      <c r="A8" s="200" t="s">
        <v>9</v>
      </c>
      <c r="B8" s="114">
        <f>'6.1'!D32</f>
        <v>104860</v>
      </c>
      <c r="C8" s="110">
        <f>'6.1'!E32</f>
        <v>33493.192139999999</v>
      </c>
      <c r="D8" s="114">
        <f>'6.1'!F32</f>
        <v>358209.70204999996</v>
      </c>
      <c r="E8" s="139">
        <f>D8/$D$22</f>
        <v>2.7606859508802623E-2</v>
      </c>
      <c r="F8" s="115">
        <f>'6.1'!H32</f>
        <v>3.2241739533329622E-2</v>
      </c>
      <c r="G8" s="119">
        <f>AVERAGE('6.8'!G8,'6.9'!G8,'6.10'!G8)</f>
        <v>16.411290322580648</v>
      </c>
      <c r="H8" s="120">
        <f>MAX('6.8'!H8,'6.9'!H8,'6.10'!H8)</f>
        <v>22.7</v>
      </c>
      <c r="I8" s="120">
        <f>MIN('6.8'!I8,'6.9'!I8,'6.10'!I8)</f>
        <v>6.1</v>
      </c>
      <c r="J8" s="120">
        <f>AVERAGE('6.8'!J8,'6.9'!J8,'6.10'!J8)</f>
        <v>15.566666666666663</v>
      </c>
      <c r="K8" s="433">
        <f>G8-J8</f>
        <v>0.84462365591398481</v>
      </c>
    </row>
    <row r="9" spans="1:11" ht="14.1" customHeight="1">
      <c r="A9" s="454" t="s">
        <v>10</v>
      </c>
      <c r="B9" s="137">
        <f>'6.1'!D62</f>
        <v>385180</v>
      </c>
      <c r="C9" s="138">
        <f>'6.1'!E62</f>
        <v>100319.7</v>
      </c>
      <c r="D9" s="137">
        <f>'6.1'!F62</f>
        <v>1075626.86833</v>
      </c>
      <c r="E9" s="140">
        <f t="shared" ref="E9:E21" si="0">D9/$D$22</f>
        <v>8.289747504866514E-2</v>
      </c>
      <c r="F9" s="141">
        <f>'6.1'!H62</f>
        <v>6.563127050778024E-2</v>
      </c>
      <c r="G9" s="142">
        <f>AVERAGE('6.8'!G9,'6.9'!G9,'6.10'!G9)</f>
        <v>18.586308243727601</v>
      </c>
      <c r="H9" s="143">
        <f>MAX('6.8'!H9,'6.9'!H9,'6.10'!H9)</f>
        <v>25.2</v>
      </c>
      <c r="I9" s="143">
        <f>MIN('6.8'!I9,'6.9'!I9,'6.10'!I9)</f>
        <v>8.4</v>
      </c>
      <c r="J9" s="143">
        <f>AVERAGE('6.8'!J9,'6.9'!J9,'6.10'!J9)</f>
        <v>17.266666666666662</v>
      </c>
      <c r="K9" s="145">
        <f t="shared" ref="K9:K24" si="1">G9-J9</f>
        <v>1.3196415770609384</v>
      </c>
    </row>
    <row r="10" spans="1:11" ht="14.1" customHeight="1">
      <c r="A10" s="200" t="s">
        <v>11</v>
      </c>
      <c r="B10" s="114">
        <f>'6.2'!D31</f>
        <v>84528</v>
      </c>
      <c r="C10" s="110">
        <f>'6.2'!E31</f>
        <v>114724.9</v>
      </c>
      <c r="D10" s="114">
        <f>'6.2'!F31</f>
        <v>1230136.16551</v>
      </c>
      <c r="E10" s="139">
        <f t="shared" si="0"/>
        <v>9.4805350339705413E-2</v>
      </c>
      <c r="F10" s="115">
        <f>'6.2'!H31</f>
        <v>2.9578052230310137</v>
      </c>
      <c r="G10" s="119">
        <f>AVERAGE('6.8'!G10,'6.9'!G10,'6.10'!G10)</f>
        <v>15.723584229390681</v>
      </c>
      <c r="H10" s="120">
        <f>MAX('6.8'!H10,'6.9'!H10,'6.10'!H10)</f>
        <v>23.5</v>
      </c>
      <c r="I10" s="120">
        <f>MIN('6.8'!I10,'6.9'!I10,'6.10'!I10)</f>
        <v>5.5</v>
      </c>
      <c r="J10" s="120">
        <f>AVERAGE('6.8'!J10,'6.9'!J10,'6.10'!J10)</f>
        <v>14.800000000000004</v>
      </c>
      <c r="K10" s="433">
        <f t="shared" si="1"/>
        <v>0.92358422939067708</v>
      </c>
    </row>
    <row r="11" spans="1:11" ht="14.1" customHeight="1">
      <c r="A11" s="454" t="s">
        <v>109</v>
      </c>
      <c r="B11" s="137">
        <f>'6.2'!D61</f>
        <v>118044</v>
      </c>
      <c r="C11" s="138">
        <f>'6.2'!E61</f>
        <v>36433</v>
      </c>
      <c r="D11" s="137">
        <f>'6.2'!F61</f>
        <v>390634.20852999995</v>
      </c>
      <c r="E11" s="140">
        <f t="shared" si="0"/>
        <v>3.0105783434963267E-2</v>
      </c>
      <c r="F11" s="141">
        <f>'6.2'!H61</f>
        <v>-3.156781125234575E-2</v>
      </c>
      <c r="G11" s="142">
        <f>AVERAGE('6.8'!G11,'6.9'!G11,'6.10'!G11)</f>
        <v>16.627311827956991</v>
      </c>
      <c r="H11" s="143">
        <f>MAX('6.8'!H11,'6.9'!H11,'6.10'!H11)</f>
        <v>23.2</v>
      </c>
      <c r="I11" s="143">
        <f>MIN('6.8'!I11,'6.9'!I11,'6.10'!I11)</f>
        <v>7</v>
      </c>
      <c r="J11" s="143">
        <f>AVERAGE('6.8'!J11,'6.9'!J11,'6.10'!J11)</f>
        <v>15.466666666666661</v>
      </c>
      <c r="K11" s="145">
        <f t="shared" si="1"/>
        <v>1.1606451612903292</v>
      </c>
    </row>
    <row r="12" spans="1:11" ht="14.1" customHeight="1">
      <c r="A12" s="200" t="s">
        <v>12</v>
      </c>
      <c r="B12" s="114">
        <f>'6.3'!D31</f>
        <v>93358</v>
      </c>
      <c r="C12" s="110">
        <f>'6.3'!E31</f>
        <v>34499.699999999997</v>
      </c>
      <c r="D12" s="114">
        <f>'6.3'!F31</f>
        <v>369904.82140999998</v>
      </c>
      <c r="E12" s="139">
        <f t="shared" si="0"/>
        <v>2.8508190531559598E-2</v>
      </c>
      <c r="F12" s="115">
        <f>'6.3'!H31</f>
        <v>-5.4538528575108818E-2</v>
      </c>
      <c r="G12" s="119">
        <f>AVERAGE('6.8'!G12,'6.9'!G12,'6.10'!G12)</f>
        <v>16.603512544802872</v>
      </c>
      <c r="H12" s="120">
        <f>MAX('6.8'!H12,'6.9'!H12,'6.10'!H12)</f>
        <v>23.5</v>
      </c>
      <c r="I12" s="120">
        <f>MIN('6.8'!I12,'6.9'!I12,'6.10'!I12)</f>
        <v>7.1</v>
      </c>
      <c r="J12" s="120">
        <f>AVERAGE('6.8'!J12,'6.9'!J12,'6.10'!J12)</f>
        <v>15.066666666666675</v>
      </c>
      <c r="K12" s="433">
        <f t="shared" si="1"/>
        <v>1.5368458781361962</v>
      </c>
    </row>
    <row r="13" spans="1:11" ht="14.1" customHeight="1">
      <c r="A13" s="454" t="s">
        <v>13</v>
      </c>
      <c r="B13" s="137">
        <f>'6.3'!D61</f>
        <v>378988</v>
      </c>
      <c r="C13" s="138">
        <f>'6.3'!E61</f>
        <v>124310.33900000001</v>
      </c>
      <c r="D13" s="137">
        <f>'6.3'!F61</f>
        <v>1332207.43888</v>
      </c>
      <c r="E13" s="140">
        <f t="shared" si="0"/>
        <v>0.10267188016199608</v>
      </c>
      <c r="F13" s="141">
        <f>'6.3'!H61</f>
        <v>-4.0690760344608536E-2</v>
      </c>
      <c r="G13" s="142">
        <f>AVERAGE('6.8'!G13,'6.9'!G13,'6.10'!G13)</f>
        <v>17.112293906810038</v>
      </c>
      <c r="H13" s="143">
        <f>MAX('6.8'!H13,'6.9'!H13,'6.10'!H13)</f>
        <v>24.4</v>
      </c>
      <c r="I13" s="143">
        <f>MIN('6.8'!I13,'6.9'!I13,'6.10'!I13)</f>
        <v>7.5</v>
      </c>
      <c r="J13" s="143">
        <f>AVERAGE('6.8'!J13,'6.9'!J13,'6.10'!J13)</f>
        <v>15.599999999999994</v>
      </c>
      <c r="K13" s="145">
        <f t="shared" si="1"/>
        <v>1.5122939068100436</v>
      </c>
    </row>
    <row r="14" spans="1:11" ht="14.1" customHeight="1">
      <c r="A14" s="200" t="s">
        <v>14</v>
      </c>
      <c r="B14" s="114">
        <f>'6.4'!D31</f>
        <v>187383</v>
      </c>
      <c r="C14" s="110">
        <f>'6.4'!E31</f>
        <v>57118.799999999996</v>
      </c>
      <c r="D14" s="114">
        <f>'6.4'!F31</f>
        <v>612409.84364999994</v>
      </c>
      <c r="E14" s="139">
        <f t="shared" si="0"/>
        <v>4.7197807370090272E-2</v>
      </c>
      <c r="F14" s="115">
        <f>'6.4'!H31</f>
        <v>4.7936007045096013E-2</v>
      </c>
      <c r="G14" s="119">
        <f>AVERAGE('6.8'!G14,'6.9'!G14,'6.10'!G14)</f>
        <v>16.814444444444447</v>
      </c>
      <c r="H14" s="120">
        <f>MAX('6.8'!H14,'6.9'!H14,'6.10'!H14)</f>
        <v>22.3</v>
      </c>
      <c r="I14" s="120">
        <f>MIN('6.8'!I14,'6.9'!I14,'6.10'!I14)</f>
        <v>7.3</v>
      </c>
      <c r="J14" s="120">
        <f>AVERAGE('6.8'!J14,'6.9'!J14,'6.10'!J14)</f>
        <v>15.266666666666667</v>
      </c>
      <c r="K14" s="433">
        <f t="shared" si="1"/>
        <v>1.5477777777777799</v>
      </c>
    </row>
    <row r="15" spans="1:11" ht="14.1" customHeight="1">
      <c r="A15" s="454" t="s">
        <v>15</v>
      </c>
      <c r="B15" s="137">
        <f>'6.4'!D61</f>
        <v>136817</v>
      </c>
      <c r="C15" s="138">
        <f>'6.4'!E61</f>
        <v>50034.1</v>
      </c>
      <c r="D15" s="137">
        <f>'6.4'!F61</f>
        <v>536426.37211</v>
      </c>
      <c r="E15" s="140">
        <f t="shared" si="0"/>
        <v>4.1341838054376197E-2</v>
      </c>
      <c r="F15" s="141">
        <f>'6.4'!H61</f>
        <v>1.2206988774182876E-2</v>
      </c>
      <c r="G15" s="142">
        <f>AVERAGE('6.8'!G15,'6.9'!G15,'6.10'!G15)</f>
        <v>16.905483870967743</v>
      </c>
      <c r="H15" s="143">
        <f>MAX('6.8'!H15,'6.9'!H15,'6.10'!H15)</f>
        <v>22.7</v>
      </c>
      <c r="I15" s="143">
        <f>MIN('6.8'!I15,'6.9'!I15,'6.10'!I15)</f>
        <v>7.2</v>
      </c>
      <c r="J15" s="143">
        <f>AVERAGE('6.8'!J15,'6.9'!J15,'6.10'!J15)</f>
        <v>16.166666666666671</v>
      </c>
      <c r="K15" s="145">
        <f t="shared" si="1"/>
        <v>0.73881720430107123</v>
      </c>
    </row>
    <row r="16" spans="1:11" ht="14.1" customHeight="1">
      <c r="A16" s="200" t="s">
        <v>16</v>
      </c>
      <c r="B16" s="114">
        <f>'6.5'!D31</f>
        <v>159909</v>
      </c>
      <c r="C16" s="110">
        <f>'6.5'!E31</f>
        <v>44045.799999999996</v>
      </c>
      <c r="D16" s="114">
        <f>'6.5'!F31</f>
        <v>472249.45799000014</v>
      </c>
      <c r="E16" s="139">
        <f t="shared" si="0"/>
        <v>3.6395788180015105E-2</v>
      </c>
      <c r="F16" s="115">
        <f>'6.5'!H31</f>
        <v>3.9887808897377725E-2</v>
      </c>
      <c r="G16" s="119">
        <f>AVERAGE('6.8'!G16,'6.9'!G16,'6.10'!G16)</f>
        <v>16.954659498207885</v>
      </c>
      <c r="H16" s="120">
        <f>MAX('6.8'!H16,'6.9'!H16,'6.10'!H16)</f>
        <v>23.7</v>
      </c>
      <c r="I16" s="120">
        <f>MIN('6.8'!I16,'6.9'!I16,'6.10'!I16)</f>
        <v>6.8</v>
      </c>
      <c r="J16" s="120">
        <f>AVERAGE('6.8'!J16,'6.9'!J16,'6.10'!J16)</f>
        <v>15.766666666666667</v>
      </c>
      <c r="K16" s="433">
        <f t="shared" si="1"/>
        <v>1.1879928315412176</v>
      </c>
    </row>
    <row r="17" spans="1:16" ht="14.1" customHeight="1">
      <c r="A17" s="454" t="s">
        <v>1</v>
      </c>
      <c r="B17" s="137">
        <f>'6.5'!D61</f>
        <v>418100</v>
      </c>
      <c r="C17" s="138">
        <f>'6.5'!E61</f>
        <v>65788.465615041467</v>
      </c>
      <c r="D17" s="137">
        <f>'6.5'!F61</f>
        <v>705323.03922702011</v>
      </c>
      <c r="E17" s="140">
        <f t="shared" si="0"/>
        <v>5.435853339769145E-2</v>
      </c>
      <c r="F17" s="141">
        <f>'6.5'!H61</f>
        <v>-3.2627127082867954E-2</v>
      </c>
      <c r="G17" s="142">
        <f>AVERAGE('6.8'!G17,'6.9'!G17,'6.10'!G17)</f>
        <v>19.31405017921147</v>
      </c>
      <c r="H17" s="143">
        <f>MAX('6.8'!H17,'6.9'!H17,'6.10'!H17)</f>
        <v>26.6</v>
      </c>
      <c r="I17" s="143">
        <f>MIN('6.8'!I17,'6.9'!I17,'6.10'!I17)</f>
        <v>7.5</v>
      </c>
      <c r="J17" s="143">
        <f>AVERAGE('6.8'!J17,'6.9'!J17,'6.10'!J17)</f>
        <v>17.100000000000005</v>
      </c>
      <c r="K17" s="145">
        <f t="shared" si="1"/>
        <v>2.2140501792114655</v>
      </c>
    </row>
    <row r="18" spans="1:16" ht="14.1" customHeight="1">
      <c r="A18" s="200" t="s">
        <v>17</v>
      </c>
      <c r="B18" s="114">
        <f>'6.6'!D31</f>
        <v>259672</v>
      </c>
      <c r="C18" s="110">
        <f>'6.6'!E31</f>
        <v>165754.76199999999</v>
      </c>
      <c r="D18" s="114">
        <f>'6.6'!F31</f>
        <v>1777113.6719460003</v>
      </c>
      <c r="E18" s="139">
        <f t="shared" si="0"/>
        <v>0.13696035364708678</v>
      </c>
      <c r="F18" s="115">
        <f>'6.6'!H31</f>
        <v>0.1225784942069198</v>
      </c>
      <c r="G18" s="119">
        <f>AVERAGE('6.8'!G18,'6.9'!G18,'6.10'!G18)</f>
        <v>17.657132616487456</v>
      </c>
      <c r="H18" s="120">
        <f>MAX('6.8'!H18,'6.9'!H18,'6.10'!H18)</f>
        <v>24.7</v>
      </c>
      <c r="I18" s="120">
        <f>MIN('6.8'!I18,'6.9'!I18,'6.10'!I18)</f>
        <v>6.9</v>
      </c>
      <c r="J18" s="120">
        <f>AVERAGE('6.8'!J18,'6.9'!J18,'6.10'!J18)</f>
        <v>16.7</v>
      </c>
      <c r="K18" s="433">
        <f t="shared" si="1"/>
        <v>0.95713261648745629</v>
      </c>
      <c r="L18" s="230"/>
      <c r="N18" s="230"/>
      <c r="O18" s="230"/>
      <c r="P18" s="230"/>
    </row>
    <row r="19" spans="1:16" ht="14.1" customHeight="1">
      <c r="A19" s="454" t="s">
        <v>18</v>
      </c>
      <c r="B19" s="137">
        <f>'6.6'!D61</f>
        <v>222645</v>
      </c>
      <c r="C19" s="138">
        <f>'6.6'!E61</f>
        <v>294168.63499999995</v>
      </c>
      <c r="D19" s="137">
        <f>'6.6'!F61</f>
        <v>3153335.9301600005</v>
      </c>
      <c r="E19" s="140">
        <f t="shared" si="0"/>
        <v>0.24302441142656533</v>
      </c>
      <c r="F19" s="141">
        <f>'6.6'!H61</f>
        <v>-0.28029082785745774</v>
      </c>
      <c r="G19" s="142">
        <f>AVERAGE('6.8'!G19,'6.9'!G19,'6.10'!G19)</f>
        <v>17.410573476702506</v>
      </c>
      <c r="H19" s="143">
        <f>MAX('6.8'!H19,'6.9'!H19,'6.10'!H19)</f>
        <v>25.3</v>
      </c>
      <c r="I19" s="143">
        <f>MIN('6.8'!I19,'6.9'!I19,'6.10'!I19)</f>
        <v>6.7</v>
      </c>
      <c r="J19" s="143">
        <f>AVERAGE('6.8'!J19,'6.9'!J19,'6.10'!J19)</f>
        <v>16.733333333333331</v>
      </c>
      <c r="K19" s="145">
        <f t="shared" si="1"/>
        <v>0.67724014336917548</v>
      </c>
      <c r="L19" s="230"/>
      <c r="N19" s="230"/>
      <c r="O19" s="230"/>
      <c r="P19" s="230"/>
    </row>
    <row r="20" spans="1:16" ht="14.1" customHeight="1">
      <c r="A20" s="200" t="s">
        <v>19</v>
      </c>
      <c r="B20" s="114">
        <f>'6.7'!D31</f>
        <v>119991</v>
      </c>
      <c r="C20" s="110">
        <f>'6.7'!E31</f>
        <v>36207.30287</v>
      </c>
      <c r="D20" s="114">
        <f>'6.7'!F31</f>
        <v>388092.15347000002</v>
      </c>
      <c r="E20" s="139">
        <f t="shared" si="0"/>
        <v>2.990986982206156E-2</v>
      </c>
      <c r="F20" s="115">
        <f>'6.7'!H31</f>
        <v>9.2003764411064341E-3</v>
      </c>
      <c r="G20" s="119">
        <f>AVERAGE('6.8'!G20,'6.9'!G20,'6.10'!G20)</f>
        <v>16.641362007168457</v>
      </c>
      <c r="H20" s="120">
        <f>MAX('6.8'!H20,'6.9'!H20,'6.10'!H20)</f>
        <v>22.5</v>
      </c>
      <c r="I20" s="120">
        <f>MIN('6.8'!I20,'6.9'!I20,'6.10'!I20)</f>
        <v>5.9</v>
      </c>
      <c r="J20" s="120">
        <f>AVERAGE('6.8'!J20,'6.9'!J20,'6.10'!J20)</f>
        <v>15.366666666666665</v>
      </c>
      <c r="K20" s="433">
        <f t="shared" si="1"/>
        <v>1.2746953405017916</v>
      </c>
      <c r="L20" s="230"/>
      <c r="N20" s="230"/>
      <c r="O20" s="230"/>
      <c r="P20" s="230"/>
    </row>
    <row r="21" spans="1:16" ht="14.1" customHeight="1">
      <c r="A21" s="232" t="s">
        <v>20</v>
      </c>
      <c r="B21" s="109">
        <f>'6.7'!D61</f>
        <v>157237</v>
      </c>
      <c r="C21" s="537">
        <f>'6.7'!E61</f>
        <v>53507.100000000006</v>
      </c>
      <c r="D21" s="109">
        <f>'6.7'!F61</f>
        <v>573717.90879000002</v>
      </c>
      <c r="E21" s="538">
        <f t="shared" si="0"/>
        <v>4.4215859076421039E-2</v>
      </c>
      <c r="F21" s="111">
        <f>'6.7'!H61</f>
        <v>0.15710791681173647</v>
      </c>
      <c r="G21" s="539">
        <f>AVERAGE('6.8'!G21,'6.9'!G21,'6.10'!G21)</f>
        <v>16.762831541218635</v>
      </c>
      <c r="H21" s="120">
        <f>MAX('6.8'!H21,'6.9'!H21,'6.10'!H21)</f>
        <v>23.5</v>
      </c>
      <c r="I21" s="120">
        <f>MIN('6.8'!I21,'6.9'!I21,'6.10'!I21)</f>
        <v>7</v>
      </c>
      <c r="J21" s="120">
        <f>AVERAGE('6.8'!J21,'6.9'!J21,'6.10'!J21)</f>
        <v>16.599999999999994</v>
      </c>
      <c r="K21" s="119">
        <f t="shared" si="1"/>
        <v>0.1628315412186403</v>
      </c>
      <c r="L21" s="230"/>
    </row>
    <row r="22" spans="1:16" ht="14.1" customHeight="1">
      <c r="A22" s="540" t="s">
        <v>0</v>
      </c>
      <c r="B22" s="541">
        <f>SUM(B8:B21)</f>
        <v>2826712</v>
      </c>
      <c r="C22" s="542">
        <f>SUM(C8:C21)</f>
        <v>1210405.7966250416</v>
      </c>
      <c r="D22" s="543">
        <f>SUM(D8:D21)</f>
        <v>12975387.582053022</v>
      </c>
      <c r="E22" s="544">
        <f>SUM(E8:E21)</f>
        <v>0.99999999999999989</v>
      </c>
      <c r="F22" s="545"/>
      <c r="G22" s="546">
        <f>AVERAGE('6.8'!G22,'6.9'!G22,'6.10'!G22)</f>
        <v>17.06304659498208</v>
      </c>
      <c r="H22" s="546">
        <f>MAX('6.8'!H22,'6.9'!H22,'6.10'!H22)</f>
        <v>23.1</v>
      </c>
      <c r="I22" s="546">
        <f>MIN('6.8'!I22,'6.9'!I22,'6.10'!I22)</f>
        <v>7</v>
      </c>
      <c r="J22" s="546">
        <f>AVERAGE('6.8'!J22,'6.9'!J22,'6.10'!J22)</f>
        <v>16.621756272401431</v>
      </c>
      <c r="K22" s="546">
        <f t="shared" si="1"/>
        <v>0.44129032258064882</v>
      </c>
      <c r="M22" s="238"/>
    </row>
    <row r="23" spans="1:16" ht="14.1" customHeight="1">
      <c r="A23" s="532" t="s">
        <v>112</v>
      </c>
      <c r="B23" s="533"/>
      <c r="C23" s="352">
        <f>'5.1'!E35</f>
        <v>21062.812624220005</v>
      </c>
      <c r="D23" s="351">
        <f>'5.1'!F35</f>
        <v>225141.41148440004</v>
      </c>
      <c r="E23" s="534"/>
      <c r="F23" s="354">
        <f>'5.1'!H35</f>
        <v>-0.38820124233301995</v>
      </c>
      <c r="G23" s="535">
        <f>AVERAGE('6.8'!G23,'6.9'!G23,'6.10'!G23)</f>
        <v>17.06304659498208</v>
      </c>
      <c r="H23" s="536">
        <f>MAX('6.8'!H23,'6.9'!H23,'6.10'!H23)</f>
        <v>23.1</v>
      </c>
      <c r="I23" s="536">
        <f>MIN('6.8'!I23,'6.9'!I23,'6.10'!I23)</f>
        <v>7</v>
      </c>
      <c r="J23" s="536">
        <f>AVERAGE('6.8'!J23,'6.9'!J23,'6.10'!J23)</f>
        <v>16.621756272401431</v>
      </c>
      <c r="K23" s="536">
        <f t="shared" si="1"/>
        <v>0.44129032258064882</v>
      </c>
    </row>
    <row r="24" spans="1:16" ht="14.1" customHeight="1">
      <c r="A24" s="455" t="s">
        <v>62</v>
      </c>
      <c r="B24" s="367">
        <f>B22+B23</f>
        <v>2826712</v>
      </c>
      <c r="C24" s="368">
        <f t="shared" ref="C24:D24" si="2">C22+C23</f>
        <v>1231468.6092492617</v>
      </c>
      <c r="D24" s="369">
        <f t="shared" si="2"/>
        <v>13200528.993537422</v>
      </c>
      <c r="E24" s="370"/>
      <c r="F24" s="371">
        <f>'5.1'!H36</f>
        <v>-1.2062130406996332E-2</v>
      </c>
      <c r="G24" s="372">
        <f>AVERAGE('6.8'!G24,'6.9'!G24,'6.10'!G24)</f>
        <v>17.06304659498208</v>
      </c>
      <c r="H24" s="373">
        <f>MAX('6.8'!H24,'6.9'!H24,'6.10'!H24)</f>
        <v>23.1</v>
      </c>
      <c r="I24" s="373">
        <f>MIN('6.8'!I24,'6.9'!I24,'6.10'!I24)</f>
        <v>7</v>
      </c>
      <c r="J24" s="373">
        <f>AVERAGE('6.8'!J24,'6.9'!J24,'6.10'!J24)</f>
        <v>16.621756272401431</v>
      </c>
      <c r="K24" s="373">
        <f t="shared" si="1"/>
        <v>0.44129032258064882</v>
      </c>
    </row>
    <row r="25" spans="1:16" ht="15" customHeight="1">
      <c r="A25" s="200"/>
      <c r="B25" s="201"/>
      <c r="C25" s="692" t="s">
        <v>206</v>
      </c>
      <c r="D25" s="692"/>
      <c r="E25" s="692"/>
      <c r="F25" s="692"/>
      <c r="G25" s="695" t="s">
        <v>128</v>
      </c>
      <c r="H25" s="695"/>
      <c r="I25" s="695"/>
      <c r="J25" s="695"/>
      <c r="K25" s="695"/>
    </row>
    <row r="26" spans="1:16" ht="15" customHeight="1">
      <c r="A26" s="108"/>
      <c r="B26" s="108"/>
      <c r="C26" s="678"/>
      <c r="D26" s="678"/>
      <c r="E26" s="678"/>
      <c r="F26" s="678"/>
      <c r="G26" s="696" t="s">
        <v>129</v>
      </c>
      <c r="H26" s="696"/>
      <c r="I26" s="696"/>
      <c r="J26" s="696"/>
      <c r="K26" s="696"/>
    </row>
    <row r="27" spans="1:16" ht="30" customHeight="1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</row>
    <row r="28" spans="1:16" ht="15" customHeight="1">
      <c r="A28" s="259"/>
      <c r="B28" s="259"/>
      <c r="C28" s="108"/>
      <c r="D28" s="234"/>
      <c r="E28" s="235"/>
      <c r="F28" s="235"/>
      <c r="G28" s="108"/>
      <c r="H28" s="232"/>
      <c r="I28" s="259"/>
      <c r="J28" s="108"/>
      <c r="K28" s="108"/>
    </row>
    <row r="29" spans="1:16" ht="18" customHeight="1">
      <c r="A29" s="108"/>
      <c r="B29" s="108"/>
      <c r="C29" s="108"/>
      <c r="D29" s="234"/>
      <c r="E29" s="235"/>
      <c r="F29" s="235"/>
      <c r="G29" s="108"/>
      <c r="H29" s="108"/>
      <c r="I29" s="108"/>
      <c r="J29" s="108"/>
      <c r="K29" s="108"/>
    </row>
    <row r="30" spans="1:16" ht="15" customHeight="1">
      <c r="A30" s="644" t="s">
        <v>70</v>
      </c>
      <c r="B30" s="644"/>
      <c r="C30" s="644"/>
      <c r="D30" s="644"/>
      <c r="E30" s="644"/>
      <c r="F30" s="644" t="s">
        <v>71</v>
      </c>
      <c r="G30" s="644"/>
      <c r="H30" s="644"/>
      <c r="I30" s="644"/>
      <c r="J30" s="644"/>
      <c r="K30" s="644"/>
    </row>
    <row r="31" spans="1:16" ht="15" customHeight="1">
      <c r="A31" s="392"/>
      <c r="B31" s="645" t="str">
        <f>C3</f>
        <v>III. čtvrtletí</v>
      </c>
      <c r="C31" s="645"/>
      <c r="D31" s="392"/>
      <c r="E31" s="392"/>
      <c r="F31" s="392"/>
      <c r="G31" s="392"/>
      <c r="H31" s="645" t="str">
        <f>C3</f>
        <v>III. čtvrtletí</v>
      </c>
      <c r="I31" s="636"/>
      <c r="J31" s="392"/>
      <c r="K31" s="392"/>
    </row>
    <row r="32" spans="1:16" ht="15" customHeight="1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</row>
    <row r="33" spans="1:11" ht="15" customHeight="1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</row>
    <row r="34" spans="1:11" ht="15" customHeight="1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</row>
    <row r="35" spans="1:11" ht="15" customHeight="1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</row>
    <row r="36" spans="1:11" ht="15" customHeight="1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</row>
    <row r="37" spans="1:11" ht="15" customHeight="1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</row>
    <row r="38" spans="1:11" ht="15" customHeight="1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</row>
    <row r="39" spans="1:11" ht="15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</row>
    <row r="40" spans="1:11" ht="15" customHeight="1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</row>
    <row r="41" spans="1:11" ht="15" customHeight="1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</row>
    <row r="42" spans="1:11" ht="15" customHeight="1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</row>
    <row r="43" spans="1:11" ht="15" customHeight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</row>
    <row r="44" spans="1:11" ht="15" customHeight="1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</row>
    <row r="45" spans="1:11" ht="15" customHeight="1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</row>
    <row r="46" spans="1:11" ht="15" customHeight="1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</row>
    <row r="47" spans="1:11" ht="15" customHeight="1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</row>
    <row r="48" spans="1:11" ht="15" customHeight="1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1:11" ht="15" customHeight="1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ht="15" customHeight="1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</row>
    <row r="51" spans="1:11" ht="1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15" customHeight="1"/>
    <row r="53" spans="1:11" ht="15" customHeight="1"/>
    <row r="54" spans="1:11" ht="15" customHeight="1"/>
    <row r="55" spans="1:11" ht="15" customHeight="1"/>
    <row r="56" spans="1:11" ht="15" customHeight="1"/>
    <row r="57" spans="1:11" ht="15" customHeight="1"/>
    <row r="58" spans="1:11" ht="15" customHeight="1"/>
  </sheetData>
  <mergeCells count="16">
    <mergeCell ref="A1:K1"/>
    <mergeCell ref="C3:K3"/>
    <mergeCell ref="B31:C31"/>
    <mergeCell ref="H31:I31"/>
    <mergeCell ref="B6:B7"/>
    <mergeCell ref="A3:B3"/>
    <mergeCell ref="G5:K5"/>
    <mergeCell ref="C4:F4"/>
    <mergeCell ref="G4:K4"/>
    <mergeCell ref="A2:B2"/>
    <mergeCell ref="G25:K25"/>
    <mergeCell ref="G26:K26"/>
    <mergeCell ref="C25:F26"/>
    <mergeCell ref="F30:K30"/>
    <mergeCell ref="A30:E30"/>
    <mergeCell ref="F5:F6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4"/>
  <dimension ref="A1:V65"/>
  <sheetViews>
    <sheetView showGridLines="0" tabSelected="1" topLeftCell="A43" zoomScaleNormal="100" zoomScaleSheetLayoutView="100" workbookViewId="0"/>
  </sheetViews>
  <sheetFormatPr defaultRowHeight="10.199999999999999"/>
  <cols>
    <col min="1" max="1" width="8.33203125" style="75" customWidth="1"/>
    <col min="2" max="15" width="7.6640625" style="75" customWidth="1"/>
    <col min="16" max="17" width="9.109375" style="75" customWidth="1"/>
    <col min="18" max="18" width="9.44140625" style="75" customWidth="1"/>
    <col min="19" max="19" width="9.33203125" style="75" bestFit="1" customWidth="1"/>
    <col min="20" max="20" width="11.44140625" style="75" bestFit="1" customWidth="1"/>
    <col min="21" max="259" width="9.109375" style="75"/>
    <col min="260" max="272" width="10.6640625" style="75" customWidth="1"/>
    <col min="273" max="515" width="9.109375" style="75"/>
    <col min="516" max="528" width="10.6640625" style="75" customWidth="1"/>
    <col min="529" max="771" width="9.109375" style="75"/>
    <col min="772" max="784" width="10.6640625" style="75" customWidth="1"/>
    <col min="785" max="1027" width="9.109375" style="75"/>
    <col min="1028" max="1040" width="10.6640625" style="75" customWidth="1"/>
    <col min="1041" max="1283" width="9.109375" style="75"/>
    <col min="1284" max="1296" width="10.6640625" style="75" customWidth="1"/>
    <col min="1297" max="1539" width="9.109375" style="75"/>
    <col min="1540" max="1552" width="10.6640625" style="75" customWidth="1"/>
    <col min="1553" max="1795" width="9.109375" style="75"/>
    <col min="1796" max="1808" width="10.6640625" style="75" customWidth="1"/>
    <col min="1809" max="2051" width="9.109375" style="75"/>
    <col min="2052" max="2064" width="10.6640625" style="75" customWidth="1"/>
    <col min="2065" max="2307" width="9.109375" style="75"/>
    <col min="2308" max="2320" width="10.6640625" style="75" customWidth="1"/>
    <col min="2321" max="2563" width="9.109375" style="75"/>
    <col min="2564" max="2576" width="10.6640625" style="75" customWidth="1"/>
    <col min="2577" max="2819" width="9.109375" style="75"/>
    <col min="2820" max="2832" width="10.6640625" style="75" customWidth="1"/>
    <col min="2833" max="3075" width="9.109375" style="75"/>
    <col min="3076" max="3088" width="10.6640625" style="75" customWidth="1"/>
    <col min="3089" max="3331" width="9.109375" style="75"/>
    <col min="3332" max="3344" width="10.6640625" style="75" customWidth="1"/>
    <col min="3345" max="3587" width="9.109375" style="75"/>
    <col min="3588" max="3600" width="10.6640625" style="75" customWidth="1"/>
    <col min="3601" max="3843" width="9.109375" style="75"/>
    <col min="3844" max="3856" width="10.6640625" style="75" customWidth="1"/>
    <col min="3857" max="4099" width="9.109375" style="75"/>
    <col min="4100" max="4112" width="10.6640625" style="75" customWidth="1"/>
    <col min="4113" max="4355" width="9.109375" style="75"/>
    <col min="4356" max="4368" width="10.6640625" style="75" customWidth="1"/>
    <col min="4369" max="4611" width="9.109375" style="75"/>
    <col min="4612" max="4624" width="10.6640625" style="75" customWidth="1"/>
    <col min="4625" max="4867" width="9.109375" style="75"/>
    <col min="4868" max="4880" width="10.6640625" style="75" customWidth="1"/>
    <col min="4881" max="5123" width="9.109375" style="75"/>
    <col min="5124" max="5136" width="10.6640625" style="75" customWidth="1"/>
    <col min="5137" max="5379" width="9.109375" style="75"/>
    <col min="5380" max="5392" width="10.6640625" style="75" customWidth="1"/>
    <col min="5393" max="5635" width="9.109375" style="75"/>
    <col min="5636" max="5648" width="10.6640625" style="75" customWidth="1"/>
    <col min="5649" max="5891" width="9.109375" style="75"/>
    <col min="5892" max="5904" width="10.6640625" style="75" customWidth="1"/>
    <col min="5905" max="6147" width="9.109375" style="75"/>
    <col min="6148" max="6160" width="10.6640625" style="75" customWidth="1"/>
    <col min="6161" max="6403" width="9.109375" style="75"/>
    <col min="6404" max="6416" width="10.6640625" style="75" customWidth="1"/>
    <col min="6417" max="6659" width="9.109375" style="75"/>
    <col min="6660" max="6672" width="10.6640625" style="75" customWidth="1"/>
    <col min="6673" max="6915" width="9.109375" style="75"/>
    <col min="6916" max="6928" width="10.6640625" style="75" customWidth="1"/>
    <col min="6929" max="7171" width="9.109375" style="75"/>
    <col min="7172" max="7184" width="10.6640625" style="75" customWidth="1"/>
    <col min="7185" max="7427" width="9.109375" style="75"/>
    <col min="7428" max="7440" width="10.6640625" style="75" customWidth="1"/>
    <col min="7441" max="7683" width="9.109375" style="75"/>
    <col min="7684" max="7696" width="10.6640625" style="75" customWidth="1"/>
    <col min="7697" max="7939" width="9.109375" style="75"/>
    <col min="7940" max="7952" width="10.6640625" style="75" customWidth="1"/>
    <col min="7953" max="8195" width="9.109375" style="75"/>
    <col min="8196" max="8208" width="10.6640625" style="75" customWidth="1"/>
    <col min="8209" max="8451" width="9.109375" style="75"/>
    <col min="8452" max="8464" width="10.6640625" style="75" customWidth="1"/>
    <col min="8465" max="8707" width="9.109375" style="75"/>
    <col min="8708" max="8720" width="10.6640625" style="75" customWidth="1"/>
    <col min="8721" max="8963" width="9.109375" style="75"/>
    <col min="8964" max="8976" width="10.6640625" style="75" customWidth="1"/>
    <col min="8977" max="9219" width="9.109375" style="75"/>
    <col min="9220" max="9232" width="10.6640625" style="75" customWidth="1"/>
    <col min="9233" max="9475" width="9.109375" style="75"/>
    <col min="9476" max="9488" width="10.6640625" style="75" customWidth="1"/>
    <col min="9489" max="9731" width="9.109375" style="75"/>
    <col min="9732" max="9744" width="10.6640625" style="75" customWidth="1"/>
    <col min="9745" max="9987" width="9.109375" style="75"/>
    <col min="9988" max="10000" width="10.6640625" style="75" customWidth="1"/>
    <col min="10001" max="10243" width="9.109375" style="75"/>
    <col min="10244" max="10256" width="10.6640625" style="75" customWidth="1"/>
    <col min="10257" max="10499" width="9.109375" style="75"/>
    <col min="10500" max="10512" width="10.6640625" style="75" customWidth="1"/>
    <col min="10513" max="10755" width="9.109375" style="75"/>
    <col min="10756" max="10768" width="10.6640625" style="75" customWidth="1"/>
    <col min="10769" max="11011" width="9.109375" style="75"/>
    <col min="11012" max="11024" width="10.6640625" style="75" customWidth="1"/>
    <col min="11025" max="11267" width="9.109375" style="75"/>
    <col min="11268" max="11280" width="10.6640625" style="75" customWidth="1"/>
    <col min="11281" max="11523" width="9.109375" style="75"/>
    <col min="11524" max="11536" width="10.6640625" style="75" customWidth="1"/>
    <col min="11537" max="11779" width="9.109375" style="75"/>
    <col min="11780" max="11792" width="10.6640625" style="75" customWidth="1"/>
    <col min="11793" max="12035" width="9.109375" style="75"/>
    <col min="12036" max="12048" width="10.6640625" style="75" customWidth="1"/>
    <col min="12049" max="12291" width="9.109375" style="75"/>
    <col min="12292" max="12304" width="10.6640625" style="75" customWidth="1"/>
    <col min="12305" max="12547" width="9.109375" style="75"/>
    <col min="12548" max="12560" width="10.6640625" style="75" customWidth="1"/>
    <col min="12561" max="12803" width="9.109375" style="75"/>
    <col min="12804" max="12816" width="10.6640625" style="75" customWidth="1"/>
    <col min="12817" max="13059" width="9.109375" style="75"/>
    <col min="13060" max="13072" width="10.6640625" style="75" customWidth="1"/>
    <col min="13073" max="13315" width="9.109375" style="75"/>
    <col min="13316" max="13328" width="10.6640625" style="75" customWidth="1"/>
    <col min="13329" max="13571" width="9.109375" style="75"/>
    <col min="13572" max="13584" width="10.6640625" style="75" customWidth="1"/>
    <col min="13585" max="13827" width="9.109375" style="75"/>
    <col min="13828" max="13840" width="10.6640625" style="75" customWidth="1"/>
    <col min="13841" max="14083" width="9.109375" style="75"/>
    <col min="14084" max="14096" width="10.6640625" style="75" customWidth="1"/>
    <col min="14097" max="14339" width="9.109375" style="75"/>
    <col min="14340" max="14352" width="10.6640625" style="75" customWidth="1"/>
    <col min="14353" max="14595" width="9.109375" style="75"/>
    <col min="14596" max="14608" width="10.6640625" style="75" customWidth="1"/>
    <col min="14609" max="14851" width="9.109375" style="75"/>
    <col min="14852" max="14864" width="10.6640625" style="75" customWidth="1"/>
    <col min="14865" max="15107" width="9.109375" style="75"/>
    <col min="15108" max="15120" width="10.6640625" style="75" customWidth="1"/>
    <col min="15121" max="15363" width="9.109375" style="75"/>
    <col min="15364" max="15376" width="10.6640625" style="75" customWidth="1"/>
    <col min="15377" max="15619" width="9.109375" style="75"/>
    <col min="15620" max="15632" width="10.6640625" style="75" customWidth="1"/>
    <col min="15633" max="15875" width="9.109375" style="75"/>
    <col min="15876" max="15888" width="10.6640625" style="75" customWidth="1"/>
    <col min="15889" max="16131" width="9.109375" style="75"/>
    <col min="16132" max="16144" width="10.6640625" style="75" customWidth="1"/>
    <col min="16145" max="16384" width="9.109375" style="75"/>
  </cols>
  <sheetData>
    <row r="1" spans="1:22" ht="15.6">
      <c r="A1" s="612" t="s">
        <v>261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</row>
    <row r="2" spans="1:22" ht="6" customHeight="1">
      <c r="A2" s="698"/>
      <c r="B2" s="699"/>
      <c r="C2" s="699"/>
      <c r="D2" s="699"/>
      <c r="E2" s="699"/>
      <c r="F2" s="699"/>
      <c r="G2" s="699"/>
      <c r="H2" s="699"/>
      <c r="I2" s="699"/>
      <c r="J2" s="218"/>
      <c r="K2" s="217"/>
      <c r="L2" s="217"/>
      <c r="M2" s="217"/>
      <c r="N2" s="217"/>
      <c r="O2" s="217"/>
      <c r="P2" s="217"/>
      <c r="Q2" s="217"/>
      <c r="R2" s="217"/>
    </row>
    <row r="3" spans="1:22" ht="35.1" customHeight="1">
      <c r="A3" s="609">
        <f>'3.1'!D4</f>
        <v>2020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</row>
    <row r="4" spans="1:22" ht="35.1" customHeight="1">
      <c r="A4" s="627" t="s">
        <v>286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27"/>
      <c r="P4" s="627"/>
      <c r="Q4" s="627"/>
      <c r="R4" s="627"/>
    </row>
    <row r="5" spans="1:22" ht="63" customHeight="1">
      <c r="A5" s="456" t="s">
        <v>214</v>
      </c>
      <c r="B5" s="329" t="s">
        <v>81</v>
      </c>
      <c r="C5" s="330" t="s">
        <v>82</v>
      </c>
      <c r="D5" s="329" t="s">
        <v>83</v>
      </c>
      <c r="E5" s="330" t="s">
        <v>108</v>
      </c>
      <c r="F5" s="329" t="s">
        <v>84</v>
      </c>
      <c r="G5" s="330" t="s">
        <v>85</v>
      </c>
      <c r="H5" s="329" t="s">
        <v>86</v>
      </c>
      <c r="I5" s="330" t="s">
        <v>87</v>
      </c>
      <c r="J5" s="329" t="s">
        <v>88</v>
      </c>
      <c r="K5" s="330" t="s">
        <v>89</v>
      </c>
      <c r="L5" s="329" t="s">
        <v>90</v>
      </c>
      <c r="M5" s="330" t="s">
        <v>91</v>
      </c>
      <c r="N5" s="329" t="s">
        <v>92</v>
      </c>
      <c r="O5" s="547" t="s">
        <v>93</v>
      </c>
      <c r="P5" s="331" t="s">
        <v>94</v>
      </c>
      <c r="Q5" s="331" t="s">
        <v>113</v>
      </c>
      <c r="R5" s="329" t="s">
        <v>95</v>
      </c>
    </row>
    <row r="6" spans="1:22" ht="15" customHeight="1">
      <c r="A6" s="457" t="s">
        <v>216</v>
      </c>
      <c r="B6" s="79">
        <v>39736.061850000006</v>
      </c>
      <c r="C6" s="147">
        <v>166800</v>
      </c>
      <c r="D6" s="80">
        <v>29851.9</v>
      </c>
      <c r="E6" s="123">
        <v>50970.2</v>
      </c>
      <c r="F6" s="80">
        <v>49197.700000000004</v>
      </c>
      <c r="G6" s="123">
        <v>123157.24100000001</v>
      </c>
      <c r="H6" s="80">
        <v>68767.200000000012</v>
      </c>
      <c r="I6" s="123">
        <v>53615.199999999997</v>
      </c>
      <c r="J6" s="80">
        <v>53218.600000000006</v>
      </c>
      <c r="K6" s="147">
        <v>134512.71139911973</v>
      </c>
      <c r="L6" s="79">
        <v>147717.97</v>
      </c>
      <c r="M6" s="123">
        <v>171154.53100000002</v>
      </c>
      <c r="N6" s="80">
        <v>49239.656149999995</v>
      </c>
      <c r="O6" s="438">
        <v>62053.5</v>
      </c>
      <c r="P6" s="148">
        <v>1199992.4713991196</v>
      </c>
      <c r="Q6" s="148">
        <v>16739.653053979539</v>
      </c>
      <c r="R6" s="458">
        <v>1216732.1244530992</v>
      </c>
      <c r="S6" s="76"/>
      <c r="T6" s="215"/>
      <c r="U6" s="215"/>
      <c r="V6" s="215"/>
    </row>
    <row r="7" spans="1:22" ht="15" customHeight="1">
      <c r="A7" s="459" t="s">
        <v>217</v>
      </c>
      <c r="B7" s="79">
        <v>31617.656049999998</v>
      </c>
      <c r="C7" s="124">
        <v>128999.6</v>
      </c>
      <c r="D7" s="80">
        <v>24787.199999999997</v>
      </c>
      <c r="E7" s="124">
        <v>40438.300000000003</v>
      </c>
      <c r="F7" s="80">
        <v>39633.200000000004</v>
      </c>
      <c r="G7" s="124">
        <v>98982.634000000005</v>
      </c>
      <c r="H7" s="80">
        <v>54289.899999999987</v>
      </c>
      <c r="I7" s="124">
        <v>42842.1</v>
      </c>
      <c r="J7" s="80">
        <v>43560.399999999994</v>
      </c>
      <c r="K7" s="149">
        <v>104637.26127614433</v>
      </c>
      <c r="L7" s="80">
        <v>117423.90100000001</v>
      </c>
      <c r="M7" s="124">
        <v>144455.15899999999</v>
      </c>
      <c r="N7" s="80">
        <v>39283.573939999995</v>
      </c>
      <c r="O7" s="80">
        <v>49214.6</v>
      </c>
      <c r="P7" s="150">
        <v>960165.48526614427</v>
      </c>
      <c r="Q7" s="150">
        <v>15375.774621056358</v>
      </c>
      <c r="R7" s="460">
        <v>975541.25988720066</v>
      </c>
      <c r="S7" s="66"/>
      <c r="T7" s="215"/>
      <c r="U7" s="215"/>
      <c r="V7" s="215"/>
    </row>
    <row r="8" spans="1:22" ht="15" customHeight="1">
      <c r="A8" s="461" t="s">
        <v>218</v>
      </c>
      <c r="B8" s="125">
        <v>31467.622230000001</v>
      </c>
      <c r="C8" s="126">
        <v>119587.9</v>
      </c>
      <c r="D8" s="127">
        <v>23639.800000000003</v>
      </c>
      <c r="E8" s="126">
        <v>36779.5</v>
      </c>
      <c r="F8" s="127">
        <v>37079.9</v>
      </c>
      <c r="G8" s="126">
        <v>94942.745999999985</v>
      </c>
      <c r="H8" s="127">
        <v>51134.3</v>
      </c>
      <c r="I8" s="126">
        <v>39810.199999999997</v>
      </c>
      <c r="J8" s="127">
        <v>41726.699999999997</v>
      </c>
      <c r="K8" s="151">
        <v>98541.709311693296</v>
      </c>
      <c r="L8" s="127">
        <v>114927.644</v>
      </c>
      <c r="M8" s="126">
        <v>131180.92799999999</v>
      </c>
      <c r="N8" s="127">
        <v>36914.161760000003</v>
      </c>
      <c r="O8" s="81">
        <v>46109.599999999999</v>
      </c>
      <c r="P8" s="152">
        <v>903842.71130169323</v>
      </c>
      <c r="Q8" s="152">
        <v>15294.086924904204</v>
      </c>
      <c r="R8" s="127">
        <v>919136.79822659749</v>
      </c>
      <c r="S8" s="214"/>
      <c r="T8" s="215"/>
      <c r="U8" s="215"/>
      <c r="V8" s="215"/>
    </row>
    <row r="9" spans="1:22" ht="15" customHeight="1">
      <c r="A9" s="457" t="s">
        <v>219</v>
      </c>
      <c r="B9" s="79">
        <v>19618.346700000002</v>
      </c>
      <c r="C9" s="123">
        <v>68599.8</v>
      </c>
      <c r="D9" s="80">
        <v>15810.300000000001</v>
      </c>
      <c r="E9" s="123">
        <v>21045.199999999997</v>
      </c>
      <c r="F9" s="80">
        <v>20848.199999999997</v>
      </c>
      <c r="G9" s="123">
        <v>63516.706999999995</v>
      </c>
      <c r="H9" s="80">
        <v>31702.400000000001</v>
      </c>
      <c r="I9" s="123">
        <v>25835.100000000002</v>
      </c>
      <c r="J9" s="80">
        <v>25363.400000000005</v>
      </c>
      <c r="K9" s="147">
        <v>54480.608813118597</v>
      </c>
      <c r="L9" s="80">
        <v>75467.891999999993</v>
      </c>
      <c r="M9" s="123">
        <v>91756.935999999987</v>
      </c>
      <c r="N9" s="80">
        <v>22118.122309999995</v>
      </c>
      <c r="O9" s="438">
        <v>27422.399999999998</v>
      </c>
      <c r="P9" s="148">
        <v>563585.41282311862</v>
      </c>
      <c r="Q9" s="148">
        <v>11392.499975987721</v>
      </c>
      <c r="R9" s="458">
        <v>574977.91279910633</v>
      </c>
      <c r="S9" s="66"/>
      <c r="T9" s="215"/>
      <c r="U9" s="215"/>
      <c r="V9" s="215"/>
    </row>
    <row r="10" spans="1:22" ht="15" customHeight="1">
      <c r="A10" s="459" t="s">
        <v>220</v>
      </c>
      <c r="B10" s="79">
        <v>15982.343939999999</v>
      </c>
      <c r="C10" s="124">
        <v>49898.6</v>
      </c>
      <c r="D10" s="80">
        <v>13270.2</v>
      </c>
      <c r="E10" s="124">
        <v>18461.7</v>
      </c>
      <c r="F10" s="80">
        <v>17681.900000000001</v>
      </c>
      <c r="G10" s="124">
        <v>56310.855000000003</v>
      </c>
      <c r="H10" s="80">
        <v>26723.8</v>
      </c>
      <c r="I10" s="124">
        <v>21919.7</v>
      </c>
      <c r="J10" s="80">
        <v>20243.5</v>
      </c>
      <c r="K10" s="149">
        <v>41429.793620940305</v>
      </c>
      <c r="L10" s="80">
        <v>61387.377999999997</v>
      </c>
      <c r="M10" s="124">
        <v>94226.394</v>
      </c>
      <c r="N10" s="80">
        <v>17339.519070000002</v>
      </c>
      <c r="O10" s="80">
        <v>25503.300000000003</v>
      </c>
      <c r="P10" s="150">
        <v>480378.9836309402</v>
      </c>
      <c r="Q10" s="150">
        <v>11966.024682131319</v>
      </c>
      <c r="R10" s="460">
        <v>492345.00831307151</v>
      </c>
      <c r="S10" s="66"/>
      <c r="T10" s="215"/>
      <c r="U10" s="215"/>
      <c r="V10" s="215"/>
    </row>
    <row r="11" spans="1:22" ht="15" customHeight="1">
      <c r="A11" s="461" t="s">
        <v>221</v>
      </c>
      <c r="B11" s="125">
        <v>11612.873569999998</v>
      </c>
      <c r="C11" s="126">
        <v>32347.7</v>
      </c>
      <c r="D11" s="127">
        <v>10114</v>
      </c>
      <c r="E11" s="126">
        <v>12762.2</v>
      </c>
      <c r="F11" s="127">
        <v>11264.7</v>
      </c>
      <c r="G11" s="126">
        <v>44252.785999999993</v>
      </c>
      <c r="H11" s="127">
        <v>18784.5</v>
      </c>
      <c r="I11" s="126">
        <v>16201.4</v>
      </c>
      <c r="J11" s="127">
        <v>14634.599999999999</v>
      </c>
      <c r="K11" s="151">
        <v>22544.312951957774</v>
      </c>
      <c r="L11" s="127">
        <v>47205.079000000005</v>
      </c>
      <c r="M11" s="126">
        <v>120179.87400000001</v>
      </c>
      <c r="N11" s="127">
        <v>12206.11743</v>
      </c>
      <c r="O11" s="81">
        <v>19296.8</v>
      </c>
      <c r="P11" s="152">
        <v>393406.94295195775</v>
      </c>
      <c r="Q11" s="152">
        <v>10078.806998087055</v>
      </c>
      <c r="R11" s="127">
        <v>403485.74995004479</v>
      </c>
      <c r="S11" s="66"/>
      <c r="T11" s="215"/>
      <c r="U11" s="215"/>
      <c r="V11" s="215"/>
    </row>
    <row r="12" spans="1:22" ht="15" customHeight="1">
      <c r="A12" s="457" t="s">
        <v>222</v>
      </c>
      <c r="B12" s="79">
        <v>10750.40402</v>
      </c>
      <c r="C12" s="123">
        <v>29165.9</v>
      </c>
      <c r="D12" s="80">
        <v>28755.399999999998</v>
      </c>
      <c r="E12" s="123">
        <v>10630.7</v>
      </c>
      <c r="F12" s="80">
        <v>10006.1</v>
      </c>
      <c r="G12" s="123">
        <v>39904.421999999999</v>
      </c>
      <c r="H12" s="80">
        <v>17283.599999999999</v>
      </c>
      <c r="I12" s="123">
        <v>16231.699999999999</v>
      </c>
      <c r="J12" s="80">
        <v>13185.2</v>
      </c>
      <c r="K12" s="147">
        <v>20790.918862658586</v>
      </c>
      <c r="L12" s="80">
        <v>51073.352999999996</v>
      </c>
      <c r="M12" s="123">
        <v>132573.601</v>
      </c>
      <c r="N12" s="80">
        <v>10522.73899</v>
      </c>
      <c r="O12" s="438">
        <v>14485.1</v>
      </c>
      <c r="P12" s="148">
        <v>405359.13787265855</v>
      </c>
      <c r="Q12" s="148">
        <v>8827.7962881535932</v>
      </c>
      <c r="R12" s="458">
        <v>414186.93416081218</v>
      </c>
      <c r="S12" s="66"/>
      <c r="T12" s="215"/>
      <c r="U12" s="215"/>
      <c r="V12" s="215"/>
    </row>
    <row r="13" spans="1:22" ht="15" customHeight="1">
      <c r="A13" s="459" t="s">
        <v>223</v>
      </c>
      <c r="B13" s="79">
        <v>10097.06493</v>
      </c>
      <c r="C13" s="124">
        <v>28654.7</v>
      </c>
      <c r="D13" s="80">
        <v>39135.4</v>
      </c>
      <c r="E13" s="124">
        <v>10478.6</v>
      </c>
      <c r="F13" s="80">
        <v>10144.599999999999</v>
      </c>
      <c r="G13" s="124">
        <v>34554.191000000006</v>
      </c>
      <c r="H13" s="80">
        <v>17095.600000000002</v>
      </c>
      <c r="I13" s="124">
        <v>15190.499999999998</v>
      </c>
      <c r="J13" s="80">
        <v>13011.600000000002</v>
      </c>
      <c r="K13" s="149">
        <v>18306.521253639927</v>
      </c>
      <c r="L13" s="80">
        <v>50578.277999999998</v>
      </c>
      <c r="M13" s="124">
        <v>108018.38899999998</v>
      </c>
      <c r="N13" s="80">
        <v>10718.840080000002</v>
      </c>
      <c r="O13" s="80">
        <v>16542.7</v>
      </c>
      <c r="P13" s="150">
        <v>382526.98426363996</v>
      </c>
      <c r="Q13" s="150">
        <v>18637.238932747656</v>
      </c>
      <c r="R13" s="460">
        <v>401164.22319638764</v>
      </c>
      <c r="S13" s="66"/>
      <c r="T13" s="215"/>
      <c r="U13" s="215"/>
      <c r="V13" s="215"/>
    </row>
    <row r="14" spans="1:22" ht="15" customHeight="1">
      <c r="A14" s="461" t="s">
        <v>224</v>
      </c>
      <c r="B14" s="125">
        <v>12645.723189999999</v>
      </c>
      <c r="C14" s="126">
        <v>42499.1</v>
      </c>
      <c r="D14" s="127">
        <v>46834.1</v>
      </c>
      <c r="E14" s="126">
        <v>15323.699999999999</v>
      </c>
      <c r="F14" s="127">
        <v>14349.000000000002</v>
      </c>
      <c r="G14" s="126">
        <v>49851.726000000002</v>
      </c>
      <c r="H14" s="127">
        <v>22739.599999999999</v>
      </c>
      <c r="I14" s="126">
        <v>18611.900000000001</v>
      </c>
      <c r="J14" s="127">
        <v>17849</v>
      </c>
      <c r="K14" s="151">
        <v>26691.025498742947</v>
      </c>
      <c r="L14" s="127">
        <v>64103.131000000001</v>
      </c>
      <c r="M14" s="126">
        <v>53576.64499999999</v>
      </c>
      <c r="N14" s="127">
        <v>14965.7238</v>
      </c>
      <c r="O14" s="81">
        <v>22479.3</v>
      </c>
      <c r="P14" s="152">
        <v>422519.67448874295</v>
      </c>
      <c r="Q14" s="152">
        <v>-6402.2225966812439</v>
      </c>
      <c r="R14" s="127">
        <v>416117.45189206168</v>
      </c>
      <c r="S14" s="66"/>
      <c r="T14" s="215"/>
      <c r="U14" s="215"/>
      <c r="V14" s="215"/>
    </row>
    <row r="15" spans="1:22" ht="15" customHeight="1">
      <c r="A15" s="457" t="s">
        <v>225</v>
      </c>
      <c r="B15" s="79"/>
      <c r="C15" s="123"/>
      <c r="D15" s="80"/>
      <c r="E15" s="123"/>
      <c r="F15" s="80"/>
      <c r="G15" s="123"/>
      <c r="H15" s="80"/>
      <c r="I15" s="123"/>
      <c r="J15" s="80"/>
      <c r="K15" s="147"/>
      <c r="L15" s="80"/>
      <c r="M15" s="123"/>
      <c r="N15" s="80"/>
      <c r="O15" s="438"/>
      <c r="P15" s="148"/>
      <c r="Q15" s="148"/>
      <c r="R15" s="458"/>
      <c r="S15" s="66"/>
      <c r="T15" s="215"/>
      <c r="U15" s="215"/>
      <c r="V15" s="215"/>
    </row>
    <row r="16" spans="1:22" ht="15" customHeight="1">
      <c r="A16" s="459" t="s">
        <v>226</v>
      </c>
      <c r="B16" s="79"/>
      <c r="C16" s="124"/>
      <c r="D16" s="80"/>
      <c r="E16" s="124"/>
      <c r="F16" s="80"/>
      <c r="G16" s="124"/>
      <c r="H16" s="80"/>
      <c r="I16" s="124"/>
      <c r="J16" s="80"/>
      <c r="K16" s="149"/>
      <c r="L16" s="80"/>
      <c r="M16" s="124"/>
      <c r="N16" s="80"/>
      <c r="O16" s="80"/>
      <c r="P16" s="150"/>
      <c r="Q16" s="150"/>
      <c r="R16" s="460"/>
      <c r="S16" s="66"/>
      <c r="T16" s="215"/>
      <c r="U16" s="215"/>
      <c r="V16" s="215"/>
    </row>
    <row r="17" spans="1:22" ht="15" customHeight="1">
      <c r="A17" s="461" t="s">
        <v>227</v>
      </c>
      <c r="B17" s="125"/>
      <c r="C17" s="126"/>
      <c r="D17" s="127"/>
      <c r="E17" s="126"/>
      <c r="F17" s="127"/>
      <c r="G17" s="126"/>
      <c r="H17" s="127"/>
      <c r="I17" s="126"/>
      <c r="J17" s="127"/>
      <c r="K17" s="151"/>
      <c r="L17" s="127"/>
      <c r="M17" s="126"/>
      <c r="N17" s="127"/>
      <c r="O17" s="81"/>
      <c r="P17" s="152"/>
      <c r="Q17" s="152"/>
      <c r="R17" s="127"/>
      <c r="S17" s="66"/>
      <c r="T17" s="215"/>
      <c r="U17" s="215"/>
      <c r="V17" s="215"/>
    </row>
    <row r="18" spans="1:22" ht="15" customHeight="1">
      <c r="A18" s="462" t="s">
        <v>54</v>
      </c>
      <c r="B18" s="344">
        <f>SUM(B6:B8)</f>
        <v>102821.34013</v>
      </c>
      <c r="C18" s="361">
        <f>SUM(C6:C8)</f>
        <v>415387.5</v>
      </c>
      <c r="D18" s="344">
        <f t="shared" ref="D18:J18" si="0">SUM(D6:D8)</f>
        <v>78278.899999999994</v>
      </c>
      <c r="E18" s="361">
        <f t="shared" si="0"/>
        <v>128188</v>
      </c>
      <c r="F18" s="344">
        <f t="shared" si="0"/>
        <v>125910.80000000002</v>
      </c>
      <c r="G18" s="361">
        <f t="shared" si="0"/>
        <v>317082.62099999998</v>
      </c>
      <c r="H18" s="344">
        <f t="shared" si="0"/>
        <v>174191.40000000002</v>
      </c>
      <c r="I18" s="361">
        <f t="shared" si="0"/>
        <v>136267.5</v>
      </c>
      <c r="J18" s="344">
        <f t="shared" si="0"/>
        <v>138505.70000000001</v>
      </c>
      <c r="K18" s="361">
        <f>SUM(K6:K8)</f>
        <v>337691.68198695732</v>
      </c>
      <c r="L18" s="344">
        <f t="shared" ref="L18:R18" si="1">SUM(L6:L8)</f>
        <v>380069.51500000001</v>
      </c>
      <c r="M18" s="361">
        <f t="shared" si="1"/>
        <v>446790.61800000002</v>
      </c>
      <c r="N18" s="344">
        <f t="shared" si="1"/>
        <v>125437.39185</v>
      </c>
      <c r="O18" s="442">
        <f t="shared" si="1"/>
        <v>157377.70000000001</v>
      </c>
      <c r="P18" s="374">
        <f t="shared" si="1"/>
        <v>3064000.6679669572</v>
      </c>
      <c r="Q18" s="374">
        <f t="shared" si="1"/>
        <v>47409.514599940099</v>
      </c>
      <c r="R18" s="463">
        <f t="shared" si="1"/>
        <v>3111410.182566897</v>
      </c>
    </row>
    <row r="19" spans="1:22" ht="15" customHeight="1">
      <c r="A19" s="464" t="s">
        <v>63</v>
      </c>
      <c r="B19" s="344">
        <f>SUM(B9:B11)</f>
        <v>47213.564209999997</v>
      </c>
      <c r="C19" s="560">
        <f>SUM(C9:C11)</f>
        <v>150846.1</v>
      </c>
      <c r="D19" s="344">
        <f t="shared" ref="D19:J19" si="2">SUM(D9:D11)</f>
        <v>39194.5</v>
      </c>
      <c r="E19" s="560">
        <f t="shared" si="2"/>
        <v>52269.099999999991</v>
      </c>
      <c r="F19" s="344">
        <f t="shared" si="2"/>
        <v>49794.8</v>
      </c>
      <c r="G19" s="560">
        <f t="shared" si="2"/>
        <v>164080.348</v>
      </c>
      <c r="H19" s="344">
        <f t="shared" si="2"/>
        <v>77210.7</v>
      </c>
      <c r="I19" s="560">
        <f t="shared" si="2"/>
        <v>63956.200000000004</v>
      </c>
      <c r="J19" s="344">
        <f t="shared" si="2"/>
        <v>60241.500000000007</v>
      </c>
      <c r="K19" s="560">
        <f>SUM(K9:K11)</f>
        <v>118454.71538601667</v>
      </c>
      <c r="L19" s="344">
        <f t="shared" ref="L19:R19" si="3">SUM(L9:L11)</f>
        <v>184060.34899999999</v>
      </c>
      <c r="M19" s="560">
        <f t="shared" si="3"/>
        <v>306163.20400000003</v>
      </c>
      <c r="N19" s="344">
        <f t="shared" si="3"/>
        <v>51663.758809999999</v>
      </c>
      <c r="O19" s="344">
        <f t="shared" si="3"/>
        <v>72222.5</v>
      </c>
      <c r="P19" s="559">
        <f t="shared" si="3"/>
        <v>1437371.3394060165</v>
      </c>
      <c r="Q19" s="559">
        <f t="shared" si="3"/>
        <v>33437.331656206094</v>
      </c>
      <c r="R19" s="521">
        <f t="shared" si="3"/>
        <v>1470808.6710622227</v>
      </c>
    </row>
    <row r="20" spans="1:22" ht="15" customHeight="1">
      <c r="A20" s="464" t="s">
        <v>75</v>
      </c>
      <c r="B20" s="344">
        <f>SUM(B12:B14)</f>
        <v>33493.192139999999</v>
      </c>
      <c r="C20" s="560">
        <f>SUM(C12:C14)</f>
        <v>100319.70000000001</v>
      </c>
      <c r="D20" s="344">
        <f t="shared" ref="D20:J20" si="4">SUM(D12:D14)</f>
        <v>114724.9</v>
      </c>
      <c r="E20" s="560">
        <f t="shared" si="4"/>
        <v>36433</v>
      </c>
      <c r="F20" s="344">
        <f t="shared" si="4"/>
        <v>34499.699999999997</v>
      </c>
      <c r="G20" s="560">
        <f t="shared" si="4"/>
        <v>124310.33900000001</v>
      </c>
      <c r="H20" s="344">
        <f t="shared" si="4"/>
        <v>57118.799999999996</v>
      </c>
      <c r="I20" s="560">
        <f t="shared" si="4"/>
        <v>50034.1</v>
      </c>
      <c r="J20" s="344">
        <f t="shared" si="4"/>
        <v>44045.8</v>
      </c>
      <c r="K20" s="560">
        <f>SUM(K12:K14)</f>
        <v>65788.465615041467</v>
      </c>
      <c r="L20" s="344">
        <f t="shared" ref="L20:R20" si="5">SUM(L12:L14)</f>
        <v>165754.76199999999</v>
      </c>
      <c r="M20" s="560">
        <f t="shared" si="5"/>
        <v>294168.63500000001</v>
      </c>
      <c r="N20" s="344">
        <f t="shared" si="5"/>
        <v>36207.30287</v>
      </c>
      <c r="O20" s="344">
        <f t="shared" si="5"/>
        <v>53507.100000000006</v>
      </c>
      <c r="P20" s="559">
        <f t="shared" si="5"/>
        <v>1210405.7966250414</v>
      </c>
      <c r="Q20" s="559">
        <f t="shared" si="5"/>
        <v>21062.812624220005</v>
      </c>
      <c r="R20" s="521">
        <f t="shared" si="5"/>
        <v>1231468.6092492614</v>
      </c>
    </row>
    <row r="21" spans="1:22" ht="15" customHeight="1">
      <c r="A21" s="465" t="s">
        <v>64</v>
      </c>
      <c r="B21" s="362">
        <f>SUM(B15:B17)</f>
        <v>0</v>
      </c>
      <c r="C21" s="363">
        <f>SUM(C15:C17)</f>
        <v>0</v>
      </c>
      <c r="D21" s="362">
        <f t="shared" ref="D21:J21" si="6">SUM(D15:D17)</f>
        <v>0</v>
      </c>
      <c r="E21" s="363">
        <f t="shared" si="6"/>
        <v>0</v>
      </c>
      <c r="F21" s="362">
        <f t="shared" si="6"/>
        <v>0</v>
      </c>
      <c r="G21" s="363">
        <f t="shared" si="6"/>
        <v>0</v>
      </c>
      <c r="H21" s="362">
        <f t="shared" si="6"/>
        <v>0</v>
      </c>
      <c r="I21" s="363">
        <f t="shared" si="6"/>
        <v>0</v>
      </c>
      <c r="J21" s="362">
        <f t="shared" si="6"/>
        <v>0</v>
      </c>
      <c r="K21" s="363">
        <f>SUM(K15:K17)</f>
        <v>0</v>
      </c>
      <c r="L21" s="362">
        <f t="shared" ref="L21:R21" si="7">SUM(L15:L17)</f>
        <v>0</v>
      </c>
      <c r="M21" s="363">
        <f t="shared" si="7"/>
        <v>0</v>
      </c>
      <c r="N21" s="362">
        <f t="shared" si="7"/>
        <v>0</v>
      </c>
      <c r="O21" s="345">
        <f t="shared" si="7"/>
        <v>0</v>
      </c>
      <c r="P21" s="375">
        <f t="shared" si="7"/>
        <v>0</v>
      </c>
      <c r="Q21" s="375">
        <f t="shared" si="7"/>
        <v>0</v>
      </c>
      <c r="R21" s="362">
        <f t="shared" si="7"/>
        <v>0</v>
      </c>
    </row>
    <row r="22" spans="1:22" ht="15" customHeight="1">
      <c r="A22" s="457" t="s">
        <v>65</v>
      </c>
      <c r="B22" s="79">
        <f>SUM(B6:B11)</f>
        <v>150034.90433999998</v>
      </c>
      <c r="C22" s="147">
        <f>SUM(C6:C11)</f>
        <v>566233.59999999998</v>
      </c>
      <c r="D22" s="79">
        <f t="shared" ref="D22:J22" si="8">SUM(D6:D11)</f>
        <v>117473.4</v>
      </c>
      <c r="E22" s="147">
        <f t="shared" si="8"/>
        <v>180457.10000000003</v>
      </c>
      <c r="F22" s="79">
        <f t="shared" si="8"/>
        <v>175705.60000000001</v>
      </c>
      <c r="G22" s="147">
        <f t="shared" si="8"/>
        <v>481162.96899999992</v>
      </c>
      <c r="H22" s="79">
        <f t="shared" si="8"/>
        <v>251402.1</v>
      </c>
      <c r="I22" s="147">
        <f t="shared" si="8"/>
        <v>200223.7</v>
      </c>
      <c r="J22" s="79">
        <f t="shared" si="8"/>
        <v>198747.2</v>
      </c>
      <c r="K22" s="147">
        <f>SUM(K6:K11)</f>
        <v>456146.39737297397</v>
      </c>
      <c r="L22" s="79">
        <f t="shared" ref="L22:R22" si="9">SUM(L6:L11)</f>
        <v>564129.86400000006</v>
      </c>
      <c r="M22" s="147">
        <f t="shared" si="9"/>
        <v>752953.82199999993</v>
      </c>
      <c r="N22" s="79">
        <f t="shared" si="9"/>
        <v>177101.15066000001</v>
      </c>
      <c r="O22" s="556">
        <f t="shared" si="9"/>
        <v>229600.2</v>
      </c>
      <c r="P22" s="561">
        <f t="shared" si="9"/>
        <v>4501372.0073729744</v>
      </c>
      <c r="Q22" s="561">
        <f t="shared" si="9"/>
        <v>80846.846256146193</v>
      </c>
      <c r="R22" s="557">
        <f t="shared" si="9"/>
        <v>4582218.8536291197</v>
      </c>
    </row>
    <row r="23" spans="1:22" ht="15" customHeight="1">
      <c r="A23" s="461" t="s">
        <v>66</v>
      </c>
      <c r="B23" s="121">
        <f>SUM(B12:B17)</f>
        <v>33493.192139999999</v>
      </c>
      <c r="C23" s="122">
        <f>SUM(C12:C17)</f>
        <v>100319.70000000001</v>
      </c>
      <c r="D23" s="121">
        <f t="shared" ref="D23:J23" si="10">SUM(D12:D17)</f>
        <v>114724.9</v>
      </c>
      <c r="E23" s="122">
        <f t="shared" si="10"/>
        <v>36433</v>
      </c>
      <c r="F23" s="121">
        <f t="shared" si="10"/>
        <v>34499.699999999997</v>
      </c>
      <c r="G23" s="122">
        <f t="shared" si="10"/>
        <v>124310.33900000001</v>
      </c>
      <c r="H23" s="121">
        <f t="shared" si="10"/>
        <v>57118.799999999996</v>
      </c>
      <c r="I23" s="122">
        <f t="shared" si="10"/>
        <v>50034.1</v>
      </c>
      <c r="J23" s="121">
        <f t="shared" si="10"/>
        <v>44045.8</v>
      </c>
      <c r="K23" s="122">
        <f>SUM(K12:K17)</f>
        <v>65788.465615041467</v>
      </c>
      <c r="L23" s="121">
        <f t="shared" ref="L23:R23" si="11">SUM(L12:L17)</f>
        <v>165754.76199999999</v>
      </c>
      <c r="M23" s="122">
        <f t="shared" si="11"/>
        <v>294168.63500000001</v>
      </c>
      <c r="N23" s="121">
        <f t="shared" si="11"/>
        <v>36207.30287</v>
      </c>
      <c r="O23" s="78">
        <f t="shared" si="11"/>
        <v>53507.100000000006</v>
      </c>
      <c r="P23" s="146">
        <f t="shared" si="11"/>
        <v>1210405.7966250414</v>
      </c>
      <c r="Q23" s="146">
        <f t="shared" si="11"/>
        <v>21062.812624220005</v>
      </c>
      <c r="R23" s="121">
        <f t="shared" si="11"/>
        <v>1231468.6092492614</v>
      </c>
    </row>
    <row r="24" spans="1:22" ht="15" customHeight="1">
      <c r="A24" s="466" t="s">
        <v>228</v>
      </c>
      <c r="B24" s="364">
        <f>SUM(B6:B17)</f>
        <v>183528.09647999995</v>
      </c>
      <c r="C24" s="365">
        <f>SUM(C6:C17)</f>
        <v>666553.29999999993</v>
      </c>
      <c r="D24" s="364">
        <f t="shared" ref="D24:J24" si="12">SUM(D6:D17)</f>
        <v>232198.3</v>
      </c>
      <c r="E24" s="365">
        <f t="shared" si="12"/>
        <v>216890.10000000006</v>
      </c>
      <c r="F24" s="364">
        <f t="shared" si="12"/>
        <v>210205.30000000002</v>
      </c>
      <c r="G24" s="365">
        <f t="shared" si="12"/>
        <v>605473.30799999996</v>
      </c>
      <c r="H24" s="364">
        <f t="shared" si="12"/>
        <v>308520.89999999997</v>
      </c>
      <c r="I24" s="365">
        <f t="shared" si="12"/>
        <v>250257.80000000002</v>
      </c>
      <c r="J24" s="364">
        <f t="shared" si="12"/>
        <v>242793.00000000003</v>
      </c>
      <c r="K24" s="365">
        <f>SUM(K6:K17)</f>
        <v>521934.86298801546</v>
      </c>
      <c r="L24" s="364">
        <f t="shared" ref="L24:R24" si="13">SUM(L6:L17)</f>
        <v>729884.62600000016</v>
      </c>
      <c r="M24" s="365">
        <f t="shared" si="13"/>
        <v>1047122.4569999999</v>
      </c>
      <c r="N24" s="364">
        <f t="shared" si="13"/>
        <v>213308.45353000003</v>
      </c>
      <c r="O24" s="346">
        <f t="shared" si="13"/>
        <v>283107.30000000005</v>
      </c>
      <c r="P24" s="376">
        <f t="shared" si="13"/>
        <v>5711777.8039980158</v>
      </c>
      <c r="Q24" s="376">
        <f t="shared" si="13"/>
        <v>101909.6588803662</v>
      </c>
      <c r="R24" s="364">
        <f t="shared" si="13"/>
        <v>5813687.4628783809</v>
      </c>
    </row>
    <row r="26" spans="1:22" ht="12" customHeight="1">
      <c r="A26" s="161"/>
      <c r="B26" s="161"/>
      <c r="C26" s="161"/>
      <c r="H26" s="161"/>
      <c r="I26" s="161"/>
      <c r="J26" s="161"/>
      <c r="K26" s="161"/>
      <c r="O26" s="161"/>
      <c r="P26" s="161"/>
      <c r="Q26" s="161"/>
      <c r="R26" s="161"/>
    </row>
    <row r="27" spans="1:22" ht="12" customHeight="1">
      <c r="E27" s="77"/>
      <c r="F27" s="77"/>
      <c r="G27" s="77"/>
      <c r="H27" s="77"/>
      <c r="L27" s="77"/>
      <c r="M27" s="77"/>
      <c r="N27" s="77"/>
    </row>
    <row r="28" spans="1:22" ht="12" customHeight="1">
      <c r="E28" s="77"/>
      <c r="F28" s="77"/>
      <c r="G28" s="77"/>
      <c r="L28" s="77"/>
      <c r="M28" s="77"/>
      <c r="N28" s="77"/>
    </row>
    <row r="29" spans="1:22" ht="12" customHeight="1">
      <c r="E29" s="77"/>
      <c r="F29" s="77"/>
      <c r="G29" s="77"/>
      <c r="L29" s="77"/>
      <c r="M29" s="77"/>
      <c r="N29" s="77"/>
    </row>
    <row r="30" spans="1:22" ht="12" customHeight="1">
      <c r="E30" s="77"/>
      <c r="F30" s="77"/>
      <c r="G30" s="77"/>
      <c r="L30" s="77"/>
      <c r="M30" s="77"/>
      <c r="N30" s="77"/>
    </row>
    <row r="31" spans="1:22" ht="12" customHeight="1">
      <c r="E31" s="77"/>
      <c r="F31" s="77"/>
      <c r="G31" s="77"/>
      <c r="L31" s="77"/>
      <c r="M31" s="77"/>
      <c r="N31" s="77"/>
    </row>
    <row r="32" spans="1:22" ht="12" customHeight="1">
      <c r="E32" s="77"/>
      <c r="F32" s="77"/>
      <c r="G32" s="77"/>
      <c r="L32" s="77"/>
      <c r="M32" s="77"/>
      <c r="N32" s="77"/>
    </row>
    <row r="33" spans="1:22" ht="12" customHeight="1">
      <c r="E33" s="77"/>
      <c r="F33" s="77"/>
      <c r="G33" s="77"/>
      <c r="L33" s="77"/>
      <c r="M33" s="77"/>
      <c r="N33" s="77"/>
    </row>
    <row r="34" spans="1:22" ht="12" customHeight="1">
      <c r="E34" s="77"/>
      <c r="F34" s="77"/>
      <c r="G34" s="77"/>
      <c r="L34" s="77"/>
      <c r="M34" s="77"/>
      <c r="N34" s="77"/>
    </row>
    <row r="35" spans="1:22" ht="35.1" customHeight="1">
      <c r="A35" s="609">
        <f>'3.1'!D4</f>
        <v>2020</v>
      </c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09"/>
      <c r="O35" s="609"/>
      <c r="P35" s="609"/>
      <c r="Q35" s="609"/>
      <c r="R35" s="609"/>
    </row>
    <row r="36" spans="1:22" ht="35.1" customHeight="1">
      <c r="A36" s="627" t="s">
        <v>287</v>
      </c>
      <c r="B36" s="627"/>
      <c r="C36" s="627"/>
      <c r="D36" s="627"/>
      <c r="E36" s="627"/>
      <c r="F36" s="627"/>
      <c r="G36" s="627"/>
      <c r="H36" s="627"/>
      <c r="I36" s="627"/>
      <c r="J36" s="627"/>
      <c r="K36" s="627"/>
      <c r="L36" s="627"/>
      <c r="M36" s="627"/>
      <c r="N36" s="627"/>
      <c r="O36" s="627"/>
      <c r="P36" s="627"/>
      <c r="Q36" s="627"/>
      <c r="R36" s="627"/>
    </row>
    <row r="37" spans="1:22" ht="63" customHeight="1">
      <c r="A37" s="456" t="s">
        <v>214</v>
      </c>
      <c r="B37" s="329" t="s">
        <v>81</v>
      </c>
      <c r="C37" s="330" t="s">
        <v>82</v>
      </c>
      <c r="D37" s="329" t="s">
        <v>83</v>
      </c>
      <c r="E37" s="330" t="s">
        <v>108</v>
      </c>
      <c r="F37" s="329" t="s">
        <v>84</v>
      </c>
      <c r="G37" s="330" t="s">
        <v>85</v>
      </c>
      <c r="H37" s="329" t="s">
        <v>86</v>
      </c>
      <c r="I37" s="330" t="s">
        <v>87</v>
      </c>
      <c r="J37" s="329" t="s">
        <v>88</v>
      </c>
      <c r="K37" s="330" t="s">
        <v>89</v>
      </c>
      <c r="L37" s="329" t="s">
        <v>90</v>
      </c>
      <c r="M37" s="330" t="s">
        <v>91</v>
      </c>
      <c r="N37" s="329" t="s">
        <v>92</v>
      </c>
      <c r="O37" s="547" t="s">
        <v>93</v>
      </c>
      <c r="P37" s="331" t="s">
        <v>94</v>
      </c>
      <c r="Q37" s="331" t="s">
        <v>113</v>
      </c>
      <c r="R37" s="329" t="s">
        <v>95</v>
      </c>
    </row>
    <row r="38" spans="1:22" ht="15" customHeight="1">
      <c r="A38" s="457" t="s">
        <v>216</v>
      </c>
      <c r="B38" s="79">
        <v>424649.31256000005</v>
      </c>
      <c r="C38" s="147">
        <v>1778844.0229299997</v>
      </c>
      <c r="D38" s="80">
        <v>318357.36405999993</v>
      </c>
      <c r="E38" s="123">
        <v>543572.99534000002</v>
      </c>
      <c r="F38" s="80">
        <v>524670.94915</v>
      </c>
      <c r="G38" s="123">
        <v>1313192.8052100001</v>
      </c>
      <c r="H38" s="80">
        <v>733370.05391000025</v>
      </c>
      <c r="I38" s="123">
        <v>571780.30686999997</v>
      </c>
      <c r="J38" s="80">
        <v>567551.08626000001</v>
      </c>
      <c r="K38" s="147">
        <v>1433674.4752399998</v>
      </c>
      <c r="L38" s="79">
        <v>1575338.4152670004</v>
      </c>
      <c r="M38" s="123">
        <v>1825311.7626800002</v>
      </c>
      <c r="N38" s="80">
        <v>525242.36111000006</v>
      </c>
      <c r="O38" s="438">
        <v>661771.71803000011</v>
      </c>
      <c r="P38" s="148">
        <v>12797327.628617</v>
      </c>
      <c r="Q38" s="148">
        <v>178527.00508158907</v>
      </c>
      <c r="R38" s="458">
        <v>12975854.633698588</v>
      </c>
      <c r="S38" s="76"/>
      <c r="T38" s="215"/>
      <c r="U38" s="215"/>
      <c r="V38" s="215"/>
    </row>
    <row r="39" spans="1:22" ht="15" customHeight="1">
      <c r="A39" s="459" t="s">
        <v>217</v>
      </c>
      <c r="B39" s="79">
        <v>337720.14080999995</v>
      </c>
      <c r="C39" s="124">
        <v>1375923.1065699998</v>
      </c>
      <c r="D39" s="80">
        <v>264383.17333999998</v>
      </c>
      <c r="E39" s="124">
        <v>431319.45529000001</v>
      </c>
      <c r="F39" s="80">
        <v>422730.90457999997</v>
      </c>
      <c r="G39" s="124">
        <v>1055540.2489500002</v>
      </c>
      <c r="H39" s="80">
        <v>579061.60311999999</v>
      </c>
      <c r="I39" s="124">
        <v>456957.47151</v>
      </c>
      <c r="J39" s="80">
        <v>464618.5895099999</v>
      </c>
      <c r="K39" s="149">
        <v>1115360.26703</v>
      </c>
      <c r="L39" s="80">
        <v>1252450.4476620001</v>
      </c>
      <c r="M39" s="124">
        <v>1540772.2284200001</v>
      </c>
      <c r="N39" s="80">
        <v>419069.5065800001</v>
      </c>
      <c r="O39" s="80">
        <v>524927.76309000014</v>
      </c>
      <c r="P39" s="150">
        <v>10240834.906462001</v>
      </c>
      <c r="Q39" s="150">
        <v>163970.75077099999</v>
      </c>
      <c r="R39" s="460">
        <v>10404805.657233</v>
      </c>
      <c r="S39" s="66"/>
      <c r="T39" s="215"/>
      <c r="U39" s="215"/>
      <c r="V39" s="215"/>
    </row>
    <row r="40" spans="1:22" ht="15" customHeight="1">
      <c r="A40" s="461" t="s">
        <v>218</v>
      </c>
      <c r="B40" s="125">
        <v>336169.35251</v>
      </c>
      <c r="C40" s="126">
        <v>1275687.4818099998</v>
      </c>
      <c r="D40" s="127">
        <v>252174.67328999998</v>
      </c>
      <c r="E40" s="126">
        <v>392340.85375000007</v>
      </c>
      <c r="F40" s="127">
        <v>395545.29865999985</v>
      </c>
      <c r="G40" s="126">
        <v>1012560.6422699997</v>
      </c>
      <c r="H40" s="127">
        <v>545467.98785000003</v>
      </c>
      <c r="I40" s="126">
        <v>424670.94115999993</v>
      </c>
      <c r="J40" s="127">
        <v>445115.37797999993</v>
      </c>
      <c r="K40" s="151">
        <v>1050725.39261202</v>
      </c>
      <c r="L40" s="127">
        <v>1225990.7522960003</v>
      </c>
      <c r="M40" s="126">
        <v>1399005.5731799998</v>
      </c>
      <c r="N40" s="127">
        <v>393843.69148000004</v>
      </c>
      <c r="O40" s="81">
        <v>491867.20951000013</v>
      </c>
      <c r="P40" s="152">
        <v>9641165.2283580191</v>
      </c>
      <c r="Q40" s="152">
        <v>163379.42770399994</v>
      </c>
      <c r="R40" s="127">
        <v>9804544.65606202</v>
      </c>
      <c r="S40" s="214"/>
      <c r="T40" s="215"/>
      <c r="U40" s="215"/>
      <c r="V40" s="215"/>
    </row>
    <row r="41" spans="1:22" ht="15" customHeight="1">
      <c r="A41" s="457" t="s">
        <v>219</v>
      </c>
      <c r="B41" s="79">
        <v>209533.18440999999</v>
      </c>
      <c r="C41" s="123">
        <v>732582.40233000007</v>
      </c>
      <c r="D41" s="80">
        <v>168839.58278999999</v>
      </c>
      <c r="E41" s="123">
        <v>224743.36313000001</v>
      </c>
      <c r="F41" s="80">
        <v>222638.25701000003</v>
      </c>
      <c r="G41" s="123">
        <v>678098.75861000014</v>
      </c>
      <c r="H41" s="80">
        <v>338552.83009999996</v>
      </c>
      <c r="I41" s="123">
        <v>275894.52731999999</v>
      </c>
      <c r="J41" s="80">
        <v>270857.75691</v>
      </c>
      <c r="K41" s="147">
        <v>581117.86046600004</v>
      </c>
      <c r="L41" s="80">
        <v>805923.41086199996</v>
      </c>
      <c r="M41" s="123">
        <v>979646.8345600001</v>
      </c>
      <c r="N41" s="80">
        <v>236203.76584000001</v>
      </c>
      <c r="O41" s="438">
        <v>292846.8869199999</v>
      </c>
      <c r="P41" s="148">
        <v>6017479.4212580007</v>
      </c>
      <c r="Q41" s="148">
        <v>121814.40689900001</v>
      </c>
      <c r="R41" s="458">
        <v>6139293.8281570002</v>
      </c>
      <c r="S41" s="66"/>
      <c r="T41" s="215"/>
      <c r="U41" s="215"/>
      <c r="V41" s="215"/>
    </row>
    <row r="42" spans="1:22" ht="15" customHeight="1">
      <c r="A42" s="459" t="s">
        <v>220</v>
      </c>
      <c r="B42" s="79">
        <v>170717.46171</v>
      </c>
      <c r="C42" s="124">
        <v>533124.88332000002</v>
      </c>
      <c r="D42" s="80">
        <v>141781.23664000005</v>
      </c>
      <c r="E42" s="124">
        <v>197247.39175000001</v>
      </c>
      <c r="F42" s="80">
        <v>188916.02929999999</v>
      </c>
      <c r="G42" s="124">
        <v>601496.37173999997</v>
      </c>
      <c r="H42" s="80">
        <v>285521.22130000003</v>
      </c>
      <c r="I42" s="124">
        <v>234192.76239000002</v>
      </c>
      <c r="J42" s="80">
        <v>216284.49739999999</v>
      </c>
      <c r="K42" s="149">
        <v>442173.26541601116</v>
      </c>
      <c r="L42" s="80">
        <v>655860.92920499993</v>
      </c>
      <c r="M42" s="124">
        <v>1006116.2790099998</v>
      </c>
      <c r="N42" s="80">
        <v>185252.19768000001</v>
      </c>
      <c r="O42" s="80">
        <v>272480.22115</v>
      </c>
      <c r="P42" s="150">
        <v>5131164.7480110107</v>
      </c>
      <c r="Q42" s="150">
        <v>127952.95073500001</v>
      </c>
      <c r="R42" s="460">
        <v>5259117.6987460107</v>
      </c>
      <c r="S42" s="66"/>
      <c r="T42" s="215"/>
      <c r="U42" s="215"/>
      <c r="V42" s="215"/>
    </row>
    <row r="43" spans="1:22" ht="15" customHeight="1">
      <c r="A43" s="461" t="s">
        <v>221</v>
      </c>
      <c r="B43" s="125">
        <v>124052.32879</v>
      </c>
      <c r="C43" s="126">
        <v>346481.67340000015</v>
      </c>
      <c r="D43" s="127">
        <v>108333.1029</v>
      </c>
      <c r="E43" s="126">
        <v>136697.94030999998</v>
      </c>
      <c r="F43" s="127">
        <v>120657.56075999995</v>
      </c>
      <c r="G43" s="126">
        <v>473792.52699999989</v>
      </c>
      <c r="H43" s="127">
        <v>201204.99601000003</v>
      </c>
      <c r="I43" s="126">
        <v>173535.47270000004</v>
      </c>
      <c r="J43" s="127">
        <v>156754.97903000002</v>
      </c>
      <c r="K43" s="151">
        <v>241490.16324398125</v>
      </c>
      <c r="L43" s="127">
        <v>505623.69508799998</v>
      </c>
      <c r="M43" s="126">
        <v>1287228.0359199999</v>
      </c>
      <c r="N43" s="127">
        <v>130698.27300000002</v>
      </c>
      <c r="O43" s="81">
        <v>206691.91996999996</v>
      </c>
      <c r="P43" s="152">
        <v>4213242.6681219814</v>
      </c>
      <c r="Q43" s="152">
        <v>108241.09503999997</v>
      </c>
      <c r="R43" s="127">
        <v>4321483.7631619815</v>
      </c>
      <c r="S43" s="66"/>
      <c r="T43" s="215"/>
      <c r="U43" s="215"/>
      <c r="V43" s="215"/>
    </row>
    <row r="44" spans="1:22" ht="15" customHeight="1">
      <c r="A44" s="457" t="s">
        <v>222</v>
      </c>
      <c r="B44" s="79">
        <v>115060.02290999999</v>
      </c>
      <c r="C44" s="123">
        <v>312348.64726</v>
      </c>
      <c r="D44" s="80">
        <v>307954.06124999985</v>
      </c>
      <c r="E44" s="123">
        <v>113849.22649</v>
      </c>
      <c r="F44" s="80">
        <v>107159.50731999999</v>
      </c>
      <c r="G44" s="123">
        <v>427136.82762999996</v>
      </c>
      <c r="H44" s="80">
        <v>185097.24487999998</v>
      </c>
      <c r="I44" s="123">
        <v>173832.84399999998</v>
      </c>
      <c r="J44" s="80">
        <v>141206.02584999998</v>
      </c>
      <c r="K44" s="147">
        <v>222572.15597201357</v>
      </c>
      <c r="L44" s="80">
        <v>546962.43135799991</v>
      </c>
      <c r="M44" s="123">
        <v>1419394.4276299998</v>
      </c>
      <c r="N44" s="80">
        <v>112684.21668</v>
      </c>
      <c r="O44" s="438">
        <v>155127.14234999998</v>
      </c>
      <c r="P44" s="148">
        <v>4340384.7815800132</v>
      </c>
      <c r="Q44" s="148">
        <v>94142.083128000042</v>
      </c>
      <c r="R44" s="458">
        <v>4434526.8647080129</v>
      </c>
      <c r="S44" s="66"/>
      <c r="T44" s="215"/>
      <c r="U44" s="215"/>
      <c r="V44" s="215"/>
    </row>
    <row r="45" spans="1:22" ht="15" customHeight="1">
      <c r="A45" s="459" t="s">
        <v>223</v>
      </c>
      <c r="B45" s="79">
        <v>107941.09931999999</v>
      </c>
      <c r="C45" s="124">
        <v>307278.45948000002</v>
      </c>
      <c r="D45" s="80">
        <v>419668.47261</v>
      </c>
      <c r="E45" s="124">
        <v>112366.63737999999</v>
      </c>
      <c r="F45" s="80">
        <v>108786.12288000001</v>
      </c>
      <c r="G45" s="124">
        <v>370364.71072999999</v>
      </c>
      <c r="H45" s="80">
        <v>183324.44893999994</v>
      </c>
      <c r="I45" s="124">
        <v>162895.07457000011</v>
      </c>
      <c r="J45" s="80">
        <v>139529.64874000003</v>
      </c>
      <c r="K45" s="149">
        <v>196634.87039001065</v>
      </c>
      <c r="L45" s="80">
        <v>542369.52034000016</v>
      </c>
      <c r="M45" s="124">
        <v>1159086.2611700001</v>
      </c>
      <c r="N45" s="80">
        <v>114897.03462000002</v>
      </c>
      <c r="O45" s="80">
        <v>177396.30120000002</v>
      </c>
      <c r="P45" s="150">
        <v>4102538.6623700117</v>
      </c>
      <c r="Q45" s="150">
        <v>199745.69870600005</v>
      </c>
      <c r="R45" s="460">
        <v>4302284.3610760113</v>
      </c>
      <c r="S45" s="66"/>
      <c r="T45" s="215"/>
      <c r="U45" s="215"/>
      <c r="V45" s="215"/>
    </row>
    <row r="46" spans="1:22" ht="15" customHeight="1">
      <c r="A46" s="461" t="s">
        <v>224</v>
      </c>
      <c r="B46" s="125">
        <v>135208.57982000001</v>
      </c>
      <c r="C46" s="126">
        <v>455999.76159000013</v>
      </c>
      <c r="D46" s="127">
        <v>502513.63165000011</v>
      </c>
      <c r="E46" s="126">
        <v>164418.34466</v>
      </c>
      <c r="F46" s="127">
        <v>153959.19121000002</v>
      </c>
      <c r="G46" s="126">
        <v>534705.90051999991</v>
      </c>
      <c r="H46" s="127">
        <v>243988.14982999995</v>
      </c>
      <c r="I46" s="126">
        <v>199698.45353999996</v>
      </c>
      <c r="J46" s="127">
        <v>191513.78340000007</v>
      </c>
      <c r="K46" s="151">
        <v>286116.01286499604</v>
      </c>
      <c r="L46" s="127">
        <v>687781.720248</v>
      </c>
      <c r="M46" s="126">
        <v>574855.2413600001</v>
      </c>
      <c r="N46" s="127">
        <v>160510.90216999999</v>
      </c>
      <c r="O46" s="81">
        <v>241194.46523999993</v>
      </c>
      <c r="P46" s="152">
        <v>4532464.1381029962</v>
      </c>
      <c r="Q46" s="152">
        <v>-68746.370349600038</v>
      </c>
      <c r="R46" s="127">
        <v>4463717.7677533962</v>
      </c>
      <c r="S46" s="66"/>
      <c r="T46" s="215"/>
      <c r="U46" s="215"/>
      <c r="V46" s="215"/>
    </row>
    <row r="47" spans="1:22" ht="15" customHeight="1">
      <c r="A47" s="457" t="s">
        <v>225</v>
      </c>
      <c r="B47" s="79"/>
      <c r="C47" s="123"/>
      <c r="D47" s="80"/>
      <c r="E47" s="123"/>
      <c r="F47" s="80"/>
      <c r="G47" s="123"/>
      <c r="H47" s="80"/>
      <c r="I47" s="123"/>
      <c r="J47" s="80"/>
      <c r="K47" s="147"/>
      <c r="L47" s="80"/>
      <c r="M47" s="123"/>
      <c r="N47" s="80"/>
      <c r="O47" s="438"/>
      <c r="P47" s="148"/>
      <c r="Q47" s="148"/>
      <c r="R47" s="458"/>
      <c r="S47" s="66"/>
      <c r="T47" s="215"/>
      <c r="U47" s="215"/>
      <c r="V47" s="215"/>
    </row>
    <row r="48" spans="1:22" ht="15" customHeight="1">
      <c r="A48" s="459" t="s">
        <v>226</v>
      </c>
      <c r="B48" s="79"/>
      <c r="C48" s="124"/>
      <c r="D48" s="80"/>
      <c r="E48" s="124"/>
      <c r="F48" s="80"/>
      <c r="G48" s="124"/>
      <c r="H48" s="80"/>
      <c r="I48" s="124"/>
      <c r="J48" s="80"/>
      <c r="K48" s="149"/>
      <c r="L48" s="80"/>
      <c r="M48" s="124"/>
      <c r="N48" s="80"/>
      <c r="O48" s="80"/>
      <c r="P48" s="150"/>
      <c r="Q48" s="150"/>
      <c r="R48" s="460"/>
      <c r="S48" s="66"/>
      <c r="T48" s="215"/>
      <c r="U48" s="215"/>
      <c r="V48" s="215"/>
    </row>
    <row r="49" spans="1:22" ht="15" customHeight="1">
      <c r="A49" s="461" t="s">
        <v>227</v>
      </c>
      <c r="B49" s="125"/>
      <c r="C49" s="126"/>
      <c r="D49" s="127"/>
      <c r="E49" s="126"/>
      <c r="F49" s="127"/>
      <c r="G49" s="126"/>
      <c r="H49" s="127"/>
      <c r="I49" s="126"/>
      <c r="J49" s="127"/>
      <c r="K49" s="151"/>
      <c r="L49" s="127"/>
      <c r="M49" s="126"/>
      <c r="N49" s="127"/>
      <c r="O49" s="81"/>
      <c r="P49" s="152"/>
      <c r="Q49" s="152"/>
      <c r="R49" s="127"/>
      <c r="S49" s="66"/>
      <c r="T49" s="215"/>
      <c r="U49" s="215"/>
      <c r="V49" s="215"/>
    </row>
    <row r="50" spans="1:22" ht="15" customHeight="1">
      <c r="A50" s="462" t="s">
        <v>54</v>
      </c>
      <c r="B50" s="344">
        <f>SUM(B38:B40)</f>
        <v>1098538.8058799999</v>
      </c>
      <c r="C50" s="361">
        <f>SUM(C38:C40)</f>
        <v>4430454.6113099996</v>
      </c>
      <c r="D50" s="344">
        <f t="shared" ref="D50:J50" si="14">SUM(D38:D40)</f>
        <v>834915.21068999986</v>
      </c>
      <c r="E50" s="361">
        <f t="shared" si="14"/>
        <v>1367233.3043800001</v>
      </c>
      <c r="F50" s="344">
        <f t="shared" si="14"/>
        <v>1342947.1523899999</v>
      </c>
      <c r="G50" s="361">
        <f t="shared" si="14"/>
        <v>3381293.69643</v>
      </c>
      <c r="H50" s="344">
        <f t="shared" si="14"/>
        <v>1857899.6448800005</v>
      </c>
      <c r="I50" s="361">
        <f t="shared" si="14"/>
        <v>1453408.71954</v>
      </c>
      <c r="J50" s="344">
        <f t="shared" si="14"/>
        <v>1477285.0537499997</v>
      </c>
      <c r="K50" s="361">
        <f>SUM(K38:K40)</f>
        <v>3599760.1348820198</v>
      </c>
      <c r="L50" s="344">
        <f t="shared" ref="L50:R50" si="15">SUM(L38:L40)</f>
        <v>4053779.6152250008</v>
      </c>
      <c r="M50" s="361">
        <f t="shared" si="15"/>
        <v>4765089.5642799996</v>
      </c>
      <c r="N50" s="344">
        <f t="shared" si="15"/>
        <v>1338155.5591700003</v>
      </c>
      <c r="O50" s="442">
        <f t="shared" si="15"/>
        <v>1678566.6906300003</v>
      </c>
      <c r="P50" s="374">
        <f t="shared" si="15"/>
        <v>32679327.763437022</v>
      </c>
      <c r="Q50" s="374">
        <f t="shared" si="15"/>
        <v>505877.18355658895</v>
      </c>
      <c r="R50" s="463">
        <f t="shared" si="15"/>
        <v>33185204.946993612</v>
      </c>
    </row>
    <row r="51" spans="1:22" ht="15" customHeight="1">
      <c r="A51" s="464" t="s">
        <v>63</v>
      </c>
      <c r="B51" s="344">
        <f>SUM(B41:B43)</f>
        <v>504302.97490999999</v>
      </c>
      <c r="C51" s="560">
        <f>SUM(C41:C43)</f>
        <v>1612188.9590500002</v>
      </c>
      <c r="D51" s="344">
        <f t="shared" ref="D51:J51" si="16">SUM(D41:D43)</f>
        <v>418953.92233000003</v>
      </c>
      <c r="E51" s="560">
        <f t="shared" si="16"/>
        <v>558688.69519</v>
      </c>
      <c r="F51" s="344">
        <f t="shared" si="16"/>
        <v>532211.8470699999</v>
      </c>
      <c r="G51" s="560">
        <f t="shared" si="16"/>
        <v>1753387.65735</v>
      </c>
      <c r="H51" s="344">
        <f t="shared" si="16"/>
        <v>825279.04741</v>
      </c>
      <c r="I51" s="560">
        <f t="shared" si="16"/>
        <v>683622.76241000008</v>
      </c>
      <c r="J51" s="344">
        <f t="shared" si="16"/>
        <v>643897.23334000004</v>
      </c>
      <c r="K51" s="560">
        <f>SUM(K41:K43)</f>
        <v>1264781.2891259925</v>
      </c>
      <c r="L51" s="344">
        <f t="shared" ref="L51:R51" si="17">SUM(L41:L43)</f>
        <v>1967408.0351549999</v>
      </c>
      <c r="M51" s="560">
        <f t="shared" si="17"/>
        <v>3272991.1494899997</v>
      </c>
      <c r="N51" s="344">
        <f t="shared" si="17"/>
        <v>552154.23652000003</v>
      </c>
      <c r="O51" s="344">
        <f t="shared" si="17"/>
        <v>772019.02803999977</v>
      </c>
      <c r="P51" s="559">
        <f t="shared" si="17"/>
        <v>15361886.837390993</v>
      </c>
      <c r="Q51" s="559">
        <f t="shared" si="17"/>
        <v>358008.452674</v>
      </c>
      <c r="R51" s="521">
        <f t="shared" si="17"/>
        <v>15719895.290064992</v>
      </c>
    </row>
    <row r="52" spans="1:22" ht="15" customHeight="1">
      <c r="A52" s="464" t="s">
        <v>75</v>
      </c>
      <c r="B52" s="344">
        <f>SUM(B44:B46)</f>
        <v>358209.70204999996</v>
      </c>
      <c r="C52" s="560">
        <f>SUM(C44:C46)</f>
        <v>1075626.86833</v>
      </c>
      <c r="D52" s="344">
        <f t="shared" ref="D52:J52" si="18">SUM(D44:D46)</f>
        <v>1230136.16551</v>
      </c>
      <c r="E52" s="560">
        <f t="shared" si="18"/>
        <v>390634.20853</v>
      </c>
      <c r="F52" s="344">
        <f t="shared" si="18"/>
        <v>369904.82141000003</v>
      </c>
      <c r="G52" s="560">
        <f t="shared" si="18"/>
        <v>1332207.4388799998</v>
      </c>
      <c r="H52" s="344">
        <f t="shared" si="18"/>
        <v>612409.84364999994</v>
      </c>
      <c r="I52" s="560">
        <f t="shared" si="18"/>
        <v>536426.37211000011</v>
      </c>
      <c r="J52" s="344">
        <f t="shared" si="18"/>
        <v>472249.45799000008</v>
      </c>
      <c r="K52" s="560">
        <f>SUM(K44:K46)</f>
        <v>705323.03922702023</v>
      </c>
      <c r="L52" s="344">
        <f t="shared" ref="L52:R52" si="19">SUM(L44:L46)</f>
        <v>1777113.6719460001</v>
      </c>
      <c r="M52" s="560">
        <f t="shared" si="19"/>
        <v>3153335.93016</v>
      </c>
      <c r="N52" s="344">
        <f t="shared" si="19"/>
        <v>388092.15347000002</v>
      </c>
      <c r="O52" s="344">
        <f t="shared" si="19"/>
        <v>573717.9087899999</v>
      </c>
      <c r="P52" s="559">
        <f t="shared" si="19"/>
        <v>12975387.582053021</v>
      </c>
      <c r="Q52" s="559">
        <f t="shared" si="19"/>
        <v>225141.41148440004</v>
      </c>
      <c r="R52" s="521">
        <f t="shared" si="19"/>
        <v>13200528.99353742</v>
      </c>
    </row>
    <row r="53" spans="1:22" ht="15" customHeight="1">
      <c r="A53" s="465" t="s">
        <v>64</v>
      </c>
      <c r="B53" s="362">
        <f>SUM(B47:B49)</f>
        <v>0</v>
      </c>
      <c r="C53" s="363">
        <f>SUM(C47:C49)</f>
        <v>0</v>
      </c>
      <c r="D53" s="362">
        <f t="shared" ref="D53:J53" si="20">SUM(D47:D49)</f>
        <v>0</v>
      </c>
      <c r="E53" s="363">
        <f t="shared" si="20"/>
        <v>0</v>
      </c>
      <c r="F53" s="362">
        <f t="shared" si="20"/>
        <v>0</v>
      </c>
      <c r="G53" s="363">
        <f t="shared" si="20"/>
        <v>0</v>
      </c>
      <c r="H53" s="362">
        <f t="shared" si="20"/>
        <v>0</v>
      </c>
      <c r="I53" s="363">
        <f t="shared" si="20"/>
        <v>0</v>
      </c>
      <c r="J53" s="362">
        <f t="shared" si="20"/>
        <v>0</v>
      </c>
      <c r="K53" s="363">
        <f>SUM(K47:K49)</f>
        <v>0</v>
      </c>
      <c r="L53" s="362">
        <f t="shared" ref="L53:R53" si="21">SUM(L47:L49)</f>
        <v>0</v>
      </c>
      <c r="M53" s="363">
        <f t="shared" si="21"/>
        <v>0</v>
      </c>
      <c r="N53" s="362">
        <f t="shared" si="21"/>
        <v>0</v>
      </c>
      <c r="O53" s="345">
        <f t="shared" si="21"/>
        <v>0</v>
      </c>
      <c r="P53" s="375">
        <f t="shared" si="21"/>
        <v>0</v>
      </c>
      <c r="Q53" s="375">
        <f t="shared" si="21"/>
        <v>0</v>
      </c>
      <c r="R53" s="362">
        <f t="shared" si="21"/>
        <v>0</v>
      </c>
    </row>
    <row r="54" spans="1:22" ht="15" customHeight="1">
      <c r="A54" s="457" t="s">
        <v>65</v>
      </c>
      <c r="B54" s="79">
        <f>SUM(B38:B43)</f>
        <v>1602841.7807899998</v>
      </c>
      <c r="C54" s="147">
        <f>SUM(C38:C43)</f>
        <v>6042643.5703599993</v>
      </c>
      <c r="D54" s="79">
        <f t="shared" ref="D54:J54" si="22">SUM(D38:D43)</f>
        <v>1253869.1330200001</v>
      </c>
      <c r="E54" s="147">
        <f t="shared" si="22"/>
        <v>1925921.99957</v>
      </c>
      <c r="F54" s="79">
        <f t="shared" si="22"/>
        <v>1875158.9994600001</v>
      </c>
      <c r="G54" s="147">
        <f t="shared" si="22"/>
        <v>5134681.3537800005</v>
      </c>
      <c r="H54" s="79">
        <f t="shared" si="22"/>
        <v>2683178.6922900002</v>
      </c>
      <c r="I54" s="147">
        <f t="shared" si="22"/>
        <v>2137031.4819499999</v>
      </c>
      <c r="J54" s="79">
        <f t="shared" si="22"/>
        <v>2121182.2870899998</v>
      </c>
      <c r="K54" s="147">
        <f>SUM(K38:K43)</f>
        <v>4864541.4240080118</v>
      </c>
      <c r="L54" s="79">
        <f t="shared" ref="L54:R54" si="23">SUM(L38:L43)</f>
        <v>6021187.6503800014</v>
      </c>
      <c r="M54" s="147">
        <f t="shared" si="23"/>
        <v>8038080.7137699993</v>
      </c>
      <c r="N54" s="79">
        <f t="shared" si="23"/>
        <v>1890309.7956900003</v>
      </c>
      <c r="O54" s="556">
        <f t="shared" si="23"/>
        <v>2450585.7186700003</v>
      </c>
      <c r="P54" s="561">
        <f t="shared" si="23"/>
        <v>48041214.600828007</v>
      </c>
      <c r="Q54" s="561">
        <f t="shared" si="23"/>
        <v>863885.63623058889</v>
      </c>
      <c r="R54" s="557">
        <f t="shared" si="23"/>
        <v>48905100.237058602</v>
      </c>
    </row>
    <row r="55" spans="1:22" ht="15" customHeight="1">
      <c r="A55" s="461" t="s">
        <v>66</v>
      </c>
      <c r="B55" s="121">
        <f>SUM(B44:B49)</f>
        <v>358209.70204999996</v>
      </c>
      <c r="C55" s="122">
        <f>SUM(C44:C49)</f>
        <v>1075626.86833</v>
      </c>
      <c r="D55" s="121">
        <f t="shared" ref="D55:J55" si="24">SUM(D44:D49)</f>
        <v>1230136.16551</v>
      </c>
      <c r="E55" s="122">
        <f t="shared" si="24"/>
        <v>390634.20853</v>
      </c>
      <c r="F55" s="121">
        <f t="shared" si="24"/>
        <v>369904.82141000003</v>
      </c>
      <c r="G55" s="122">
        <f t="shared" si="24"/>
        <v>1332207.4388799998</v>
      </c>
      <c r="H55" s="121">
        <f t="shared" si="24"/>
        <v>612409.84364999994</v>
      </c>
      <c r="I55" s="122">
        <f t="shared" si="24"/>
        <v>536426.37211000011</v>
      </c>
      <c r="J55" s="121">
        <f t="shared" si="24"/>
        <v>472249.45799000008</v>
      </c>
      <c r="K55" s="122">
        <f>SUM(K44:K49)</f>
        <v>705323.03922702023</v>
      </c>
      <c r="L55" s="121">
        <f t="shared" ref="L55:R55" si="25">SUM(L44:L49)</f>
        <v>1777113.6719460001</v>
      </c>
      <c r="M55" s="122">
        <f t="shared" si="25"/>
        <v>3153335.93016</v>
      </c>
      <c r="N55" s="121">
        <f t="shared" si="25"/>
        <v>388092.15347000002</v>
      </c>
      <c r="O55" s="78">
        <f t="shared" si="25"/>
        <v>573717.9087899999</v>
      </c>
      <c r="P55" s="146">
        <f t="shared" si="25"/>
        <v>12975387.582053021</v>
      </c>
      <c r="Q55" s="146">
        <f t="shared" si="25"/>
        <v>225141.41148440004</v>
      </c>
      <c r="R55" s="121">
        <f t="shared" si="25"/>
        <v>13200528.99353742</v>
      </c>
    </row>
    <row r="56" spans="1:22" ht="15" customHeight="1">
      <c r="A56" s="466" t="s">
        <v>228</v>
      </c>
      <c r="B56" s="364">
        <f>SUM(B38:B49)</f>
        <v>1961051.48284</v>
      </c>
      <c r="C56" s="365">
        <f>SUM(C38:C49)</f>
        <v>7118270.4386899993</v>
      </c>
      <c r="D56" s="364">
        <f t="shared" ref="D56:J56" si="26">SUM(D38:D49)</f>
        <v>2484005.2985300003</v>
      </c>
      <c r="E56" s="365">
        <f t="shared" si="26"/>
        <v>2316556.2080999999</v>
      </c>
      <c r="F56" s="364">
        <f t="shared" si="26"/>
        <v>2245063.8208699999</v>
      </c>
      <c r="G56" s="365">
        <f t="shared" si="26"/>
        <v>6466888.7926600007</v>
      </c>
      <c r="H56" s="364">
        <f t="shared" si="26"/>
        <v>3295588.5359400003</v>
      </c>
      <c r="I56" s="365">
        <f t="shared" si="26"/>
        <v>2673457.8540600003</v>
      </c>
      <c r="J56" s="364">
        <f t="shared" si="26"/>
        <v>2593431.7450799998</v>
      </c>
      <c r="K56" s="365">
        <f>SUM(K38:K49)</f>
        <v>5569864.4632350318</v>
      </c>
      <c r="L56" s="364">
        <f t="shared" ref="L56:R56" si="27">SUM(L38:L49)</f>
        <v>7798301.3223260017</v>
      </c>
      <c r="M56" s="365">
        <f t="shared" si="27"/>
        <v>11191416.643929997</v>
      </c>
      <c r="N56" s="364">
        <f t="shared" si="27"/>
        <v>2278401.9491600003</v>
      </c>
      <c r="O56" s="346">
        <f t="shared" si="27"/>
        <v>3024303.6274600001</v>
      </c>
      <c r="P56" s="376">
        <f t="shared" si="27"/>
        <v>61016602.182881027</v>
      </c>
      <c r="Q56" s="376">
        <f t="shared" si="27"/>
        <v>1089027.0477149889</v>
      </c>
      <c r="R56" s="364">
        <f t="shared" si="27"/>
        <v>62105629.230596021</v>
      </c>
    </row>
    <row r="57" spans="1:22" ht="12" customHeight="1">
      <c r="E57" s="77"/>
      <c r="F57" s="77"/>
      <c r="G57" s="77"/>
      <c r="L57" s="77"/>
      <c r="M57" s="77"/>
      <c r="N57" s="77"/>
    </row>
    <row r="58" spans="1:22" ht="12" customHeight="1">
      <c r="E58" s="77"/>
      <c r="F58" s="77"/>
      <c r="G58" s="77"/>
      <c r="L58" s="77"/>
      <c r="M58" s="77"/>
      <c r="N58" s="77"/>
    </row>
    <row r="59" spans="1:22" ht="12" customHeight="1">
      <c r="E59" s="77"/>
      <c r="F59" s="77"/>
      <c r="G59" s="77"/>
      <c r="L59" s="77"/>
      <c r="M59" s="77"/>
      <c r="N59" s="77"/>
    </row>
    <row r="60" spans="1:22" ht="12" customHeight="1">
      <c r="E60" s="77"/>
      <c r="F60" s="77"/>
      <c r="G60" s="77"/>
      <c r="L60" s="77"/>
      <c r="M60" s="77"/>
      <c r="N60" s="77"/>
    </row>
    <row r="61" spans="1:22" ht="12" customHeight="1"/>
    <row r="62" spans="1:22" ht="12" customHeight="1"/>
    <row r="63" spans="1:22" ht="12" customHeight="1"/>
    <row r="64" spans="1:22" ht="12" customHeight="1"/>
    <row r="65" ht="12" customHeight="1"/>
  </sheetData>
  <mergeCells count="6">
    <mergeCell ref="A36:R36"/>
    <mergeCell ref="A35:R35"/>
    <mergeCell ref="A1:R1"/>
    <mergeCell ref="A2:I2"/>
    <mergeCell ref="A4:R4"/>
    <mergeCell ref="A3:R3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19:R19 B51:R51" formulaRange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U59"/>
  <sheetViews>
    <sheetView showGridLines="0" tabSelected="1" topLeftCell="A19" zoomScaleNormal="100" zoomScaleSheetLayoutView="100" workbookViewId="0"/>
  </sheetViews>
  <sheetFormatPr defaultColWidth="9.109375" defaultRowHeight="13.8"/>
  <cols>
    <col min="1" max="1" width="6.44140625" style="153" customWidth="1"/>
    <col min="2" max="6" width="4.6640625" style="153" customWidth="1"/>
    <col min="7" max="9" width="4.88671875" style="153" customWidth="1"/>
    <col min="10" max="14" width="4.6640625" style="153" customWidth="1"/>
    <col min="15" max="15" width="3.6640625" style="153" customWidth="1"/>
    <col min="16" max="19" width="4.6640625" style="153" customWidth="1"/>
    <col min="20" max="20" width="3.6640625" style="153" customWidth="1"/>
    <col min="21" max="21" width="5" style="153" customWidth="1"/>
    <col min="22" max="16384" width="9.109375" style="153"/>
  </cols>
  <sheetData>
    <row r="1" spans="1:20" ht="18">
      <c r="A1" s="253" t="s">
        <v>304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</row>
    <row r="2" spans="1:20" ht="15" customHeight="1">
      <c r="E2" s="254"/>
      <c r="F2" s="254"/>
    </row>
    <row r="3" spans="1:20" ht="15" customHeight="1">
      <c r="A3" s="713" t="s">
        <v>262</v>
      </c>
      <c r="B3" s="713"/>
      <c r="C3" s="713"/>
      <c r="D3" s="713"/>
      <c r="E3" s="713"/>
      <c r="F3" s="713"/>
      <c r="G3" s="713"/>
      <c r="H3" s="713"/>
      <c r="I3" s="713"/>
      <c r="J3" s="713"/>
      <c r="K3" s="713"/>
      <c r="L3" s="713"/>
      <c r="M3" s="713"/>
      <c r="N3" s="713"/>
      <c r="O3" s="713"/>
      <c r="P3" s="713"/>
      <c r="Q3" s="713"/>
      <c r="R3" s="713"/>
      <c r="S3" s="713"/>
      <c r="T3" s="713"/>
    </row>
    <row r="4" spans="1:20" ht="15" customHeight="1">
      <c r="A4" s="239"/>
      <c r="C4" s="240"/>
      <c r="D4" s="240"/>
      <c r="E4" s="240"/>
      <c r="F4" s="240"/>
      <c r="G4" s="240"/>
      <c r="H4" s="220"/>
      <c r="I4" s="220"/>
    </row>
    <row r="5" spans="1:20" ht="15" customHeight="1">
      <c r="A5" s="239"/>
      <c r="C5" s="240"/>
      <c r="D5" s="240"/>
      <c r="E5" s="240"/>
      <c r="F5" s="240"/>
      <c r="G5" s="240"/>
      <c r="H5" s="220"/>
      <c r="I5" s="220"/>
    </row>
    <row r="6" spans="1:20" ht="15" customHeight="1">
      <c r="A6" s="239"/>
      <c r="B6" s="241"/>
      <c r="C6" s="241"/>
      <c r="D6" s="240"/>
      <c r="E6" s="240"/>
      <c r="F6" s="240"/>
      <c r="G6" s="241"/>
      <c r="H6" s="75"/>
      <c r="I6" s="220"/>
    </row>
    <row r="7" spans="1:20" ht="15" customHeight="1">
      <c r="A7" s="239"/>
      <c r="B7" s="241"/>
      <c r="C7" s="241"/>
      <c r="D7" s="240"/>
      <c r="E7" s="240"/>
      <c r="F7" s="240"/>
      <c r="G7" s="241"/>
      <c r="H7" s="75"/>
      <c r="I7" s="220"/>
    </row>
    <row r="8" spans="1:20" ht="15" customHeight="1">
      <c r="A8" s="239"/>
      <c r="B8" s="241"/>
      <c r="C8" s="241"/>
      <c r="D8" s="240"/>
      <c r="E8" s="240"/>
      <c r="F8" s="240"/>
      <c r="G8" s="241"/>
      <c r="H8" s="75"/>
      <c r="I8" s="220"/>
    </row>
    <row r="9" spans="1:20" ht="15" customHeight="1">
      <c r="A9" s="239"/>
      <c r="B9" s="240"/>
      <c r="C9" s="240"/>
      <c r="D9" s="240"/>
      <c r="E9" s="240"/>
      <c r="F9" s="240"/>
      <c r="G9" s="241"/>
      <c r="H9" s="75"/>
      <c r="I9" s="220"/>
    </row>
    <row r="10" spans="1:20" ht="15" customHeight="1">
      <c r="A10" s="239"/>
      <c r="B10" s="240"/>
      <c r="C10" s="240"/>
      <c r="D10" s="240"/>
      <c r="E10" s="240"/>
      <c r="F10" s="240"/>
      <c r="G10" s="240"/>
      <c r="H10" s="220"/>
      <c r="I10" s="220"/>
    </row>
    <row r="11" spans="1:20" ht="15" customHeight="1">
      <c r="A11" s="239"/>
      <c r="B11" s="240"/>
      <c r="C11" s="240"/>
      <c r="D11" s="240"/>
      <c r="E11" s="240"/>
      <c r="F11" s="240"/>
      <c r="G11" s="240"/>
      <c r="H11" s="220"/>
      <c r="I11" s="220"/>
    </row>
    <row r="12" spans="1:20" ht="15" customHeight="1">
      <c r="A12" s="239"/>
      <c r="B12" s="240"/>
      <c r="C12" s="240"/>
      <c r="D12" s="240"/>
      <c r="E12" s="240"/>
      <c r="F12" s="240"/>
      <c r="G12" s="240"/>
      <c r="H12" s="220"/>
      <c r="I12" s="220"/>
    </row>
    <row r="13" spans="1:20" ht="15" customHeight="1">
      <c r="A13" s="239"/>
      <c r="B13" s="240"/>
      <c r="C13" s="240"/>
      <c r="D13" s="240"/>
      <c r="E13" s="240"/>
      <c r="F13" s="240"/>
      <c r="G13" s="240"/>
      <c r="H13" s="220"/>
      <c r="I13" s="220"/>
    </row>
    <row r="14" spans="1:20" ht="15" customHeight="1">
      <c r="A14" s="239"/>
      <c r="B14" s="240"/>
      <c r="C14" s="240"/>
      <c r="D14" s="240"/>
      <c r="E14" s="240"/>
      <c r="F14" s="240"/>
      <c r="G14" s="240"/>
      <c r="H14" s="242"/>
      <c r="I14" s="242"/>
    </row>
    <row r="15" spans="1:20" ht="15" customHeight="1">
      <c r="A15" s="3"/>
      <c r="B15" s="3"/>
      <c r="C15" s="3"/>
      <c r="D15" s="3"/>
      <c r="E15" s="3"/>
      <c r="F15" s="3"/>
      <c r="G15" s="2"/>
      <c r="H15" s="243"/>
      <c r="I15" s="243"/>
    </row>
    <row r="16" spans="1:20" ht="15" customHeight="1">
      <c r="A16" s="3"/>
      <c r="B16" s="3"/>
      <c r="C16" s="3"/>
      <c r="D16" s="3"/>
      <c r="E16" s="3"/>
      <c r="F16" s="3"/>
    </row>
    <row r="17" spans="1:21" ht="15" customHeight="1">
      <c r="A17" s="3"/>
      <c r="B17" s="3"/>
      <c r="C17" s="3"/>
      <c r="D17" s="3"/>
      <c r="E17" s="3"/>
      <c r="F17" s="3"/>
    </row>
    <row r="18" spans="1:21" ht="15" customHeight="1">
      <c r="A18" s="3"/>
      <c r="B18" s="3"/>
      <c r="C18" s="3"/>
      <c r="D18" s="3"/>
      <c r="E18" s="3"/>
      <c r="F18" s="3"/>
    </row>
    <row r="19" spans="1:21" ht="15" customHeight="1">
      <c r="A19" s="3"/>
      <c r="B19" s="3"/>
      <c r="C19" s="3"/>
      <c r="D19" s="3"/>
      <c r="E19" s="3"/>
      <c r="F19" s="3"/>
    </row>
    <row r="20" spans="1:21" ht="15" customHeight="1">
      <c r="A20" s="3"/>
      <c r="B20" s="3"/>
      <c r="C20" s="3"/>
      <c r="D20" s="3"/>
      <c r="E20" s="3"/>
      <c r="F20" s="3"/>
    </row>
    <row r="21" spans="1:21" ht="12.9" customHeight="1">
      <c r="B21" s="177" t="s">
        <v>310</v>
      </c>
      <c r="C21" s="177"/>
      <c r="D21" s="177"/>
      <c r="E21" s="3"/>
      <c r="F21" s="2"/>
      <c r="G21" s="2"/>
      <c r="H21" s="2"/>
    </row>
    <row r="22" spans="1:21" ht="12.9" customHeight="1">
      <c r="B22" s="177" t="s">
        <v>100</v>
      </c>
      <c r="C22" s="177"/>
      <c r="D22" s="177"/>
      <c r="G22" s="714" t="s">
        <v>249</v>
      </c>
      <c r="H22" s="714"/>
      <c r="I22" s="714"/>
      <c r="K22" s="714" t="s">
        <v>117</v>
      </c>
      <c r="L22" s="714"/>
      <c r="M22" s="714"/>
      <c r="N22" s="714"/>
      <c r="P22" s="714" t="s">
        <v>252</v>
      </c>
      <c r="Q22" s="714"/>
      <c r="R22" s="714"/>
      <c r="S22" s="714"/>
      <c r="T22" s="714"/>
      <c r="U22" s="714"/>
    </row>
    <row r="23" spans="1:21" ht="12.9" customHeight="1">
      <c r="B23" s="177" t="s">
        <v>101</v>
      </c>
      <c r="C23" s="177"/>
      <c r="D23" s="177"/>
      <c r="G23" s="714" t="s">
        <v>250</v>
      </c>
      <c r="H23" s="714"/>
      <c r="I23" s="714"/>
      <c r="K23" s="715" t="s">
        <v>116</v>
      </c>
      <c r="L23" s="715"/>
      <c r="M23" s="715"/>
      <c r="N23" s="715"/>
      <c r="P23" s="714" t="s">
        <v>253</v>
      </c>
      <c r="Q23" s="714"/>
      <c r="R23" s="714"/>
      <c r="S23" s="714"/>
      <c r="T23" s="714"/>
      <c r="U23" s="714"/>
    </row>
    <row r="24" spans="1:21" ht="12.9" customHeight="1">
      <c r="B24" s="177" t="s">
        <v>102</v>
      </c>
      <c r="C24" s="177"/>
      <c r="D24" s="177"/>
      <c r="G24" s="714" t="s">
        <v>251</v>
      </c>
      <c r="H24" s="714"/>
      <c r="I24" s="714"/>
      <c r="K24" s="715"/>
      <c r="L24" s="715"/>
      <c r="M24" s="715"/>
      <c r="N24" s="715"/>
      <c r="P24" s="715" t="s">
        <v>254</v>
      </c>
      <c r="Q24" s="715"/>
      <c r="R24" s="715"/>
      <c r="S24" s="715"/>
      <c r="T24" s="715"/>
      <c r="U24" s="715"/>
    </row>
    <row r="25" spans="1:21" ht="12" customHeight="1">
      <c r="A25" s="3"/>
      <c r="B25" s="3"/>
      <c r="C25" s="3"/>
      <c r="D25" s="3"/>
      <c r="E25" s="3"/>
      <c r="F25" s="3"/>
      <c r="H25" s="244"/>
      <c r="I25" s="244"/>
      <c r="P25" s="715"/>
      <c r="Q25" s="715"/>
      <c r="R25" s="715"/>
      <c r="S25" s="715"/>
      <c r="T25" s="715"/>
      <c r="U25" s="715"/>
    </row>
    <row r="26" spans="1:21" ht="15" customHeight="1">
      <c r="A26" s="716"/>
      <c r="B26" s="716"/>
      <c r="C26" s="716"/>
      <c r="D26" s="716"/>
      <c r="E26" s="716"/>
      <c r="F26" s="716"/>
      <c r="G26" s="716"/>
      <c r="H26" s="716"/>
      <c r="I26" s="716"/>
      <c r="J26" s="716"/>
      <c r="K26" s="716"/>
      <c r="L26" s="716"/>
      <c r="M26" s="716"/>
      <c r="N26" s="716"/>
      <c r="O26" s="716"/>
      <c r="P26" s="716"/>
      <c r="Q26" s="716"/>
      <c r="R26" s="716"/>
      <c r="S26" s="716"/>
      <c r="T26" s="716"/>
    </row>
    <row r="27" spans="1:21" ht="15" customHeight="1">
      <c r="A27" s="717" t="s">
        <v>263</v>
      </c>
      <c r="B27" s="717"/>
      <c r="C27" s="717"/>
      <c r="D27" s="717"/>
      <c r="E27" s="717"/>
      <c r="F27" s="717"/>
      <c r="G27" s="717"/>
      <c r="H27" s="717"/>
      <c r="I27" s="717"/>
      <c r="J27" s="717"/>
      <c r="K27" s="717"/>
      <c r="L27" s="717"/>
      <c r="M27" s="717"/>
      <c r="N27" s="717"/>
      <c r="O27" s="717"/>
      <c r="P27" s="717"/>
      <c r="Q27" s="717"/>
      <c r="R27" s="717"/>
      <c r="S27" s="717"/>
      <c r="T27" s="717"/>
    </row>
    <row r="28" spans="1:21" ht="15" customHeight="1">
      <c r="A28" s="157"/>
      <c r="B28" s="157"/>
      <c r="C28" s="245"/>
      <c r="D28" s="245"/>
      <c r="E28" s="245"/>
      <c r="F28" s="245"/>
      <c r="G28" s="246"/>
      <c r="H28" s="247"/>
      <c r="I28" s="247"/>
      <c r="J28" s="164"/>
    </row>
    <row r="29" spans="1:21" ht="15" customHeight="1" thickBot="1">
      <c r="B29" s="718" t="s">
        <v>207</v>
      </c>
      <c r="C29" s="718"/>
      <c r="D29" s="718"/>
      <c r="E29" s="718"/>
      <c r="F29" s="174"/>
      <c r="G29" s="175"/>
      <c r="K29" s="173"/>
      <c r="P29" s="718" t="s">
        <v>208</v>
      </c>
      <c r="Q29" s="718"/>
      <c r="R29" s="718"/>
      <c r="S29" s="718"/>
    </row>
    <row r="30" spans="1:21" ht="15" customHeight="1" thickBot="1">
      <c r="B30" s="718"/>
      <c r="C30" s="718"/>
      <c r="D30" s="718"/>
      <c r="E30" s="718"/>
      <c r="F30" s="188"/>
      <c r="G30" s="188"/>
      <c r="I30" s="719" t="s">
        <v>116</v>
      </c>
      <c r="J30" s="720"/>
      <c r="K30" s="720"/>
      <c r="L30" s="721"/>
      <c r="P30" s="718"/>
      <c r="Q30" s="718"/>
      <c r="R30" s="718"/>
      <c r="S30" s="718"/>
    </row>
    <row r="31" spans="1:21" ht="15" customHeight="1">
      <c r="A31" s="176"/>
      <c r="B31" s="718"/>
      <c r="C31" s="718"/>
      <c r="D31" s="718"/>
      <c r="E31" s="718"/>
      <c r="F31" s="157"/>
      <c r="G31" s="157"/>
      <c r="H31" s="157"/>
      <c r="I31" s="172"/>
      <c r="J31" s="173"/>
      <c r="K31" s="173"/>
      <c r="L31" s="172"/>
      <c r="P31" s="718"/>
      <c r="Q31" s="718"/>
      <c r="R31" s="718"/>
      <c r="S31" s="718"/>
    </row>
    <row r="32" spans="1:21" ht="15" customHeight="1">
      <c r="A32" s="710"/>
      <c r="B32" s="710"/>
      <c r="C32" s="169"/>
      <c r="D32" s="169"/>
      <c r="E32" s="711"/>
      <c r="F32" s="712"/>
      <c r="G32" s="75"/>
      <c r="H32" s="156"/>
      <c r="I32" s="170"/>
      <c r="J32" s="164"/>
    </row>
    <row r="33" spans="1:20" ht="15" customHeight="1">
      <c r="C33" s="171"/>
      <c r="D33" s="156"/>
      <c r="E33" s="712"/>
      <c r="F33" s="712"/>
      <c r="G33" s="188"/>
      <c r="H33" s="170"/>
      <c r="I33" s="170"/>
      <c r="J33" s="164"/>
    </row>
    <row r="34" spans="1:20" ht="15" customHeight="1">
      <c r="B34" s="722" t="s">
        <v>52</v>
      </c>
      <c r="C34" s="722"/>
      <c r="D34" s="722"/>
      <c r="E34" s="722"/>
      <c r="F34" s="188"/>
      <c r="G34" s="167"/>
      <c r="H34" s="167"/>
      <c r="I34" s="156"/>
      <c r="J34" s="156"/>
    </row>
    <row r="35" spans="1:20" ht="15" customHeight="1">
      <c r="A35" s="154"/>
      <c r="B35" s="722"/>
      <c r="C35" s="722"/>
      <c r="D35" s="722"/>
      <c r="E35" s="722"/>
      <c r="F35" s="168"/>
      <c r="G35" s="168"/>
      <c r="I35" s="723" t="s">
        <v>117</v>
      </c>
      <c r="J35" s="724"/>
      <c r="K35" s="724"/>
      <c r="L35" s="725"/>
    </row>
    <row r="36" spans="1:20" ht="15" customHeight="1">
      <c r="A36" s="157"/>
      <c r="B36" s="722"/>
      <c r="C36" s="722"/>
      <c r="D36" s="722"/>
      <c r="E36" s="722"/>
      <c r="F36" s="156"/>
      <c r="G36" s="156"/>
      <c r="I36" s="726" t="s">
        <v>118</v>
      </c>
      <c r="J36" s="718"/>
      <c r="K36" s="718"/>
      <c r="L36" s="727"/>
    </row>
    <row r="37" spans="1:20" ht="15" customHeight="1">
      <c r="C37" s="166"/>
      <c r="D37" s="156"/>
      <c r="E37" s="156"/>
      <c r="F37" s="156"/>
      <c r="G37" s="156"/>
      <c r="I37" s="726"/>
      <c r="J37" s="718"/>
      <c r="K37" s="718"/>
      <c r="L37" s="727"/>
      <c r="P37" s="718" t="s">
        <v>111</v>
      </c>
      <c r="Q37" s="718"/>
      <c r="R37" s="718"/>
      <c r="S37" s="718"/>
    </row>
    <row r="38" spans="1:20" ht="15" customHeight="1">
      <c r="B38" s="722" t="s">
        <v>53</v>
      </c>
      <c r="C38" s="722"/>
      <c r="D38" s="722"/>
      <c r="E38" s="722"/>
      <c r="F38" s="156"/>
      <c r="G38" s="156"/>
      <c r="I38" s="728"/>
      <c r="J38" s="729"/>
      <c r="K38" s="729"/>
      <c r="L38" s="730"/>
      <c r="P38" s="718"/>
      <c r="Q38" s="718"/>
      <c r="R38" s="718"/>
      <c r="S38" s="718"/>
    </row>
    <row r="39" spans="1:20" ht="15" customHeight="1">
      <c r="A39" s="154"/>
      <c r="B39" s="722"/>
      <c r="C39" s="722"/>
      <c r="D39" s="722"/>
      <c r="E39" s="722"/>
      <c r="F39" s="165"/>
      <c r="G39" s="156"/>
      <c r="J39" s="164"/>
      <c r="R39" s="156"/>
      <c r="S39" s="156"/>
    </row>
    <row r="40" spans="1:20" ht="15" customHeight="1">
      <c r="A40" s="154"/>
      <c r="B40" s="722"/>
      <c r="C40" s="722"/>
      <c r="D40" s="722"/>
      <c r="E40" s="722"/>
      <c r="F40" s="156"/>
      <c r="G40" s="159"/>
      <c r="J40" s="156"/>
      <c r="O40" s="255"/>
      <c r="P40" s="255"/>
      <c r="Q40" s="255"/>
      <c r="R40" s="256"/>
      <c r="S40" s="256"/>
      <c r="T40" s="255"/>
    </row>
    <row r="41" spans="1:20" ht="15" customHeight="1">
      <c r="A41" s="154"/>
      <c r="B41" s="189"/>
      <c r="C41" s="189"/>
      <c r="D41" s="189"/>
      <c r="E41" s="189"/>
      <c r="F41" s="156"/>
      <c r="G41" s="159"/>
      <c r="J41" s="156"/>
      <c r="O41" s="255"/>
      <c r="P41" s="749" t="s">
        <v>114</v>
      </c>
      <c r="Q41" s="749"/>
      <c r="R41" s="749"/>
      <c r="S41" s="749"/>
      <c r="T41" s="734" t="s">
        <v>23</v>
      </c>
    </row>
    <row r="42" spans="1:20" ht="15" customHeight="1">
      <c r="A42" s="710"/>
      <c r="B42" s="710"/>
      <c r="C42" s="163"/>
      <c r="D42" s="156"/>
      <c r="E42" s="156"/>
      <c r="F42" s="156"/>
      <c r="G42" s="159"/>
      <c r="J42" s="164"/>
      <c r="O42" s="255"/>
      <c r="P42" s="718" t="s">
        <v>119</v>
      </c>
      <c r="Q42" s="718"/>
      <c r="R42" s="718"/>
      <c r="S42" s="718"/>
      <c r="T42" s="734"/>
    </row>
    <row r="43" spans="1:20" ht="15" customHeight="1">
      <c r="B43" s="735" t="s">
        <v>120</v>
      </c>
      <c r="C43" s="735"/>
      <c r="D43" s="735"/>
      <c r="E43" s="735"/>
      <c r="F43" s="156"/>
      <c r="G43" s="156"/>
      <c r="O43" s="255"/>
      <c r="P43" s="718"/>
      <c r="Q43" s="718"/>
      <c r="R43" s="718"/>
      <c r="S43" s="718"/>
      <c r="T43" s="734"/>
    </row>
    <row r="44" spans="1:20" ht="15" customHeight="1">
      <c r="B44" s="735"/>
      <c r="C44" s="735"/>
      <c r="D44" s="735"/>
      <c r="E44" s="735"/>
      <c r="F44" s="188"/>
      <c r="G44" s="188"/>
      <c r="I44" s="736" t="s">
        <v>121</v>
      </c>
      <c r="J44" s="737"/>
      <c r="K44" s="737"/>
      <c r="L44" s="738"/>
      <c r="O44" s="255"/>
      <c r="P44" s="739" t="s">
        <v>210</v>
      </c>
      <c r="Q44" s="739"/>
      <c r="R44" s="739"/>
      <c r="S44" s="739"/>
      <c r="T44" s="734"/>
    </row>
    <row r="45" spans="1:20" ht="15" customHeight="1" thickBot="1">
      <c r="A45" s="162"/>
      <c r="F45" s="156"/>
      <c r="G45" s="156"/>
      <c r="I45" s="740" t="s">
        <v>303</v>
      </c>
      <c r="J45" s="741"/>
      <c r="K45" s="741"/>
      <c r="L45" s="742"/>
      <c r="O45" s="255"/>
      <c r="P45" s="739"/>
      <c r="Q45" s="739"/>
      <c r="R45" s="739"/>
      <c r="S45" s="739"/>
      <c r="T45" s="734"/>
    </row>
    <row r="46" spans="1:20" ht="15" customHeight="1" thickBot="1">
      <c r="A46" s="162"/>
      <c r="B46" s="162"/>
      <c r="C46" s="746" t="s">
        <v>122</v>
      </c>
      <c r="D46" s="747"/>
      <c r="E46" s="747"/>
      <c r="F46" s="748"/>
      <c r="I46" s="740"/>
      <c r="J46" s="741"/>
      <c r="K46" s="741"/>
      <c r="L46" s="742"/>
      <c r="O46" s="255"/>
      <c r="P46" s="741" t="s">
        <v>209</v>
      </c>
      <c r="Q46" s="741"/>
      <c r="R46" s="741"/>
      <c r="S46" s="741"/>
      <c r="T46" s="734"/>
    </row>
    <row r="47" spans="1:20" ht="15" customHeight="1">
      <c r="F47" s="156"/>
      <c r="G47" s="156"/>
      <c r="I47" s="743"/>
      <c r="J47" s="744"/>
      <c r="K47" s="744"/>
      <c r="L47" s="745"/>
      <c r="O47" s="255"/>
      <c r="P47" s="741"/>
      <c r="Q47" s="741"/>
      <c r="R47" s="741"/>
      <c r="S47" s="741"/>
      <c r="T47" s="734"/>
    </row>
    <row r="48" spans="1:20" ht="15" customHeight="1">
      <c r="B48" s="735" t="s">
        <v>123</v>
      </c>
      <c r="C48" s="735"/>
      <c r="D48" s="735"/>
      <c r="E48" s="735"/>
      <c r="G48" s="159"/>
      <c r="J48" s="160"/>
      <c r="O48" s="255"/>
      <c r="P48" s="741"/>
      <c r="Q48" s="741"/>
      <c r="R48" s="741"/>
      <c r="S48" s="741"/>
      <c r="T48" s="734"/>
    </row>
    <row r="49" spans="1:20" ht="15" customHeight="1">
      <c r="A49" s="161"/>
      <c r="B49" s="735"/>
      <c r="C49" s="735"/>
      <c r="D49" s="735"/>
      <c r="E49" s="735"/>
      <c r="G49" s="159"/>
      <c r="J49" s="160"/>
      <c r="O49" s="255"/>
      <c r="P49" s="741"/>
      <c r="Q49" s="741"/>
      <c r="R49" s="741"/>
      <c r="S49" s="741"/>
      <c r="T49" s="734"/>
    </row>
    <row r="50" spans="1:20" ht="15" customHeight="1">
      <c r="A50" s="154"/>
      <c r="B50" s="154"/>
      <c r="D50" s="155"/>
      <c r="E50" s="156"/>
      <c r="F50" s="156"/>
      <c r="G50" s="157"/>
      <c r="H50" s="2"/>
      <c r="I50" s="731" t="s">
        <v>124</v>
      </c>
      <c r="J50" s="731"/>
      <c r="K50" s="731"/>
      <c r="L50" s="731"/>
      <c r="O50" s="255"/>
      <c r="P50" s="732" t="s">
        <v>125</v>
      </c>
      <c r="Q50" s="732"/>
      <c r="R50" s="732"/>
      <c r="S50" s="732"/>
      <c r="T50" s="734"/>
    </row>
    <row r="51" spans="1:20" ht="15" customHeight="1">
      <c r="A51" s="154"/>
      <c r="B51" s="154"/>
      <c r="D51" s="156"/>
      <c r="E51" s="156"/>
      <c r="F51" s="156"/>
      <c r="G51" s="156"/>
      <c r="H51" s="158"/>
      <c r="I51" s="731"/>
      <c r="J51" s="731"/>
      <c r="K51" s="731"/>
      <c r="L51" s="731"/>
      <c r="O51" s="255"/>
      <c r="P51" s="732"/>
      <c r="Q51" s="732"/>
      <c r="R51" s="732"/>
      <c r="S51" s="732"/>
      <c r="T51" s="734"/>
    </row>
    <row r="52" spans="1:20" ht="15" customHeight="1">
      <c r="B52" s="733" t="s">
        <v>126</v>
      </c>
      <c r="C52" s="733"/>
      <c r="D52" s="733"/>
      <c r="E52" s="733"/>
      <c r="O52" s="255"/>
      <c r="P52" s="733" t="s">
        <v>69</v>
      </c>
      <c r="Q52" s="733"/>
      <c r="R52" s="733"/>
      <c r="S52" s="733"/>
      <c r="T52" s="734"/>
    </row>
    <row r="53" spans="1:20" ht="15" customHeight="1">
      <c r="B53" s="733"/>
      <c r="C53" s="733"/>
      <c r="D53" s="733"/>
      <c r="E53" s="733"/>
      <c r="O53" s="255"/>
      <c r="P53" s="733"/>
      <c r="Q53" s="733"/>
      <c r="R53" s="733"/>
      <c r="S53" s="733"/>
      <c r="T53" s="734"/>
    </row>
    <row r="54" spans="1:20" ht="15" customHeight="1">
      <c r="O54" s="255"/>
      <c r="P54" s="255"/>
      <c r="Q54" s="255"/>
      <c r="R54" s="255"/>
      <c r="S54" s="255"/>
      <c r="T54" s="255"/>
    </row>
    <row r="55" spans="1:20" ht="15" customHeight="1"/>
    <row r="56" spans="1:20" ht="15" customHeight="1"/>
    <row r="57" spans="1:20" ht="15" customHeight="1"/>
    <row r="58" spans="1:20" ht="15" customHeight="1"/>
    <row r="59" spans="1:20" ht="15" customHeight="1"/>
  </sheetData>
  <mergeCells count="36">
    <mergeCell ref="I50:L51"/>
    <mergeCell ref="P50:S51"/>
    <mergeCell ref="B52:E53"/>
    <mergeCell ref="P52:S53"/>
    <mergeCell ref="T41:T53"/>
    <mergeCell ref="A42:B42"/>
    <mergeCell ref="P42:S43"/>
    <mergeCell ref="B43:E44"/>
    <mergeCell ref="I44:L44"/>
    <mergeCell ref="P44:S45"/>
    <mergeCell ref="I45:L47"/>
    <mergeCell ref="C46:F46"/>
    <mergeCell ref="P46:S49"/>
    <mergeCell ref="B48:E49"/>
    <mergeCell ref="P41:S41"/>
    <mergeCell ref="B34:E36"/>
    <mergeCell ref="I35:L35"/>
    <mergeCell ref="I36:L38"/>
    <mergeCell ref="P37:S38"/>
    <mergeCell ref="B38:E40"/>
    <mergeCell ref="A32:B32"/>
    <mergeCell ref="E32:F33"/>
    <mergeCell ref="A3:T3"/>
    <mergeCell ref="G22:I22"/>
    <mergeCell ref="K22:N22"/>
    <mergeCell ref="P22:U22"/>
    <mergeCell ref="G23:I23"/>
    <mergeCell ref="K23:N24"/>
    <mergeCell ref="P23:U23"/>
    <mergeCell ref="G24:I24"/>
    <mergeCell ref="P24:U25"/>
    <mergeCell ref="A26:T26"/>
    <mergeCell ref="A27:T27"/>
    <mergeCell ref="B29:E31"/>
    <mergeCell ref="P29:S31"/>
    <mergeCell ref="I30:L30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42"/>
  <sheetViews>
    <sheetView showGridLines="0" tabSelected="1" topLeftCell="A76" zoomScaleNormal="100" zoomScaleSheetLayoutView="100" workbookViewId="0"/>
  </sheetViews>
  <sheetFormatPr defaultColWidth="9.109375" defaultRowHeight="10.199999999999999"/>
  <cols>
    <col min="1" max="1" width="18.44140625" style="178" customWidth="1"/>
    <col min="2" max="2" width="81" style="204" customWidth="1"/>
    <col min="3" max="3" width="9.109375" style="75" customWidth="1"/>
    <col min="4" max="4" width="11.6640625" style="75" customWidth="1"/>
    <col min="5" max="6" width="9.109375" style="75"/>
    <col min="7" max="7" width="11.6640625" style="75" customWidth="1"/>
    <col min="8" max="16384" width="9.109375" style="75"/>
  </cols>
  <sheetData>
    <row r="1" spans="1:2" ht="18">
      <c r="A1" s="21" t="s">
        <v>211</v>
      </c>
      <c r="B1" s="206"/>
    </row>
    <row r="2" spans="1:2" ht="6" customHeight="1">
      <c r="B2" s="206"/>
    </row>
    <row r="3" spans="1:2" ht="39.9" customHeight="1">
      <c r="A3" s="22" t="s">
        <v>131</v>
      </c>
      <c r="B3" s="190" t="s">
        <v>212</v>
      </c>
    </row>
    <row r="4" spans="1:2" ht="24.9" customHeight="1">
      <c r="A4" s="23" t="s">
        <v>110</v>
      </c>
      <c r="B4" s="24" t="s">
        <v>143</v>
      </c>
    </row>
    <row r="5" spans="1:2" ht="24.9" customHeight="1">
      <c r="A5" s="23" t="s">
        <v>144</v>
      </c>
      <c r="B5" s="14" t="s">
        <v>145</v>
      </c>
    </row>
    <row r="6" spans="1:2" ht="24.9" customHeight="1">
      <c r="A6" s="23" t="s">
        <v>7</v>
      </c>
      <c r="B6" s="24" t="s">
        <v>146</v>
      </c>
    </row>
    <row r="7" spans="1:2" ht="24.9" customHeight="1">
      <c r="A7" s="23" t="s">
        <v>147</v>
      </c>
      <c r="B7" s="24" t="s">
        <v>148</v>
      </c>
    </row>
    <row r="8" spans="1:2" ht="24.9" customHeight="1">
      <c r="A8" s="23" t="s">
        <v>149</v>
      </c>
      <c r="B8" s="24" t="s">
        <v>150</v>
      </c>
    </row>
    <row r="9" spans="1:2" ht="24.9" customHeight="1">
      <c r="A9" s="23" t="s">
        <v>22</v>
      </c>
      <c r="B9" s="24" t="s">
        <v>312</v>
      </c>
    </row>
    <row r="10" spans="1:2" ht="24.9" customHeight="1">
      <c r="A10" s="23" t="s">
        <v>104</v>
      </c>
      <c r="B10" s="16" t="s">
        <v>313</v>
      </c>
    </row>
    <row r="11" spans="1:2" ht="24.9" customHeight="1">
      <c r="A11" s="23" t="s">
        <v>151</v>
      </c>
      <c r="B11" s="24" t="s">
        <v>152</v>
      </c>
    </row>
    <row r="12" spans="1:2" ht="24.9" customHeight="1">
      <c r="A12" s="23" t="s">
        <v>153</v>
      </c>
      <c r="B12" s="24" t="s">
        <v>154</v>
      </c>
    </row>
    <row r="13" spans="1:2" ht="24.9" customHeight="1">
      <c r="A13" s="23" t="s">
        <v>155</v>
      </c>
      <c r="B13" s="24" t="s">
        <v>156</v>
      </c>
    </row>
    <row r="14" spans="1:2" ht="24.9" customHeight="1">
      <c r="A14" s="23" t="s">
        <v>56</v>
      </c>
      <c r="B14" s="24" t="s">
        <v>314</v>
      </c>
    </row>
    <row r="15" spans="1:2" ht="24.9" customHeight="1">
      <c r="A15" s="23" t="s">
        <v>6</v>
      </c>
      <c r="B15" s="24" t="s">
        <v>157</v>
      </c>
    </row>
    <row r="16" spans="1:2" ht="24.9" customHeight="1">
      <c r="A16" s="23" t="s">
        <v>77</v>
      </c>
      <c r="B16" s="24" t="s">
        <v>315</v>
      </c>
    </row>
    <row r="17" spans="1:2" ht="24.9" customHeight="1">
      <c r="A17" s="23" t="s">
        <v>158</v>
      </c>
      <c r="B17" s="24" t="s">
        <v>316</v>
      </c>
    </row>
    <row r="18" spans="1:2" ht="24.9" customHeight="1">
      <c r="A18" s="23" t="s">
        <v>159</v>
      </c>
      <c r="B18" s="15" t="s">
        <v>160</v>
      </c>
    </row>
    <row r="19" spans="1:2" ht="24.9" customHeight="1">
      <c r="A19" s="22" t="s">
        <v>161</v>
      </c>
      <c r="B19" s="15" t="s">
        <v>162</v>
      </c>
    </row>
    <row r="20" spans="1:2" ht="24.9" customHeight="1">
      <c r="A20" s="23" t="s">
        <v>163</v>
      </c>
      <c r="B20" s="14" t="s">
        <v>164</v>
      </c>
    </row>
    <row r="21" spans="1:2" ht="24.75" customHeight="1">
      <c r="A21" s="23" t="s">
        <v>36</v>
      </c>
      <c r="B21" s="17" t="s">
        <v>165</v>
      </c>
    </row>
    <row r="22" spans="1:2" ht="24.9" customHeight="1">
      <c r="A22" s="23" t="s">
        <v>166</v>
      </c>
      <c r="B22" s="15" t="s">
        <v>167</v>
      </c>
    </row>
    <row r="23" spans="1:2" ht="24.9" customHeight="1">
      <c r="A23" s="23" t="s">
        <v>168</v>
      </c>
      <c r="B23" s="24" t="s">
        <v>169</v>
      </c>
    </row>
    <row r="24" spans="1:2" ht="24.9" customHeight="1">
      <c r="A24" s="23" t="s">
        <v>197</v>
      </c>
      <c r="B24" s="24" t="s">
        <v>198</v>
      </c>
    </row>
    <row r="25" spans="1:2" ht="24.9" customHeight="1">
      <c r="A25" s="23" t="s">
        <v>170</v>
      </c>
      <c r="B25" s="24" t="s">
        <v>171</v>
      </c>
    </row>
    <row r="26" spans="1:2" ht="39.9" customHeight="1">
      <c r="A26" s="23" t="s">
        <v>21</v>
      </c>
      <c r="B26" s="24" t="s">
        <v>317</v>
      </c>
    </row>
    <row r="27" spans="1:2" ht="24.9" customHeight="1">
      <c r="A27" s="23" t="s">
        <v>172</v>
      </c>
      <c r="B27" s="24" t="s">
        <v>173</v>
      </c>
    </row>
    <row r="28" spans="1:2" ht="24.9" customHeight="1">
      <c r="A28" s="23" t="s">
        <v>174</v>
      </c>
      <c r="B28" s="24" t="s">
        <v>175</v>
      </c>
    </row>
    <row r="29" spans="1:2" ht="24.9" customHeight="1">
      <c r="A29" s="23" t="s">
        <v>176</v>
      </c>
      <c r="B29" s="24" t="s">
        <v>177</v>
      </c>
    </row>
    <row r="30" spans="1:2" ht="24.75" customHeight="1">
      <c r="A30" s="23" t="s">
        <v>178</v>
      </c>
      <c r="B30" s="14" t="s">
        <v>195</v>
      </c>
    </row>
    <row r="31" spans="1:2" ht="24.9" customHeight="1">
      <c r="A31" s="23" t="s">
        <v>179</v>
      </c>
      <c r="B31" s="24" t="s">
        <v>180</v>
      </c>
    </row>
    <row r="32" spans="1:2" ht="24.9" customHeight="1">
      <c r="A32" s="23" t="s">
        <v>181</v>
      </c>
      <c r="B32" s="24" t="s">
        <v>182</v>
      </c>
    </row>
    <row r="33" spans="1:2" ht="24.9" customHeight="1">
      <c r="A33" s="23" t="s">
        <v>309</v>
      </c>
      <c r="B33" s="24" t="s">
        <v>318</v>
      </c>
    </row>
    <row r="34" spans="1:2" ht="24.9" customHeight="1">
      <c r="A34" s="23" t="s">
        <v>183</v>
      </c>
      <c r="B34" s="15" t="s">
        <v>184</v>
      </c>
    </row>
    <row r="35" spans="1:2" ht="24.9" customHeight="1">
      <c r="A35" s="23" t="s">
        <v>5</v>
      </c>
      <c r="B35" s="24" t="s">
        <v>185</v>
      </c>
    </row>
    <row r="36" spans="1:2" ht="24.9" customHeight="1">
      <c r="A36" s="23" t="s">
        <v>4</v>
      </c>
      <c r="B36" s="24" t="s">
        <v>186</v>
      </c>
    </row>
    <row r="37" spans="1:2" ht="24.9" customHeight="1">
      <c r="A37" s="23" t="s">
        <v>187</v>
      </c>
      <c r="B37" s="24" t="s">
        <v>188</v>
      </c>
    </row>
    <row r="38" spans="1:2" ht="24.9" customHeight="1">
      <c r="A38" s="23" t="s">
        <v>35</v>
      </c>
      <c r="B38" s="24" t="s">
        <v>189</v>
      </c>
    </row>
    <row r="39" spans="1:2" ht="24.9" customHeight="1">
      <c r="A39" s="23" t="s">
        <v>190</v>
      </c>
      <c r="B39" s="15" t="s">
        <v>191</v>
      </c>
    </row>
    <row r="40" spans="1:2" ht="24.9" customHeight="1">
      <c r="A40" s="23" t="s">
        <v>192</v>
      </c>
      <c r="B40" s="24" t="s">
        <v>193</v>
      </c>
    </row>
    <row r="41" spans="1:2" ht="24.9" customHeight="1">
      <c r="A41" s="205"/>
      <c r="B41" s="199"/>
    </row>
    <row r="42" spans="1:2" ht="24.9" customHeight="1">
      <c r="A42" s="205"/>
      <c r="B42" s="203"/>
    </row>
  </sheetData>
  <sortState ref="A5:B40">
    <sortCondition ref="A4"/>
  </sortState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D72"/>
  <sheetViews>
    <sheetView showGridLines="0" tabSelected="1" topLeftCell="A34" zoomScaleNormal="100" zoomScaleSheetLayoutView="100" workbookViewId="0"/>
  </sheetViews>
  <sheetFormatPr defaultColWidth="9.109375" defaultRowHeight="10.199999999999999"/>
  <cols>
    <col min="1" max="1" width="90.33203125" style="563" customWidth="1"/>
    <col min="2" max="4" width="9.109375" style="563" customWidth="1"/>
    <col min="5" max="5" width="9.109375" style="563"/>
    <col min="6" max="6" width="9.109375" style="563" customWidth="1"/>
    <col min="7" max="8" width="9.109375" style="563"/>
    <col min="9" max="9" width="9.109375" style="563" customWidth="1"/>
    <col min="10" max="16384" width="9.109375" style="563"/>
  </cols>
  <sheetData>
    <row r="1" spans="1:4" ht="18">
      <c r="A1" s="572" t="s">
        <v>194</v>
      </c>
      <c r="C1" s="564"/>
      <c r="D1" s="564"/>
    </row>
    <row r="2" spans="1:4" s="566" customFormat="1" ht="6" customHeight="1">
      <c r="A2" s="565"/>
      <c r="B2" s="565"/>
      <c r="C2" s="565"/>
      <c r="D2" s="565"/>
    </row>
    <row r="3" spans="1:4" ht="10.95" customHeight="1">
      <c r="A3" s="583" t="s">
        <v>319</v>
      </c>
      <c r="B3" s="583"/>
    </row>
    <row r="4" spans="1:4" ht="10.95" customHeight="1">
      <c r="A4" s="583"/>
      <c r="B4" s="583"/>
    </row>
    <row r="5" spans="1:4" ht="10.95" customHeight="1">
      <c r="A5" s="583"/>
      <c r="B5" s="583"/>
      <c r="C5" s="567"/>
      <c r="D5" s="567"/>
    </row>
    <row r="6" spans="1:4" ht="10.95" customHeight="1">
      <c r="A6" s="583"/>
      <c r="B6" s="583"/>
      <c r="C6" s="567"/>
      <c r="D6" s="567"/>
    </row>
    <row r="7" spans="1:4" ht="10.95" customHeight="1">
      <c r="A7" s="583"/>
      <c r="B7" s="583"/>
      <c r="C7" s="568"/>
      <c r="D7" s="569"/>
    </row>
    <row r="8" spans="1:4" ht="10.95" customHeight="1">
      <c r="A8" s="583"/>
      <c r="B8" s="583"/>
      <c r="C8" s="567"/>
      <c r="D8" s="567"/>
    </row>
    <row r="9" spans="1:4" ht="10.95" customHeight="1">
      <c r="A9" s="583"/>
      <c r="B9" s="583"/>
      <c r="C9" s="567"/>
      <c r="D9" s="567"/>
    </row>
    <row r="10" spans="1:4" ht="10.95" customHeight="1">
      <c r="A10" s="583"/>
      <c r="B10" s="583"/>
      <c r="C10" s="567"/>
      <c r="D10" s="567"/>
    </row>
    <row r="11" spans="1:4" ht="10.95" customHeight="1">
      <c r="A11" s="583"/>
      <c r="B11" s="583"/>
      <c r="C11" s="567"/>
      <c r="D11" s="567"/>
    </row>
    <row r="12" spans="1:4" ht="10.95" customHeight="1">
      <c r="A12" s="583"/>
      <c r="B12" s="583"/>
      <c r="C12" s="567"/>
      <c r="D12" s="567"/>
    </row>
    <row r="13" spans="1:4" ht="10.95" customHeight="1">
      <c r="A13" s="583"/>
      <c r="B13" s="583"/>
      <c r="C13" s="567"/>
      <c r="D13" s="567"/>
    </row>
    <row r="14" spans="1:4" ht="10.95" customHeight="1">
      <c r="A14" s="583"/>
      <c r="B14" s="583"/>
      <c r="C14" s="569"/>
      <c r="D14" s="569"/>
    </row>
    <row r="15" spans="1:4" ht="10.95" customHeight="1">
      <c r="A15" s="583"/>
      <c r="B15" s="583"/>
      <c r="C15" s="567"/>
      <c r="D15" s="567"/>
    </row>
    <row r="16" spans="1:4" ht="10.95" customHeight="1">
      <c r="A16" s="583"/>
      <c r="B16" s="583"/>
      <c r="C16" s="567"/>
      <c r="D16" s="567"/>
    </row>
    <row r="17" spans="1:4" ht="10.95" customHeight="1">
      <c r="A17" s="583"/>
      <c r="B17" s="583"/>
      <c r="C17" s="567"/>
      <c r="D17" s="567"/>
    </row>
    <row r="18" spans="1:4" ht="10.95" customHeight="1">
      <c r="A18" s="583"/>
      <c r="B18" s="583"/>
      <c r="C18" s="569"/>
      <c r="D18" s="569"/>
    </row>
    <row r="19" spans="1:4" ht="10.95" customHeight="1">
      <c r="A19" s="583"/>
      <c r="B19" s="583"/>
      <c r="C19" s="567"/>
      <c r="D19" s="567"/>
    </row>
    <row r="20" spans="1:4" ht="10.95" customHeight="1">
      <c r="A20" s="583"/>
      <c r="B20" s="583"/>
      <c r="C20" s="567"/>
      <c r="D20" s="567"/>
    </row>
    <row r="21" spans="1:4" ht="10.95" customHeight="1">
      <c r="A21" s="583"/>
      <c r="B21" s="583"/>
      <c r="C21" s="567"/>
      <c r="D21" s="567"/>
    </row>
    <row r="22" spans="1:4" ht="10.95" customHeight="1">
      <c r="A22" s="583"/>
      <c r="B22" s="583"/>
      <c r="C22" s="567"/>
      <c r="D22" s="567"/>
    </row>
    <row r="23" spans="1:4" ht="10.95" customHeight="1">
      <c r="A23" s="583"/>
      <c r="B23" s="583"/>
      <c r="C23" s="569"/>
      <c r="D23" s="569"/>
    </row>
    <row r="24" spans="1:4" ht="10.95" customHeight="1">
      <c r="A24" s="583"/>
      <c r="B24" s="583"/>
      <c r="C24" s="569"/>
      <c r="D24" s="569"/>
    </row>
    <row r="25" spans="1:4" ht="10.95" customHeight="1">
      <c r="A25" s="583"/>
      <c r="B25" s="583"/>
      <c r="C25" s="567"/>
      <c r="D25" s="567"/>
    </row>
    <row r="26" spans="1:4" ht="10.95" customHeight="1">
      <c r="A26" s="583"/>
      <c r="B26" s="583"/>
      <c r="C26" s="567"/>
      <c r="D26" s="567"/>
    </row>
    <row r="27" spans="1:4" ht="10.95" customHeight="1">
      <c r="A27" s="583"/>
      <c r="B27" s="583"/>
      <c r="C27" s="569"/>
      <c r="D27" s="569"/>
    </row>
    <row r="28" spans="1:4" ht="10.95" customHeight="1">
      <c r="A28" s="583"/>
      <c r="B28" s="583"/>
      <c r="C28" s="570"/>
      <c r="D28" s="570"/>
    </row>
    <row r="29" spans="1:4" ht="10.95" customHeight="1">
      <c r="A29" s="583"/>
      <c r="B29" s="583"/>
      <c r="C29" s="567"/>
      <c r="D29" s="567"/>
    </row>
    <row r="30" spans="1:4" ht="10.95" customHeight="1">
      <c r="A30" s="583"/>
      <c r="B30" s="583"/>
      <c r="C30" s="567"/>
      <c r="D30" s="567"/>
    </row>
    <row r="31" spans="1:4" ht="10.95" customHeight="1">
      <c r="A31" s="583"/>
      <c r="B31" s="583"/>
      <c r="C31" s="567"/>
      <c r="D31" s="567"/>
    </row>
    <row r="32" spans="1:4" ht="10.95" customHeight="1">
      <c r="A32" s="583"/>
      <c r="B32" s="583"/>
      <c r="C32" s="567"/>
      <c r="D32" s="567"/>
    </row>
    <row r="33" spans="1:4" ht="10.95" customHeight="1">
      <c r="A33" s="583"/>
      <c r="B33" s="583"/>
      <c r="C33" s="567"/>
      <c r="D33" s="567"/>
    </row>
    <row r="34" spans="1:4" ht="10.95" customHeight="1">
      <c r="A34" s="583"/>
      <c r="B34" s="583"/>
      <c r="C34" s="567"/>
      <c r="D34" s="567"/>
    </row>
    <row r="35" spans="1:4" ht="10.95" customHeight="1">
      <c r="A35" s="583"/>
      <c r="B35" s="583"/>
      <c r="C35" s="567"/>
      <c r="D35" s="567"/>
    </row>
    <row r="36" spans="1:4" ht="10.95" customHeight="1">
      <c r="A36" s="583"/>
      <c r="B36" s="583"/>
      <c r="C36" s="567"/>
      <c r="D36" s="567"/>
    </row>
    <row r="37" spans="1:4" ht="10.95" customHeight="1">
      <c r="A37" s="583"/>
      <c r="B37" s="583"/>
      <c r="C37" s="571"/>
      <c r="D37" s="571"/>
    </row>
    <row r="38" spans="1:4" ht="10.95" customHeight="1">
      <c r="A38" s="583"/>
      <c r="B38" s="583"/>
    </row>
    <row r="39" spans="1:4" ht="10.95" customHeight="1">
      <c r="A39" s="583"/>
      <c r="B39" s="583"/>
    </row>
    <row r="40" spans="1:4" ht="10.95" customHeight="1">
      <c r="A40" s="583"/>
      <c r="B40" s="583"/>
    </row>
    <row r="41" spans="1:4" ht="10.95" customHeight="1">
      <c r="A41" s="583"/>
      <c r="B41" s="583"/>
    </row>
    <row r="42" spans="1:4" ht="10.95" customHeight="1">
      <c r="A42" s="583"/>
      <c r="B42" s="583"/>
    </row>
    <row r="43" spans="1:4" ht="10.95" customHeight="1">
      <c r="A43" s="583"/>
      <c r="B43" s="583"/>
    </row>
    <row r="44" spans="1:4" ht="10.95" customHeight="1">
      <c r="A44" s="583"/>
      <c r="B44" s="583"/>
    </row>
    <row r="45" spans="1:4" ht="10.95" customHeight="1">
      <c r="A45" s="583"/>
      <c r="B45" s="583"/>
    </row>
    <row r="46" spans="1:4" ht="10.95" customHeight="1">
      <c r="A46" s="583"/>
      <c r="B46" s="583"/>
    </row>
    <row r="47" spans="1:4" ht="10.95" customHeight="1">
      <c r="A47" s="583"/>
      <c r="B47" s="583"/>
    </row>
    <row r="48" spans="1:4" ht="10.95" customHeight="1">
      <c r="A48" s="583"/>
      <c r="B48" s="583"/>
    </row>
    <row r="49" spans="1:2" ht="10.95" customHeight="1">
      <c r="A49" s="583"/>
      <c r="B49" s="583"/>
    </row>
    <row r="50" spans="1:2" ht="10.95" customHeight="1">
      <c r="A50" s="583"/>
      <c r="B50" s="583"/>
    </row>
    <row r="51" spans="1:2" ht="10.95" customHeight="1">
      <c r="A51" s="583"/>
      <c r="B51" s="583"/>
    </row>
    <row r="52" spans="1:2" ht="10.95" customHeight="1">
      <c r="A52" s="583"/>
      <c r="B52" s="583"/>
    </row>
    <row r="53" spans="1:2" ht="10.95" customHeight="1">
      <c r="A53" s="583"/>
      <c r="B53" s="583"/>
    </row>
    <row r="54" spans="1:2" ht="10.95" customHeight="1">
      <c r="A54" s="583"/>
      <c r="B54" s="583"/>
    </row>
    <row r="55" spans="1:2" ht="10.95" customHeight="1">
      <c r="A55" s="583"/>
      <c r="B55" s="583"/>
    </row>
    <row r="56" spans="1:2" ht="10.95" customHeight="1">
      <c r="A56" s="583"/>
      <c r="B56" s="583"/>
    </row>
    <row r="57" spans="1:2" ht="10.95" customHeight="1">
      <c r="A57" s="583"/>
      <c r="B57" s="583"/>
    </row>
    <row r="58" spans="1:2" ht="10.95" customHeight="1">
      <c r="A58" s="583"/>
      <c r="B58" s="583"/>
    </row>
    <row r="59" spans="1:2" ht="10.95" customHeight="1">
      <c r="A59" s="583"/>
      <c r="B59" s="583"/>
    </row>
    <row r="60" spans="1:2" ht="10.95" customHeight="1">
      <c r="A60" s="583"/>
      <c r="B60" s="583"/>
    </row>
    <row r="61" spans="1:2" ht="10.95" customHeight="1">
      <c r="A61" s="583"/>
      <c r="B61" s="583"/>
    </row>
    <row r="62" spans="1:2" ht="10.95" customHeight="1">
      <c r="A62" s="583"/>
      <c r="B62" s="583"/>
    </row>
    <row r="63" spans="1:2" ht="10.95" customHeight="1">
      <c r="A63" s="583"/>
      <c r="B63" s="583"/>
    </row>
    <row r="64" spans="1:2" ht="10.95" customHeight="1">
      <c r="A64" s="583"/>
      <c r="B64" s="583"/>
    </row>
    <row r="65" spans="1:2" ht="10.95" customHeight="1">
      <c r="A65" s="583"/>
      <c r="B65" s="583"/>
    </row>
    <row r="66" spans="1:2" ht="10.95" customHeight="1">
      <c r="A66" s="583"/>
      <c r="B66" s="583"/>
    </row>
    <row r="67" spans="1:2" ht="10.95" customHeight="1">
      <c r="A67" s="583"/>
      <c r="B67" s="583"/>
    </row>
    <row r="68" spans="1:2" ht="10.95" customHeight="1">
      <c r="A68" s="583"/>
      <c r="B68" s="583"/>
    </row>
    <row r="69" spans="1:2" ht="10.95" customHeight="1">
      <c r="A69" s="583"/>
      <c r="B69" s="583"/>
    </row>
    <row r="70" spans="1:2" ht="10.95" customHeight="1">
      <c r="A70" s="583"/>
      <c r="B70" s="583"/>
    </row>
    <row r="71" spans="1:2" ht="10.95" customHeight="1">
      <c r="A71" s="583"/>
      <c r="B71" s="583"/>
    </row>
    <row r="72" spans="1:2" ht="10.95" customHeight="1"/>
  </sheetData>
  <mergeCells count="1">
    <mergeCell ref="A3:B71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P57"/>
  <sheetViews>
    <sheetView showGridLines="0" tabSelected="1" zoomScaleNormal="100" zoomScaleSheetLayoutView="100" workbookViewId="0"/>
  </sheetViews>
  <sheetFormatPr defaultColWidth="9.109375" defaultRowHeight="10.199999999999999"/>
  <cols>
    <col min="1" max="1" width="9.5546875" style="26" customWidth="1"/>
    <col min="2" max="2" width="8.44140625" style="26" customWidth="1"/>
    <col min="3" max="3" width="10.88671875" style="26" customWidth="1"/>
    <col min="4" max="6" width="8.33203125" style="26" customWidth="1"/>
    <col min="7" max="7" width="9.6640625" style="26" customWidth="1"/>
    <col min="8" max="10" width="8.33203125" style="26" customWidth="1"/>
    <col min="11" max="11" width="9.6640625" style="26" customWidth="1"/>
    <col min="12" max="16384" width="9.109375" style="26"/>
  </cols>
  <sheetData>
    <row r="1" spans="1:16" ht="18">
      <c r="A1" s="25" t="s">
        <v>130</v>
      </c>
    </row>
    <row r="2" spans="1:16" ht="15.6">
      <c r="A2" s="593" t="s">
        <v>132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</row>
    <row r="3" spans="1:16" ht="6" customHeight="1">
      <c r="A3" s="27"/>
      <c r="B3" s="27"/>
      <c r="C3" s="28"/>
      <c r="D3" s="594"/>
      <c r="E3" s="595"/>
      <c r="F3" s="595"/>
      <c r="G3" s="595"/>
      <c r="H3" s="595"/>
      <c r="I3" s="595"/>
      <c r="J3" s="595"/>
      <c r="K3" s="595"/>
    </row>
    <row r="4" spans="1:16" ht="20.25" customHeight="1">
      <c r="A4" s="397"/>
      <c r="B4" s="397"/>
      <c r="C4" s="470"/>
      <c r="D4" s="599">
        <v>2020</v>
      </c>
      <c r="E4" s="600"/>
      <c r="F4" s="600"/>
      <c r="G4" s="600"/>
      <c r="H4" s="600"/>
      <c r="I4" s="600"/>
      <c r="J4" s="600"/>
      <c r="K4" s="600"/>
    </row>
    <row r="5" spans="1:16" s="40" customFormat="1" ht="20.100000000000001" customHeight="1">
      <c r="A5" s="282"/>
      <c r="B5" s="282"/>
      <c r="C5" s="282"/>
      <c r="D5" s="596" t="s">
        <v>277</v>
      </c>
      <c r="E5" s="597"/>
      <c r="F5" s="597"/>
      <c r="G5" s="598"/>
      <c r="H5" s="596" t="s">
        <v>278</v>
      </c>
      <c r="I5" s="597"/>
      <c r="J5" s="597"/>
      <c r="K5" s="597"/>
    </row>
    <row r="6" spans="1:16" ht="20.100000000000001" customHeight="1">
      <c r="A6" s="467"/>
      <c r="B6" s="467"/>
      <c r="C6" s="467"/>
      <c r="D6" s="469" t="s">
        <v>222</v>
      </c>
      <c r="E6" s="468" t="s">
        <v>223</v>
      </c>
      <c r="F6" s="468" t="s">
        <v>224</v>
      </c>
      <c r="G6" s="476" t="s">
        <v>75</v>
      </c>
      <c r="H6" s="469" t="str">
        <f>D6</f>
        <v>Červenec</v>
      </c>
      <c r="I6" s="468" t="str">
        <f>E6</f>
        <v>Srpen</v>
      </c>
      <c r="J6" s="468" t="str">
        <f>F6</f>
        <v>Září</v>
      </c>
      <c r="K6" s="481" t="str">
        <f>G6</f>
        <v>III. čtvrtletí</v>
      </c>
    </row>
    <row r="7" spans="1:16" ht="15" customHeight="1">
      <c r="A7" s="584" t="s">
        <v>55</v>
      </c>
      <c r="B7" s="601" t="s">
        <v>25</v>
      </c>
      <c r="C7" s="471" t="s">
        <v>27</v>
      </c>
      <c r="D7" s="474">
        <v>2990406.3688152763</v>
      </c>
      <c r="E7" s="29">
        <v>4499557.1389387064</v>
      </c>
      <c r="F7" s="29">
        <v>4316305.6946935337</v>
      </c>
      <c r="G7" s="477">
        <f>SUM(D7:F7)</f>
        <v>11806269.202447517</v>
      </c>
      <c r="H7" s="29">
        <v>31972262.798999999</v>
      </c>
      <c r="I7" s="29">
        <v>48114600.924999997</v>
      </c>
      <c r="J7" s="29">
        <v>46158500.854000002</v>
      </c>
      <c r="K7" s="482">
        <f>SUM(H7:J7)</f>
        <v>126245364.57799999</v>
      </c>
      <c r="L7" s="41"/>
      <c r="M7" s="41"/>
      <c r="N7" s="41"/>
      <c r="O7" s="41"/>
      <c r="P7" s="41"/>
    </row>
    <row r="8" spans="1:16" ht="15" customHeight="1">
      <c r="A8" s="584"/>
      <c r="B8" s="601"/>
      <c r="C8" s="471" t="s">
        <v>28</v>
      </c>
      <c r="D8" s="474">
        <v>34.447322019635557</v>
      </c>
      <c r="E8" s="29">
        <v>35.228936546984052</v>
      </c>
      <c r="F8" s="29">
        <v>77.325137137915789</v>
      </c>
      <c r="G8" s="477">
        <f>SUM(D8:F8)</f>
        <v>147.00139570453541</v>
      </c>
      <c r="H8" s="29">
        <v>361.72028300000017</v>
      </c>
      <c r="I8" s="29">
        <v>369.92516399999988</v>
      </c>
      <c r="J8" s="29">
        <v>811.91673400000002</v>
      </c>
      <c r="K8" s="482">
        <f t="shared" ref="K8:K48" si="0">SUM(H8:J8)</f>
        <v>1543.5621810000002</v>
      </c>
      <c r="L8" s="41"/>
      <c r="M8" s="41"/>
      <c r="N8" s="41"/>
      <c r="O8" s="41"/>
      <c r="P8" s="41"/>
    </row>
    <row r="9" spans="1:16" ht="15" customHeight="1">
      <c r="A9" s="584"/>
      <c r="B9" s="602"/>
      <c r="C9" s="472" t="s">
        <v>29</v>
      </c>
      <c r="D9" s="38">
        <v>2990440.8161372961</v>
      </c>
      <c r="E9" s="30">
        <v>4499592.3678752538</v>
      </c>
      <c r="F9" s="30">
        <v>4316383.0198306721</v>
      </c>
      <c r="G9" s="478">
        <f t="shared" ref="G9" si="1">SUM(D9:F9)</f>
        <v>11806416.203843221</v>
      </c>
      <c r="H9" s="38">
        <v>31972624.519283</v>
      </c>
      <c r="I9" s="30">
        <v>48114970.850163996</v>
      </c>
      <c r="J9" s="30">
        <v>46159312.770734005</v>
      </c>
      <c r="K9" s="483">
        <f t="shared" si="0"/>
        <v>126246908.14018101</v>
      </c>
      <c r="L9" s="41"/>
      <c r="M9" s="41"/>
      <c r="N9" s="41"/>
      <c r="O9" s="41"/>
      <c r="P9" s="41"/>
    </row>
    <row r="10" spans="1:16" ht="15" customHeight="1">
      <c r="A10" s="584"/>
      <c r="B10" s="603" t="s">
        <v>26</v>
      </c>
      <c r="C10" s="473" t="s">
        <v>27</v>
      </c>
      <c r="D10" s="474">
        <v>2299255.2136301296</v>
      </c>
      <c r="E10" s="29">
        <v>3851621.0074902405</v>
      </c>
      <c r="F10" s="475">
        <v>3826387.998734043</v>
      </c>
      <c r="G10" s="479">
        <f>SUM(D10:F10)</f>
        <v>9977264.2198544145</v>
      </c>
      <c r="H10" s="29">
        <v>24590367.952221002</v>
      </c>
      <c r="I10" s="29">
        <v>41193511.01083</v>
      </c>
      <c r="J10" s="475">
        <v>40927651.834337004</v>
      </c>
      <c r="K10" s="484">
        <f t="shared" si="0"/>
        <v>106711530.79738802</v>
      </c>
      <c r="L10" s="41"/>
      <c r="M10" s="41"/>
      <c r="N10" s="41"/>
      <c r="O10" s="41"/>
      <c r="P10" s="41"/>
    </row>
    <row r="11" spans="1:16" ht="15" customHeight="1">
      <c r="A11" s="584"/>
      <c r="B11" s="601"/>
      <c r="C11" s="471" t="s">
        <v>28</v>
      </c>
      <c r="D11" s="474">
        <v>12.360725781154819</v>
      </c>
      <c r="E11" s="29">
        <v>9.708894764747571</v>
      </c>
      <c r="F11" s="29">
        <v>14.710977073819967</v>
      </c>
      <c r="G11" s="477">
        <f>SUM(D11:F11)</f>
        <v>36.780597619722357</v>
      </c>
      <c r="H11" s="29">
        <v>132.37596339999999</v>
      </c>
      <c r="I11" s="29">
        <v>104.11338309999999</v>
      </c>
      <c r="J11" s="29">
        <v>157.84350760000001</v>
      </c>
      <c r="K11" s="482">
        <f t="shared" si="0"/>
        <v>394.33285409999996</v>
      </c>
      <c r="L11" s="41"/>
      <c r="M11" s="41"/>
      <c r="N11" s="41"/>
      <c r="O11" s="41"/>
      <c r="P11" s="41"/>
    </row>
    <row r="12" spans="1:16" ht="15" customHeight="1">
      <c r="A12" s="584"/>
      <c r="B12" s="602"/>
      <c r="C12" s="472" t="s">
        <v>29</v>
      </c>
      <c r="D12" s="38">
        <v>2299267.5743559105</v>
      </c>
      <c r="E12" s="30">
        <v>3851630.716385005</v>
      </c>
      <c r="F12" s="30">
        <v>3826402.7097111167</v>
      </c>
      <c r="G12" s="478">
        <f t="shared" ref="G12" si="2">SUM(D12:F12)</f>
        <v>9977301.0004520323</v>
      </c>
      <c r="H12" s="38">
        <v>24590500.328184403</v>
      </c>
      <c r="I12" s="30">
        <v>41193615.124213099</v>
      </c>
      <c r="J12" s="30">
        <v>40927809.677844606</v>
      </c>
      <c r="K12" s="483">
        <f t="shared" si="0"/>
        <v>106711925.13024211</v>
      </c>
      <c r="L12" s="41"/>
      <c r="M12" s="41"/>
      <c r="N12" s="41"/>
      <c r="O12" s="41"/>
      <c r="P12" s="41"/>
    </row>
    <row r="13" spans="1:16" ht="15" customHeight="1">
      <c r="A13" s="584"/>
      <c r="B13" s="589" t="s">
        <v>58</v>
      </c>
      <c r="C13" s="473" t="s">
        <v>27</v>
      </c>
      <c r="D13" s="474">
        <v>691151.15518514672</v>
      </c>
      <c r="E13" s="29">
        <v>647936.13144846587</v>
      </c>
      <c r="F13" s="475">
        <v>489917.69595949072</v>
      </c>
      <c r="G13" s="479">
        <f>SUM(D13:F13)</f>
        <v>1829004.9825931033</v>
      </c>
      <c r="H13" s="29">
        <v>7381894.8467789963</v>
      </c>
      <c r="I13" s="29">
        <v>6921089.914169997</v>
      </c>
      <c r="J13" s="475">
        <v>5230849.0196629986</v>
      </c>
      <c r="K13" s="484">
        <f t="shared" si="0"/>
        <v>19533833.780611992</v>
      </c>
      <c r="L13" s="41"/>
      <c r="M13" s="41"/>
      <c r="N13" s="41"/>
      <c r="O13" s="41"/>
      <c r="P13" s="41"/>
    </row>
    <row r="14" spans="1:16" ht="15" customHeight="1">
      <c r="A14" s="584"/>
      <c r="B14" s="601"/>
      <c r="C14" s="471" t="s">
        <v>28</v>
      </c>
      <c r="D14" s="474">
        <v>22.086596238480737</v>
      </c>
      <c r="E14" s="29">
        <v>25.520041782236483</v>
      </c>
      <c r="F14" s="29">
        <v>62.61416006409582</v>
      </c>
      <c r="G14" s="477">
        <f>SUM(D14:F14)</f>
        <v>110.22079808481304</v>
      </c>
      <c r="H14" s="29">
        <v>229.34431960000018</v>
      </c>
      <c r="I14" s="29">
        <v>265.81178089999992</v>
      </c>
      <c r="J14" s="29">
        <v>654.07322640000007</v>
      </c>
      <c r="K14" s="482">
        <f t="shared" si="0"/>
        <v>1149.2293269000002</v>
      </c>
      <c r="L14" s="41"/>
      <c r="M14" s="41"/>
      <c r="N14" s="41"/>
      <c r="O14" s="41"/>
      <c r="P14" s="41"/>
    </row>
    <row r="15" spans="1:16" ht="15" customHeight="1">
      <c r="A15" s="585"/>
      <c r="B15" s="602"/>
      <c r="C15" s="472" t="s">
        <v>29</v>
      </c>
      <c r="D15" s="38">
        <v>691173.24178138515</v>
      </c>
      <c r="E15" s="30">
        <v>647961.65149024816</v>
      </c>
      <c r="F15" s="30">
        <v>489980.31011955481</v>
      </c>
      <c r="G15" s="478">
        <f t="shared" ref="G15:G52" si="3">SUM(D15:F15)</f>
        <v>1829115.2033911883</v>
      </c>
      <c r="H15" s="38">
        <v>7382124.191098596</v>
      </c>
      <c r="I15" s="30">
        <v>6921355.7259508967</v>
      </c>
      <c r="J15" s="30">
        <v>5231503.0928893983</v>
      </c>
      <c r="K15" s="483">
        <f t="shared" si="0"/>
        <v>19534983.009938892</v>
      </c>
      <c r="L15" s="41"/>
      <c r="M15" s="41"/>
      <c r="N15" s="41"/>
      <c r="O15" s="41"/>
      <c r="P15" s="41"/>
    </row>
    <row r="16" spans="1:16" ht="15" customHeight="1">
      <c r="A16" s="584" t="s">
        <v>196</v>
      </c>
      <c r="B16" s="601" t="s">
        <v>30</v>
      </c>
      <c r="C16" s="471" t="s">
        <v>309</v>
      </c>
      <c r="D16" s="474">
        <v>0</v>
      </c>
      <c r="E16" s="29">
        <v>0</v>
      </c>
      <c r="F16" s="29">
        <v>1444.586</v>
      </c>
      <c r="G16" s="477">
        <f t="shared" si="3"/>
        <v>1444.586</v>
      </c>
      <c r="H16" s="29">
        <v>0</v>
      </c>
      <c r="I16" s="29">
        <v>0</v>
      </c>
      <c r="J16" s="29">
        <v>15442.179</v>
      </c>
      <c r="K16" s="482">
        <f t="shared" si="0"/>
        <v>15442.179</v>
      </c>
      <c r="L16" s="41"/>
      <c r="M16" s="41"/>
      <c r="N16" s="41"/>
      <c r="O16" s="41"/>
      <c r="P16" s="41"/>
    </row>
    <row r="17" spans="1:16" ht="15" customHeight="1">
      <c r="A17" s="584"/>
      <c r="B17" s="601"/>
      <c r="C17" s="471" t="s">
        <v>56</v>
      </c>
      <c r="D17" s="474">
        <v>910.81899999999996</v>
      </c>
      <c r="E17" s="29">
        <v>0</v>
      </c>
      <c r="F17" s="29">
        <v>56.057000000000002</v>
      </c>
      <c r="G17" s="477">
        <f>SUM(D17:F17)</f>
        <v>966.87599999999998</v>
      </c>
      <c r="H17" s="29">
        <v>9742.0400000000009</v>
      </c>
      <c r="I17" s="29">
        <v>0</v>
      </c>
      <c r="J17" s="29">
        <v>601.05799999999999</v>
      </c>
      <c r="K17" s="482">
        <f t="shared" si="0"/>
        <v>10343.098000000002</v>
      </c>
      <c r="L17" s="41"/>
      <c r="M17" s="41"/>
      <c r="N17" s="41"/>
      <c r="O17" s="41"/>
      <c r="P17" s="41"/>
    </row>
    <row r="18" spans="1:16" ht="15" customHeight="1">
      <c r="A18" s="584"/>
      <c r="B18" s="601"/>
      <c r="C18" s="471" t="s">
        <v>77</v>
      </c>
      <c r="D18" s="474">
        <v>0</v>
      </c>
      <c r="E18" s="29">
        <v>0</v>
      </c>
      <c r="F18" s="29">
        <v>0</v>
      </c>
      <c r="G18" s="477">
        <f>SUM(D18:F18)</f>
        <v>0</v>
      </c>
      <c r="H18" s="29">
        <v>0</v>
      </c>
      <c r="I18" s="29">
        <v>0</v>
      </c>
      <c r="J18" s="29">
        <v>0</v>
      </c>
      <c r="K18" s="482">
        <f t="shared" si="0"/>
        <v>0</v>
      </c>
      <c r="L18" s="41"/>
      <c r="M18" s="41"/>
      <c r="N18" s="41"/>
      <c r="O18" s="41"/>
      <c r="P18" s="41"/>
    </row>
    <row r="19" spans="1:16" ht="15" customHeight="1">
      <c r="A19" s="584"/>
      <c r="B19" s="602"/>
      <c r="C19" s="472" t="s">
        <v>29</v>
      </c>
      <c r="D19" s="38">
        <v>910.81899999999996</v>
      </c>
      <c r="E19" s="30">
        <v>0</v>
      </c>
      <c r="F19" s="30">
        <v>1500.643</v>
      </c>
      <c r="G19" s="478">
        <f>SUM(D19:F19)</f>
        <v>2411.462</v>
      </c>
      <c r="H19" s="38">
        <v>9742.0400000000009</v>
      </c>
      <c r="I19" s="30">
        <v>0</v>
      </c>
      <c r="J19" s="30">
        <v>16043.237000000001</v>
      </c>
      <c r="K19" s="483">
        <f>SUM(H19:J19)</f>
        <v>25785.277000000002</v>
      </c>
      <c r="L19" s="41"/>
      <c r="M19" s="41"/>
      <c r="N19" s="41"/>
      <c r="O19" s="41"/>
      <c r="P19" s="41"/>
    </row>
    <row r="20" spans="1:16" ht="15" customHeight="1">
      <c r="A20" s="584"/>
      <c r="B20" s="603" t="s">
        <v>31</v>
      </c>
      <c r="C20" s="473" t="s">
        <v>309</v>
      </c>
      <c r="D20" s="474">
        <v>265036.63</v>
      </c>
      <c r="E20" s="29">
        <v>230235.98699999999</v>
      </c>
      <c r="F20" s="475">
        <v>70069.434999999998</v>
      </c>
      <c r="G20" s="479">
        <f t="shared" si="3"/>
        <v>565342.05199999991</v>
      </c>
      <c r="H20" s="29">
        <v>2838011.2576700002</v>
      </c>
      <c r="I20" s="29">
        <v>2471232.8251649998</v>
      </c>
      <c r="J20" s="475">
        <v>752564.59721299994</v>
      </c>
      <c r="K20" s="484">
        <f t="shared" si="0"/>
        <v>6061808.6800480001</v>
      </c>
      <c r="L20" s="41"/>
      <c r="M20" s="41"/>
      <c r="N20" s="41"/>
      <c r="O20" s="41"/>
      <c r="P20" s="41"/>
    </row>
    <row r="21" spans="1:16" ht="15" customHeight="1">
      <c r="A21" s="584"/>
      <c r="B21" s="601"/>
      <c r="C21" s="471" t="s">
        <v>56</v>
      </c>
      <c r="D21" s="474">
        <v>19582.939999999999</v>
      </c>
      <c r="E21" s="29">
        <v>6691.4969999999994</v>
      </c>
      <c r="F21" s="29">
        <v>4388.6140000000005</v>
      </c>
      <c r="G21" s="477">
        <f t="shared" si="3"/>
        <v>30663.050999999999</v>
      </c>
      <c r="H21" s="29">
        <v>209575.326</v>
      </c>
      <c r="I21" s="29">
        <v>71863.649000000005</v>
      </c>
      <c r="J21" s="29">
        <v>47124.394999999997</v>
      </c>
      <c r="K21" s="482">
        <f t="shared" si="0"/>
        <v>328563.37</v>
      </c>
      <c r="L21" s="41"/>
      <c r="M21" s="41"/>
      <c r="N21" s="41"/>
      <c r="O21" s="41"/>
      <c r="P21" s="41"/>
    </row>
    <row r="22" spans="1:16" ht="15" customHeight="1">
      <c r="A22" s="584"/>
      <c r="B22" s="601"/>
      <c r="C22" s="471" t="s">
        <v>77</v>
      </c>
      <c r="D22" s="474">
        <v>0</v>
      </c>
      <c r="E22" s="29">
        <v>24122.446</v>
      </c>
      <c r="F22" s="29">
        <v>8221.4559999999983</v>
      </c>
      <c r="G22" s="477">
        <f t="shared" si="3"/>
        <v>32343.901999999998</v>
      </c>
      <c r="H22" s="29">
        <v>0</v>
      </c>
      <c r="I22" s="29">
        <v>258810.54199999999</v>
      </c>
      <c r="J22" s="29">
        <v>88385.431000000011</v>
      </c>
      <c r="K22" s="482">
        <f t="shared" si="0"/>
        <v>347195.973</v>
      </c>
      <c r="L22" s="41"/>
      <c r="M22" s="41"/>
      <c r="N22" s="41"/>
      <c r="O22" s="41"/>
      <c r="P22" s="41"/>
    </row>
    <row r="23" spans="1:16" ht="15" customHeight="1">
      <c r="A23" s="584"/>
      <c r="B23" s="602"/>
      <c r="C23" s="472" t="s">
        <v>29</v>
      </c>
      <c r="D23" s="38">
        <v>284619.57</v>
      </c>
      <c r="E23" s="30">
        <v>261049.93</v>
      </c>
      <c r="F23" s="30">
        <v>82679.505000000005</v>
      </c>
      <c r="G23" s="478">
        <f t="shared" si="3"/>
        <v>628349.005</v>
      </c>
      <c r="H23" s="38">
        <v>3047586.5836700001</v>
      </c>
      <c r="I23" s="30">
        <v>2801907.0161649999</v>
      </c>
      <c r="J23" s="30">
        <v>888074.42321299994</v>
      </c>
      <c r="K23" s="483">
        <f t="shared" si="0"/>
        <v>6737568.0230480004</v>
      </c>
      <c r="L23" s="41"/>
      <c r="M23" s="41"/>
      <c r="N23" s="41"/>
      <c r="O23" s="41"/>
      <c r="P23" s="41"/>
    </row>
    <row r="24" spans="1:16" ht="15" customHeight="1">
      <c r="A24" s="584"/>
      <c r="B24" s="589" t="s">
        <v>59</v>
      </c>
      <c r="C24" s="473" t="s">
        <v>309</v>
      </c>
      <c r="D24" s="474">
        <v>-265036.63</v>
      </c>
      <c r="E24" s="29">
        <v>-230235.98699999999</v>
      </c>
      <c r="F24" s="475">
        <v>-68624.849000000002</v>
      </c>
      <c r="G24" s="479">
        <f t="shared" si="3"/>
        <v>-563897.46600000001</v>
      </c>
      <c r="H24" s="29">
        <v>-2838011.2576700002</v>
      </c>
      <c r="I24" s="29">
        <v>-2471232.8251649998</v>
      </c>
      <c r="J24" s="475">
        <v>-737122.41821299994</v>
      </c>
      <c r="K24" s="484">
        <f t="shared" si="0"/>
        <v>-6046366.5010479996</v>
      </c>
      <c r="L24" s="41"/>
      <c r="M24" s="41"/>
      <c r="N24" s="41"/>
      <c r="O24" s="41"/>
      <c r="P24" s="41"/>
    </row>
    <row r="25" spans="1:16" ht="15" customHeight="1">
      <c r="A25" s="584"/>
      <c r="B25" s="601"/>
      <c r="C25" s="471" t="s">
        <v>56</v>
      </c>
      <c r="D25" s="474">
        <v>-18672.120999999999</v>
      </c>
      <c r="E25" s="29">
        <v>-6691.4969999999994</v>
      </c>
      <c r="F25" s="29">
        <v>-4332.5570000000007</v>
      </c>
      <c r="G25" s="477">
        <f t="shared" si="3"/>
        <v>-29696.174999999999</v>
      </c>
      <c r="H25" s="29">
        <v>-199833.28599999999</v>
      </c>
      <c r="I25" s="29">
        <v>-71863.649000000005</v>
      </c>
      <c r="J25" s="29">
        <v>-46523.337</v>
      </c>
      <c r="K25" s="482">
        <f t="shared" si="0"/>
        <v>-318220.272</v>
      </c>
      <c r="L25" s="41"/>
      <c r="M25" s="41"/>
      <c r="N25" s="41"/>
      <c r="O25" s="41"/>
      <c r="P25" s="41"/>
    </row>
    <row r="26" spans="1:16" ht="15" customHeight="1">
      <c r="A26" s="584"/>
      <c r="B26" s="601"/>
      <c r="C26" s="471" t="s">
        <v>77</v>
      </c>
      <c r="D26" s="474">
        <v>0</v>
      </c>
      <c r="E26" s="29">
        <v>-24122.446</v>
      </c>
      <c r="F26" s="29">
        <v>-8221.4559999999983</v>
      </c>
      <c r="G26" s="477">
        <f t="shared" si="3"/>
        <v>-32343.901999999998</v>
      </c>
      <c r="H26" s="29">
        <v>0</v>
      </c>
      <c r="I26" s="29">
        <v>-258810.54199999999</v>
      </c>
      <c r="J26" s="29">
        <v>-88385.431000000011</v>
      </c>
      <c r="K26" s="482">
        <f t="shared" si="0"/>
        <v>-347195.973</v>
      </c>
      <c r="L26" s="41"/>
      <c r="M26" s="41"/>
      <c r="N26" s="41"/>
      <c r="O26" s="41"/>
      <c r="P26" s="41"/>
    </row>
    <row r="27" spans="1:16" ht="15" customHeight="1">
      <c r="A27" s="584"/>
      <c r="B27" s="602"/>
      <c r="C27" s="472" t="s">
        <v>29</v>
      </c>
      <c r="D27" s="38">
        <v>-283708.75099999999</v>
      </c>
      <c r="E27" s="30">
        <v>-261049.93</v>
      </c>
      <c r="F27" s="30">
        <v>-81178.861999999994</v>
      </c>
      <c r="G27" s="478">
        <f t="shared" si="3"/>
        <v>-625937.54299999995</v>
      </c>
      <c r="H27" s="38">
        <v>-3037844.54367</v>
      </c>
      <c r="I27" s="30">
        <v>-2801907.0161649999</v>
      </c>
      <c r="J27" s="30">
        <v>-872031.18621299986</v>
      </c>
      <c r="K27" s="483">
        <f t="shared" si="0"/>
        <v>-6711782.7460479997</v>
      </c>
      <c r="L27" s="41"/>
      <c r="M27" s="41"/>
      <c r="N27" s="41"/>
      <c r="O27" s="41"/>
      <c r="P27" s="41"/>
    </row>
    <row r="28" spans="1:16" ht="15" customHeight="1">
      <c r="A28" s="585"/>
      <c r="B28" s="604" t="s">
        <v>61</v>
      </c>
      <c r="C28" s="605"/>
      <c r="D28" s="39">
        <v>2999236.0946107693</v>
      </c>
      <c r="E28" s="31">
        <v>3259292.3126107696</v>
      </c>
      <c r="F28" s="31">
        <v>3339820.2086107698</v>
      </c>
      <c r="G28" s="480">
        <f>F28</f>
        <v>3339820.2086107698</v>
      </c>
      <c r="H28" s="39">
        <v>32202993.270380791</v>
      </c>
      <c r="I28" s="31">
        <v>34994097.595528796</v>
      </c>
      <c r="J28" s="31">
        <v>35859035.604862794</v>
      </c>
      <c r="K28" s="485">
        <f>J28</f>
        <v>35859035.604862794</v>
      </c>
      <c r="L28" s="41"/>
      <c r="M28" s="41"/>
      <c r="N28" s="41"/>
      <c r="O28" s="41"/>
      <c r="P28" s="41"/>
    </row>
    <row r="29" spans="1:16" ht="15" customHeight="1">
      <c r="A29" s="584" t="s">
        <v>57</v>
      </c>
      <c r="B29" s="587" t="s">
        <v>296</v>
      </c>
      <c r="C29" s="471" t="s">
        <v>32</v>
      </c>
      <c r="D29" s="474">
        <v>9322.8169999999991</v>
      </c>
      <c r="E29" s="29">
        <v>8682.0839999999989</v>
      </c>
      <c r="F29" s="29">
        <v>8428.889000000001</v>
      </c>
      <c r="G29" s="477">
        <f t="shared" si="3"/>
        <v>26433.79</v>
      </c>
      <c r="H29" s="29">
        <v>101449.639658</v>
      </c>
      <c r="I29" s="29">
        <v>94868.45432439998</v>
      </c>
      <c r="J29" s="29">
        <v>91846.309596600026</v>
      </c>
      <c r="K29" s="482">
        <f t="shared" si="0"/>
        <v>288164.40357899998</v>
      </c>
      <c r="L29" s="41"/>
      <c r="M29" s="41"/>
      <c r="N29" s="41"/>
      <c r="O29" s="41"/>
      <c r="P29" s="41"/>
    </row>
    <row r="30" spans="1:16" ht="15" customHeight="1">
      <c r="A30" s="584"/>
      <c r="B30" s="587"/>
      <c r="C30" s="471" t="s">
        <v>35</v>
      </c>
      <c r="D30" s="474">
        <v>389.70899999999847</v>
      </c>
      <c r="E30" s="29">
        <v>364.12000000000126</v>
      </c>
      <c r="F30" s="29">
        <v>297.21899999999982</v>
      </c>
      <c r="G30" s="477">
        <f t="shared" si="3"/>
        <v>1051.0479999999995</v>
      </c>
      <c r="H30" s="29">
        <v>3789.2000000000371</v>
      </c>
      <c r="I30" s="29">
        <v>3914.4560000000092</v>
      </c>
      <c r="J30" s="29">
        <v>3239.0321894000031</v>
      </c>
      <c r="K30" s="482">
        <f t="shared" si="0"/>
        <v>10942.688189400049</v>
      </c>
      <c r="L30" s="41"/>
      <c r="M30" s="41"/>
      <c r="N30" s="41"/>
      <c r="O30" s="41"/>
      <c r="P30" s="41"/>
    </row>
    <row r="31" spans="1:16" ht="15" customHeight="1">
      <c r="A31" s="584"/>
      <c r="B31" s="588"/>
      <c r="C31" s="472" t="s">
        <v>29</v>
      </c>
      <c r="D31" s="38">
        <v>9712.525999999998</v>
      </c>
      <c r="E31" s="30">
        <v>9046.2039999999997</v>
      </c>
      <c r="F31" s="30">
        <v>8726.1080000000002</v>
      </c>
      <c r="G31" s="478">
        <f t="shared" si="3"/>
        <v>27484.837999999996</v>
      </c>
      <c r="H31" s="38">
        <v>105238.83965800004</v>
      </c>
      <c r="I31" s="30">
        <v>98782.910324399985</v>
      </c>
      <c r="J31" s="30">
        <v>95085.341786000034</v>
      </c>
      <c r="K31" s="483">
        <f t="shared" si="0"/>
        <v>299107.09176840005</v>
      </c>
      <c r="L31" s="41"/>
      <c r="M31" s="41"/>
      <c r="N31" s="41"/>
      <c r="O31" s="41"/>
      <c r="P31" s="41"/>
    </row>
    <row r="32" spans="1:16" ht="15" customHeight="1">
      <c r="A32" s="584"/>
      <c r="B32" s="589" t="s">
        <v>297</v>
      </c>
      <c r="C32" s="473" t="s">
        <v>32</v>
      </c>
      <c r="D32" s="474">
        <v>889.77</v>
      </c>
      <c r="E32" s="29">
        <v>803.43899999999996</v>
      </c>
      <c r="F32" s="475">
        <v>853.44899999999996</v>
      </c>
      <c r="G32" s="479">
        <f t="shared" si="3"/>
        <v>2546.6579999999999</v>
      </c>
      <c r="H32" s="29">
        <v>9303.0429999999997</v>
      </c>
      <c r="I32" s="29">
        <v>8433.2119999999995</v>
      </c>
      <c r="J32" s="475">
        <v>8968.009</v>
      </c>
      <c r="K32" s="484">
        <f t="shared" si="0"/>
        <v>26704.263999999996</v>
      </c>
      <c r="L32" s="41"/>
      <c r="M32" s="41"/>
      <c r="N32" s="41"/>
      <c r="O32" s="41"/>
      <c r="P32" s="41"/>
    </row>
    <row r="33" spans="1:16" ht="15" customHeight="1">
      <c r="A33" s="584"/>
      <c r="B33" s="587"/>
      <c r="C33" s="471" t="s">
        <v>35</v>
      </c>
      <c r="D33" s="474">
        <v>0</v>
      </c>
      <c r="E33" s="29">
        <v>0</v>
      </c>
      <c r="F33" s="29">
        <v>0</v>
      </c>
      <c r="G33" s="477">
        <f t="shared" si="3"/>
        <v>0</v>
      </c>
      <c r="H33" s="29">
        <v>0</v>
      </c>
      <c r="I33" s="29">
        <v>0</v>
      </c>
      <c r="J33" s="29">
        <v>0</v>
      </c>
      <c r="K33" s="482">
        <f t="shared" si="0"/>
        <v>0</v>
      </c>
      <c r="L33" s="41"/>
      <c r="M33" s="41"/>
      <c r="N33" s="41"/>
      <c r="O33" s="41"/>
      <c r="P33" s="41"/>
    </row>
    <row r="34" spans="1:16" ht="15" customHeight="1">
      <c r="A34" s="584"/>
      <c r="B34" s="588"/>
      <c r="C34" s="472" t="s">
        <v>29</v>
      </c>
      <c r="D34" s="38">
        <v>889.77</v>
      </c>
      <c r="E34" s="30">
        <v>803.43899999999996</v>
      </c>
      <c r="F34" s="30">
        <v>853.44899999999996</v>
      </c>
      <c r="G34" s="478">
        <f t="shared" si="3"/>
        <v>2546.6579999999999</v>
      </c>
      <c r="H34" s="38">
        <v>9303.0429999999997</v>
      </c>
      <c r="I34" s="30">
        <v>8433.2119999999995</v>
      </c>
      <c r="J34" s="30">
        <v>8968.009</v>
      </c>
      <c r="K34" s="483">
        <f t="shared" si="0"/>
        <v>26704.263999999996</v>
      </c>
      <c r="L34" s="41"/>
      <c r="M34" s="41"/>
      <c r="N34" s="41"/>
      <c r="O34" s="41"/>
      <c r="P34" s="41"/>
    </row>
    <row r="35" spans="1:16" ht="15" customHeight="1">
      <c r="A35" s="584"/>
      <c r="B35" s="589" t="s">
        <v>29</v>
      </c>
      <c r="C35" s="473" t="s">
        <v>32</v>
      </c>
      <c r="D35" s="474">
        <v>10212.587</v>
      </c>
      <c r="E35" s="29">
        <v>9485.5229999999992</v>
      </c>
      <c r="F35" s="475">
        <v>9282.3380000000016</v>
      </c>
      <c r="G35" s="479">
        <f t="shared" si="3"/>
        <v>28980.448000000004</v>
      </c>
      <c r="H35" s="29">
        <v>110752.68265800001</v>
      </c>
      <c r="I35" s="29">
        <v>103301.66632439998</v>
      </c>
      <c r="J35" s="475">
        <v>100814.31859660003</v>
      </c>
      <c r="K35" s="484">
        <f t="shared" si="0"/>
        <v>314868.667579</v>
      </c>
      <c r="L35" s="41"/>
      <c r="M35" s="41"/>
      <c r="N35" s="41"/>
      <c r="O35" s="41"/>
      <c r="P35" s="41"/>
    </row>
    <row r="36" spans="1:16" ht="15" customHeight="1">
      <c r="A36" s="584"/>
      <c r="B36" s="587"/>
      <c r="C36" s="471" t="s">
        <v>35</v>
      </c>
      <c r="D36" s="474">
        <v>389.70899999999847</v>
      </c>
      <c r="E36" s="29">
        <v>364.12000000000126</v>
      </c>
      <c r="F36" s="29">
        <v>297.21899999999982</v>
      </c>
      <c r="G36" s="477">
        <f t="shared" si="3"/>
        <v>1051.0479999999995</v>
      </c>
      <c r="H36" s="29">
        <v>3789.2000000000371</v>
      </c>
      <c r="I36" s="29">
        <v>3914.4560000000092</v>
      </c>
      <c r="J36" s="29">
        <v>3239.0321894000031</v>
      </c>
      <c r="K36" s="482">
        <f t="shared" si="0"/>
        <v>10942.688189400049</v>
      </c>
      <c r="L36" s="41"/>
      <c r="M36" s="41"/>
      <c r="N36" s="41"/>
      <c r="O36" s="41"/>
      <c r="P36" s="41"/>
    </row>
    <row r="37" spans="1:16" ht="15" customHeight="1">
      <c r="A37" s="585"/>
      <c r="B37" s="588"/>
      <c r="C37" s="472" t="s">
        <v>29</v>
      </c>
      <c r="D37" s="38">
        <v>10602.295999999998</v>
      </c>
      <c r="E37" s="30">
        <v>9849.643</v>
      </c>
      <c r="F37" s="30">
        <v>9579.5570000000007</v>
      </c>
      <c r="G37" s="478">
        <f t="shared" si="3"/>
        <v>30031.495999999999</v>
      </c>
      <c r="H37" s="38">
        <v>114541.88265800005</v>
      </c>
      <c r="I37" s="30">
        <v>107216.12232439998</v>
      </c>
      <c r="J37" s="30">
        <v>104053.35078600004</v>
      </c>
      <c r="K37" s="483">
        <f t="shared" si="0"/>
        <v>325811.35576840007</v>
      </c>
      <c r="L37" s="41"/>
      <c r="M37" s="41"/>
      <c r="N37" s="41"/>
      <c r="O37" s="41"/>
      <c r="P37" s="41"/>
    </row>
    <row r="38" spans="1:16" ht="15" customHeight="1">
      <c r="A38" s="584" t="s">
        <v>76</v>
      </c>
      <c r="B38" s="587" t="s">
        <v>60</v>
      </c>
      <c r="C38" s="471" t="s">
        <v>80</v>
      </c>
      <c r="D38" s="474">
        <v>315013.5788726586</v>
      </c>
      <c r="E38" s="29">
        <v>317454.85626363993</v>
      </c>
      <c r="F38" s="29">
        <v>419243.74948874291</v>
      </c>
      <c r="G38" s="477">
        <f t="shared" si="3"/>
        <v>1051712.1846250414</v>
      </c>
      <c r="H38" s="29">
        <v>3373440.7677620132</v>
      </c>
      <c r="I38" s="29">
        <v>3404173.6529500112</v>
      </c>
      <c r="J38" s="29">
        <v>4497525.1275449963</v>
      </c>
      <c r="K38" s="482">
        <f t="shared" si="0"/>
        <v>11275139.548257019</v>
      </c>
      <c r="L38" s="41"/>
      <c r="M38" s="41"/>
      <c r="N38" s="41"/>
      <c r="O38" s="41"/>
      <c r="P38" s="41"/>
    </row>
    <row r="39" spans="1:16" ht="15" customHeight="1">
      <c r="A39" s="584"/>
      <c r="B39" s="587"/>
      <c r="C39" s="471" t="s">
        <v>33</v>
      </c>
      <c r="D39" s="474">
        <v>4471.3752881535947</v>
      </c>
      <c r="E39" s="29">
        <v>4791.8279327476539</v>
      </c>
      <c r="F39" s="29">
        <v>-13436.852596681245</v>
      </c>
      <c r="G39" s="477">
        <f t="shared" si="3"/>
        <v>-4173.6493757799963</v>
      </c>
      <c r="H39" s="29">
        <v>47879.777959999992</v>
      </c>
      <c r="I39" s="29">
        <v>51395.639369999997</v>
      </c>
      <c r="J39" s="29">
        <v>-144194.94732000004</v>
      </c>
      <c r="K39" s="482">
        <f t="shared" si="0"/>
        <v>-44919.529990000039</v>
      </c>
      <c r="L39" s="41"/>
      <c r="M39" s="41"/>
      <c r="N39" s="41"/>
      <c r="O39" s="41"/>
      <c r="P39" s="41"/>
    </row>
    <row r="40" spans="1:16" ht="15" customHeight="1">
      <c r="A40" s="584"/>
      <c r="B40" s="588"/>
      <c r="C40" s="472" t="s">
        <v>29</v>
      </c>
      <c r="D40" s="38">
        <v>319484.95416081219</v>
      </c>
      <c r="E40" s="30">
        <v>322246.68419638759</v>
      </c>
      <c r="F40" s="30">
        <v>405806.89689206169</v>
      </c>
      <c r="G40" s="478">
        <f t="shared" si="3"/>
        <v>1047538.5352492614</v>
      </c>
      <c r="H40" s="38">
        <v>3421320.5457220133</v>
      </c>
      <c r="I40" s="30">
        <v>3455569.2923200112</v>
      </c>
      <c r="J40" s="30">
        <v>4353330.1802249961</v>
      </c>
      <c r="K40" s="483">
        <f t="shared" si="0"/>
        <v>11230220.018267021</v>
      </c>
      <c r="L40" s="41"/>
      <c r="M40" s="41"/>
      <c r="N40" s="41"/>
      <c r="O40" s="41"/>
      <c r="P40" s="41"/>
    </row>
    <row r="41" spans="1:16" ht="15" customHeight="1">
      <c r="A41" s="584"/>
      <c r="B41" s="589" t="s">
        <v>298</v>
      </c>
      <c r="C41" s="473" t="s">
        <v>80</v>
      </c>
      <c r="D41" s="474">
        <v>881.70500000000004</v>
      </c>
      <c r="E41" s="29">
        <v>795.06100000000004</v>
      </c>
      <c r="F41" s="475">
        <v>853.44899999999996</v>
      </c>
      <c r="G41" s="479">
        <f t="shared" si="3"/>
        <v>2530.2150000000001</v>
      </c>
      <c r="H41" s="29">
        <v>9216.8060000000005</v>
      </c>
      <c r="I41" s="29">
        <v>8343.514000000001</v>
      </c>
      <c r="J41" s="475">
        <v>8968.0089999999982</v>
      </c>
      <c r="K41" s="484">
        <f t="shared" si="0"/>
        <v>26528.328999999998</v>
      </c>
      <c r="L41" s="41"/>
      <c r="M41" s="41"/>
      <c r="N41" s="41"/>
      <c r="O41" s="41"/>
      <c r="P41" s="41"/>
    </row>
    <row r="42" spans="1:16" ht="15" customHeight="1">
      <c r="A42" s="584"/>
      <c r="B42" s="587"/>
      <c r="C42" s="471" t="s">
        <v>33</v>
      </c>
      <c r="D42" s="474">
        <v>0</v>
      </c>
      <c r="E42" s="29">
        <v>0</v>
      </c>
      <c r="F42" s="29">
        <v>0</v>
      </c>
      <c r="G42" s="477">
        <f t="shared" si="3"/>
        <v>0</v>
      </c>
      <c r="H42" s="29">
        <v>0</v>
      </c>
      <c r="I42" s="29">
        <v>0</v>
      </c>
      <c r="J42" s="29">
        <v>0</v>
      </c>
      <c r="K42" s="482">
        <f t="shared" si="0"/>
        <v>0</v>
      </c>
      <c r="L42" s="41"/>
      <c r="M42" s="41"/>
      <c r="N42" s="41"/>
      <c r="O42" s="41"/>
      <c r="P42" s="41"/>
    </row>
    <row r="43" spans="1:16" ht="15" customHeight="1">
      <c r="A43" s="584"/>
      <c r="B43" s="588"/>
      <c r="C43" s="472" t="s">
        <v>29</v>
      </c>
      <c r="D43" s="38">
        <v>881.70500000000004</v>
      </c>
      <c r="E43" s="30">
        <v>795.06100000000004</v>
      </c>
      <c r="F43" s="30">
        <v>853.44899999999996</v>
      </c>
      <c r="G43" s="478">
        <f t="shared" si="3"/>
        <v>2530.2150000000001</v>
      </c>
      <c r="H43" s="38">
        <v>9216.8060000000005</v>
      </c>
      <c r="I43" s="30">
        <v>8343.514000000001</v>
      </c>
      <c r="J43" s="30">
        <v>8968.0089999999982</v>
      </c>
      <c r="K43" s="483">
        <f t="shared" si="0"/>
        <v>26528.328999999998</v>
      </c>
      <c r="L43" s="41"/>
      <c r="M43" s="41"/>
      <c r="N43" s="41"/>
      <c r="O43" s="41"/>
      <c r="P43" s="41"/>
    </row>
    <row r="44" spans="1:16" ht="15" customHeight="1">
      <c r="A44" s="584"/>
      <c r="B44" s="590" t="s">
        <v>103</v>
      </c>
      <c r="C44" s="591"/>
      <c r="D44" s="39">
        <v>389.70899999999847</v>
      </c>
      <c r="E44" s="31">
        <v>364.12000000000126</v>
      </c>
      <c r="F44" s="31">
        <v>297.21899999999982</v>
      </c>
      <c r="G44" s="480">
        <f t="shared" si="3"/>
        <v>1051.0479999999995</v>
      </c>
      <c r="H44" s="39">
        <v>3789.2000000000371</v>
      </c>
      <c r="I44" s="31">
        <v>3914.4560000000092</v>
      </c>
      <c r="J44" s="31">
        <v>3239.0321894000031</v>
      </c>
      <c r="K44" s="485">
        <f t="shared" si="0"/>
        <v>10942.688189400049</v>
      </c>
      <c r="L44" s="41"/>
      <c r="M44" s="41"/>
      <c r="N44" s="41"/>
      <c r="O44" s="41"/>
      <c r="P44" s="41"/>
    </row>
    <row r="45" spans="1:16" ht="15" customHeight="1">
      <c r="A45" s="584"/>
      <c r="B45" s="590" t="s">
        <v>99</v>
      </c>
      <c r="C45" s="591"/>
      <c r="D45" s="39">
        <v>89463.853999999992</v>
      </c>
      <c r="E45" s="31">
        <v>64277.066999999995</v>
      </c>
      <c r="F45" s="31">
        <v>2422.4760000000001</v>
      </c>
      <c r="G45" s="480">
        <f t="shared" si="3"/>
        <v>156163.39699999997</v>
      </c>
      <c r="H45" s="39">
        <v>957727.207818</v>
      </c>
      <c r="I45" s="31">
        <v>690021.49542000017</v>
      </c>
      <c r="J45" s="31">
        <v>25971.001557999996</v>
      </c>
      <c r="K45" s="485">
        <f t="shared" si="0"/>
        <v>1673719.7047960002</v>
      </c>
      <c r="L45" s="41"/>
      <c r="M45" s="41"/>
      <c r="N45" s="41"/>
      <c r="O45" s="41"/>
      <c r="P45" s="41"/>
    </row>
    <row r="46" spans="1:16" ht="15" customHeight="1">
      <c r="A46" s="584"/>
      <c r="B46" s="589" t="s">
        <v>34</v>
      </c>
      <c r="C46" s="473" t="s">
        <v>80</v>
      </c>
      <c r="D46" s="474">
        <v>405359.13787265861</v>
      </c>
      <c r="E46" s="29">
        <v>382526.9842636399</v>
      </c>
      <c r="F46" s="475">
        <v>422519.67448874295</v>
      </c>
      <c r="G46" s="479">
        <f t="shared" si="3"/>
        <v>1210405.7966250414</v>
      </c>
      <c r="H46" s="29">
        <v>4340384.7815800132</v>
      </c>
      <c r="I46" s="29">
        <v>4102538.6623700112</v>
      </c>
      <c r="J46" s="475">
        <v>4532464.1381029962</v>
      </c>
      <c r="K46" s="484">
        <f t="shared" si="0"/>
        <v>12975387.582053021</v>
      </c>
      <c r="L46" s="41"/>
      <c r="M46" s="41"/>
      <c r="N46" s="41"/>
      <c r="O46" s="41"/>
      <c r="P46" s="41"/>
    </row>
    <row r="47" spans="1:16" ht="15" customHeight="1">
      <c r="A47" s="584"/>
      <c r="B47" s="587"/>
      <c r="C47" s="471" t="s">
        <v>112</v>
      </c>
      <c r="D47" s="474">
        <v>8827.7962881535932</v>
      </c>
      <c r="E47" s="29">
        <v>18637.238932747656</v>
      </c>
      <c r="F47" s="29">
        <v>-6402.222596681243</v>
      </c>
      <c r="G47" s="477">
        <f t="shared" si="3"/>
        <v>21062.812624220005</v>
      </c>
      <c r="H47" s="29">
        <v>94142.083128000028</v>
      </c>
      <c r="I47" s="29">
        <v>199745.69870600002</v>
      </c>
      <c r="J47" s="29">
        <v>-68746.370349600023</v>
      </c>
      <c r="K47" s="482">
        <f t="shared" si="0"/>
        <v>225141.41148439999</v>
      </c>
      <c r="L47" s="41"/>
      <c r="M47" s="41"/>
      <c r="N47" s="41"/>
      <c r="O47" s="41"/>
      <c r="P47" s="41"/>
    </row>
    <row r="48" spans="1:16" ht="15" customHeight="1">
      <c r="A48" s="585"/>
      <c r="B48" s="588"/>
      <c r="C48" s="472" t="s">
        <v>29</v>
      </c>
      <c r="D48" s="38">
        <v>414186.93416081218</v>
      </c>
      <c r="E48" s="30">
        <v>401164.22319638752</v>
      </c>
      <c r="F48" s="30">
        <v>416117.45189206168</v>
      </c>
      <c r="G48" s="478">
        <f>SUM(D48:F48)</f>
        <v>1231468.6092492614</v>
      </c>
      <c r="H48" s="38">
        <v>4434526.8647080129</v>
      </c>
      <c r="I48" s="30">
        <v>4302284.3610760113</v>
      </c>
      <c r="J48" s="30">
        <v>4463717.7677533962</v>
      </c>
      <c r="K48" s="483">
        <f t="shared" si="0"/>
        <v>13200528.99353742</v>
      </c>
      <c r="L48" s="41"/>
      <c r="M48" s="41"/>
      <c r="N48" s="41"/>
      <c r="O48" s="41"/>
      <c r="P48" s="41"/>
    </row>
    <row r="49" spans="1:16" ht="0.9" customHeight="1">
      <c r="A49" s="32"/>
      <c r="B49" s="33"/>
      <c r="C49" s="34"/>
      <c r="D49" s="29"/>
      <c r="E49" s="29"/>
      <c r="F49" s="29"/>
      <c r="G49" s="1"/>
      <c r="H49" s="29"/>
      <c r="I49" s="29"/>
      <c r="J49" s="29"/>
      <c r="K49" s="1"/>
      <c r="L49" s="41"/>
      <c r="M49" s="41"/>
      <c r="N49" s="41"/>
      <c r="O49" s="41"/>
      <c r="P49" s="41"/>
    </row>
    <row r="50" spans="1:16" ht="0.9" customHeight="1">
      <c r="A50" s="32"/>
      <c r="B50" s="33"/>
      <c r="C50" s="34"/>
      <c r="D50" s="29"/>
      <c r="E50" s="29"/>
      <c r="F50" s="29"/>
      <c r="G50" s="1"/>
      <c r="H50" s="29"/>
      <c r="I50" s="29"/>
      <c r="J50" s="29"/>
      <c r="K50" s="1"/>
      <c r="L50" s="41"/>
      <c r="M50" s="41"/>
      <c r="N50" s="41"/>
      <c r="O50" s="41"/>
      <c r="P50" s="41"/>
    </row>
    <row r="51" spans="1:16" ht="0.9" customHeight="1">
      <c r="A51" s="35"/>
      <c r="B51" s="36"/>
      <c r="C51" s="37"/>
      <c r="D51" s="30"/>
      <c r="E51" s="30"/>
      <c r="F51" s="30"/>
      <c r="G51" s="10"/>
      <c r="H51" s="30"/>
      <c r="I51" s="30"/>
      <c r="J51" s="30"/>
      <c r="K51" s="10"/>
      <c r="L51" s="41"/>
      <c r="M51" s="41"/>
      <c r="N51" s="41"/>
      <c r="O51" s="41"/>
      <c r="P51" s="41"/>
    </row>
    <row r="52" spans="1:16" ht="15" customHeight="1">
      <c r="A52" s="586" t="s">
        <v>131</v>
      </c>
      <c r="B52" s="586"/>
      <c r="C52" s="586"/>
      <c r="D52" s="39">
        <v>-3879.8526205734233</v>
      </c>
      <c r="E52" s="31">
        <v>4402.8587061387952</v>
      </c>
      <c r="F52" s="31">
        <v>-2263.5532274935977</v>
      </c>
      <c r="G52" s="480">
        <f t="shared" si="3"/>
        <v>-1740.5471419282258</v>
      </c>
      <c r="H52" s="39">
        <v>-24294.665378583595</v>
      </c>
      <c r="I52" s="31">
        <v>75619.528965714388</v>
      </c>
      <c r="J52" s="31">
        <v>192.51029099710286</v>
      </c>
      <c r="K52" s="485">
        <f>SUM(H52:J52)</f>
        <v>51517.373878127895</v>
      </c>
      <c r="L52" s="41"/>
      <c r="M52" s="41"/>
      <c r="N52" s="41"/>
      <c r="O52" s="41"/>
      <c r="P52" s="41"/>
    </row>
    <row r="53" spans="1:16" ht="5.0999999999999996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M53" s="41"/>
    </row>
    <row r="54" spans="1:16">
      <c r="A54" s="592" t="s">
        <v>305</v>
      </c>
      <c r="B54" s="592"/>
      <c r="C54" s="592"/>
      <c r="D54" s="592"/>
      <c r="E54" s="592"/>
      <c r="F54" s="592"/>
      <c r="G54" s="592"/>
      <c r="H54" s="592"/>
      <c r="I54" s="592"/>
      <c r="J54" s="592"/>
      <c r="K54" s="592"/>
    </row>
    <row r="55" spans="1:16">
      <c r="A55" s="592"/>
      <c r="B55" s="592"/>
      <c r="C55" s="592"/>
      <c r="D55" s="592"/>
      <c r="E55" s="592"/>
      <c r="F55" s="592"/>
      <c r="G55" s="592"/>
      <c r="H55" s="592"/>
      <c r="I55" s="592"/>
      <c r="J55" s="592"/>
      <c r="K55" s="592"/>
    </row>
    <row r="56" spans="1:16">
      <c r="A56" s="592"/>
      <c r="B56" s="592"/>
      <c r="C56" s="592"/>
      <c r="D56" s="592"/>
      <c r="E56" s="592"/>
      <c r="F56" s="592"/>
      <c r="G56" s="592"/>
      <c r="H56" s="592"/>
      <c r="I56" s="592"/>
      <c r="J56" s="592"/>
      <c r="K56" s="592"/>
    </row>
    <row r="57" spans="1:16">
      <c r="A57" s="592"/>
      <c r="B57" s="592"/>
      <c r="C57" s="592"/>
      <c r="D57" s="592"/>
      <c r="E57" s="592"/>
      <c r="F57" s="592"/>
      <c r="G57" s="592"/>
      <c r="H57" s="592"/>
      <c r="I57" s="592"/>
      <c r="J57" s="592"/>
      <c r="K57" s="592"/>
    </row>
  </sheetData>
  <mergeCells count="26">
    <mergeCell ref="A54:K57"/>
    <mergeCell ref="A2:K2"/>
    <mergeCell ref="D3:K3"/>
    <mergeCell ref="D5:G5"/>
    <mergeCell ref="H5:K5"/>
    <mergeCell ref="D4:K4"/>
    <mergeCell ref="B7:B9"/>
    <mergeCell ref="B10:B12"/>
    <mergeCell ref="B13:B15"/>
    <mergeCell ref="A7:A15"/>
    <mergeCell ref="B16:B19"/>
    <mergeCell ref="B20:B23"/>
    <mergeCell ref="B24:B27"/>
    <mergeCell ref="A16:A28"/>
    <mergeCell ref="B28:C28"/>
    <mergeCell ref="B46:B48"/>
    <mergeCell ref="A38:A48"/>
    <mergeCell ref="A52:C52"/>
    <mergeCell ref="A29:A37"/>
    <mergeCell ref="B29:B31"/>
    <mergeCell ref="B32:B34"/>
    <mergeCell ref="B35:B37"/>
    <mergeCell ref="B38:B40"/>
    <mergeCell ref="B41:B43"/>
    <mergeCell ref="B44:C44"/>
    <mergeCell ref="B45:C45"/>
  </mergeCells>
  <pageMargins left="0.31496062992125984" right="0.31496062992125984" top="0.35433070866141736" bottom="0.35433070866141736" header="0.31496062992125984" footer="0.19685039370078741"/>
  <pageSetup paperSize="9" orientation="portrait" r:id="rId1"/>
  <headerFooter differentFirst="1" scaleWithDoc="0">
    <oddFooter>&amp;C&amp;"Calibri,Obyčejné"&amp;9&amp;P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/>
  <dimension ref="A1:W44"/>
  <sheetViews>
    <sheetView showGridLines="0" tabSelected="1" zoomScaleNormal="100" zoomScaleSheetLayoutView="100" workbookViewId="0"/>
  </sheetViews>
  <sheetFormatPr defaultRowHeight="10.199999999999999"/>
  <cols>
    <col min="1" max="1" width="7.44140625" style="75" customWidth="1"/>
    <col min="2" max="7" width="7.33203125" style="75" customWidth="1"/>
    <col min="8" max="8" width="8" style="75" customWidth="1"/>
    <col min="9" max="9" width="8.33203125" style="75" customWidth="1"/>
    <col min="10" max="16" width="7.44140625" style="75" customWidth="1"/>
    <col min="17" max="17" width="8" style="75" customWidth="1"/>
    <col min="18" max="18" width="8.33203125" style="75" customWidth="1"/>
    <col min="19" max="19" width="7.44140625" style="75" customWidth="1"/>
    <col min="20" max="20" width="9.33203125" style="75" bestFit="1" customWidth="1"/>
    <col min="21" max="21" width="11.44140625" style="75" bestFit="1" customWidth="1"/>
    <col min="22" max="260" width="9.109375" style="75"/>
    <col min="261" max="273" width="10.6640625" style="75" customWidth="1"/>
    <col min="274" max="516" width="9.109375" style="75"/>
    <col min="517" max="529" width="10.6640625" style="75" customWidth="1"/>
    <col min="530" max="772" width="9.109375" style="75"/>
    <col min="773" max="785" width="10.6640625" style="75" customWidth="1"/>
    <col min="786" max="1028" width="9.109375" style="75"/>
    <col min="1029" max="1041" width="10.6640625" style="75" customWidth="1"/>
    <col min="1042" max="1284" width="9.109375" style="75"/>
    <col min="1285" max="1297" width="10.6640625" style="75" customWidth="1"/>
    <col min="1298" max="1540" width="9.109375" style="75"/>
    <col min="1541" max="1553" width="10.6640625" style="75" customWidth="1"/>
    <col min="1554" max="1796" width="9.109375" style="75"/>
    <col min="1797" max="1809" width="10.6640625" style="75" customWidth="1"/>
    <col min="1810" max="2052" width="9.109375" style="75"/>
    <col min="2053" max="2065" width="10.6640625" style="75" customWidth="1"/>
    <col min="2066" max="2308" width="9.109375" style="75"/>
    <col min="2309" max="2321" width="10.6640625" style="75" customWidth="1"/>
    <col min="2322" max="2564" width="9.109375" style="75"/>
    <col min="2565" max="2577" width="10.6640625" style="75" customWidth="1"/>
    <col min="2578" max="2820" width="9.109375" style="75"/>
    <col min="2821" max="2833" width="10.6640625" style="75" customWidth="1"/>
    <col min="2834" max="3076" width="9.109375" style="75"/>
    <col min="3077" max="3089" width="10.6640625" style="75" customWidth="1"/>
    <col min="3090" max="3332" width="9.109375" style="75"/>
    <col min="3333" max="3345" width="10.6640625" style="75" customWidth="1"/>
    <col min="3346" max="3588" width="9.109375" style="75"/>
    <col min="3589" max="3601" width="10.6640625" style="75" customWidth="1"/>
    <col min="3602" max="3844" width="9.109375" style="75"/>
    <col min="3845" max="3857" width="10.6640625" style="75" customWidth="1"/>
    <col min="3858" max="4100" width="9.109375" style="75"/>
    <col min="4101" max="4113" width="10.6640625" style="75" customWidth="1"/>
    <col min="4114" max="4356" width="9.109375" style="75"/>
    <col min="4357" max="4369" width="10.6640625" style="75" customWidth="1"/>
    <col min="4370" max="4612" width="9.109375" style="75"/>
    <col min="4613" max="4625" width="10.6640625" style="75" customWidth="1"/>
    <col min="4626" max="4868" width="9.109375" style="75"/>
    <col min="4869" max="4881" width="10.6640625" style="75" customWidth="1"/>
    <col min="4882" max="5124" width="9.109375" style="75"/>
    <col min="5125" max="5137" width="10.6640625" style="75" customWidth="1"/>
    <col min="5138" max="5380" width="9.109375" style="75"/>
    <col min="5381" max="5393" width="10.6640625" style="75" customWidth="1"/>
    <col min="5394" max="5636" width="9.109375" style="75"/>
    <col min="5637" max="5649" width="10.6640625" style="75" customWidth="1"/>
    <col min="5650" max="5892" width="9.109375" style="75"/>
    <col min="5893" max="5905" width="10.6640625" style="75" customWidth="1"/>
    <col min="5906" max="6148" width="9.109375" style="75"/>
    <col min="6149" max="6161" width="10.6640625" style="75" customWidth="1"/>
    <col min="6162" max="6404" width="9.109375" style="75"/>
    <col min="6405" max="6417" width="10.6640625" style="75" customWidth="1"/>
    <col min="6418" max="6660" width="9.109375" style="75"/>
    <col min="6661" max="6673" width="10.6640625" style="75" customWidth="1"/>
    <col min="6674" max="6916" width="9.109375" style="75"/>
    <col min="6917" max="6929" width="10.6640625" style="75" customWidth="1"/>
    <col min="6930" max="7172" width="9.109375" style="75"/>
    <col min="7173" max="7185" width="10.6640625" style="75" customWidth="1"/>
    <col min="7186" max="7428" width="9.109375" style="75"/>
    <col min="7429" max="7441" width="10.6640625" style="75" customWidth="1"/>
    <col min="7442" max="7684" width="9.109375" style="75"/>
    <col min="7685" max="7697" width="10.6640625" style="75" customWidth="1"/>
    <col min="7698" max="7940" width="9.109375" style="75"/>
    <col min="7941" max="7953" width="10.6640625" style="75" customWidth="1"/>
    <col min="7954" max="8196" width="9.109375" style="75"/>
    <col min="8197" max="8209" width="10.6640625" style="75" customWidth="1"/>
    <col min="8210" max="8452" width="9.109375" style="75"/>
    <col min="8453" max="8465" width="10.6640625" style="75" customWidth="1"/>
    <col min="8466" max="8708" width="9.109375" style="75"/>
    <col min="8709" max="8721" width="10.6640625" style="75" customWidth="1"/>
    <col min="8722" max="8964" width="9.109375" style="75"/>
    <col min="8965" max="8977" width="10.6640625" style="75" customWidth="1"/>
    <col min="8978" max="9220" width="9.109375" style="75"/>
    <col min="9221" max="9233" width="10.6640625" style="75" customWidth="1"/>
    <col min="9234" max="9476" width="9.109375" style="75"/>
    <col min="9477" max="9489" width="10.6640625" style="75" customWidth="1"/>
    <col min="9490" max="9732" width="9.109375" style="75"/>
    <col min="9733" max="9745" width="10.6640625" style="75" customWidth="1"/>
    <col min="9746" max="9988" width="9.109375" style="75"/>
    <col min="9989" max="10001" width="10.6640625" style="75" customWidth="1"/>
    <col min="10002" max="10244" width="9.109375" style="75"/>
    <col min="10245" max="10257" width="10.6640625" style="75" customWidth="1"/>
    <col min="10258" max="10500" width="9.109375" style="75"/>
    <col min="10501" max="10513" width="10.6640625" style="75" customWidth="1"/>
    <col min="10514" max="10756" width="9.109375" style="75"/>
    <col min="10757" max="10769" width="10.6640625" style="75" customWidth="1"/>
    <col min="10770" max="11012" width="9.109375" style="75"/>
    <col min="11013" max="11025" width="10.6640625" style="75" customWidth="1"/>
    <col min="11026" max="11268" width="9.109375" style="75"/>
    <col min="11269" max="11281" width="10.6640625" style="75" customWidth="1"/>
    <col min="11282" max="11524" width="9.109375" style="75"/>
    <col min="11525" max="11537" width="10.6640625" style="75" customWidth="1"/>
    <col min="11538" max="11780" width="9.109375" style="75"/>
    <col min="11781" max="11793" width="10.6640625" style="75" customWidth="1"/>
    <col min="11794" max="12036" width="9.109375" style="75"/>
    <col min="12037" max="12049" width="10.6640625" style="75" customWidth="1"/>
    <col min="12050" max="12292" width="9.109375" style="75"/>
    <col min="12293" max="12305" width="10.6640625" style="75" customWidth="1"/>
    <col min="12306" max="12548" width="9.109375" style="75"/>
    <col min="12549" max="12561" width="10.6640625" style="75" customWidth="1"/>
    <col min="12562" max="12804" width="9.109375" style="75"/>
    <col min="12805" max="12817" width="10.6640625" style="75" customWidth="1"/>
    <col min="12818" max="13060" width="9.109375" style="75"/>
    <col min="13061" max="13073" width="10.6640625" style="75" customWidth="1"/>
    <col min="13074" max="13316" width="9.109375" style="75"/>
    <col min="13317" max="13329" width="10.6640625" style="75" customWidth="1"/>
    <col min="13330" max="13572" width="9.109375" style="75"/>
    <col min="13573" max="13585" width="10.6640625" style="75" customWidth="1"/>
    <col min="13586" max="13828" width="9.109375" style="75"/>
    <col min="13829" max="13841" width="10.6640625" style="75" customWidth="1"/>
    <col min="13842" max="14084" width="9.109375" style="75"/>
    <col min="14085" max="14097" width="10.6640625" style="75" customWidth="1"/>
    <col min="14098" max="14340" width="9.109375" style="75"/>
    <col min="14341" max="14353" width="10.6640625" style="75" customWidth="1"/>
    <col min="14354" max="14596" width="9.109375" style="75"/>
    <col min="14597" max="14609" width="10.6640625" style="75" customWidth="1"/>
    <col min="14610" max="14852" width="9.109375" style="75"/>
    <col min="14853" max="14865" width="10.6640625" style="75" customWidth="1"/>
    <col min="14866" max="15108" width="9.109375" style="75"/>
    <col min="15109" max="15121" width="10.6640625" style="75" customWidth="1"/>
    <col min="15122" max="15364" width="9.109375" style="75"/>
    <col min="15365" max="15377" width="10.6640625" style="75" customWidth="1"/>
    <col min="15378" max="15620" width="9.109375" style="75"/>
    <col min="15621" max="15633" width="10.6640625" style="75" customWidth="1"/>
    <col min="15634" max="15876" width="9.109375" style="75"/>
    <col min="15877" max="15889" width="10.6640625" style="75" customWidth="1"/>
    <col min="15890" max="16132" width="9.109375" style="75"/>
    <col min="16133" max="16145" width="10.6640625" style="75" customWidth="1"/>
    <col min="16146" max="16384" width="9.109375" style="75"/>
  </cols>
  <sheetData>
    <row r="1" spans="1:23" ht="15.6">
      <c r="A1" s="612" t="s">
        <v>133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</row>
    <row r="2" spans="1:23" ht="6" customHeight="1">
      <c r="A2" s="212"/>
      <c r="B2" s="610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</row>
    <row r="3" spans="1:23" ht="15.9" customHeight="1">
      <c r="A3" s="495"/>
      <c r="B3" s="608">
        <v>2020</v>
      </c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</row>
    <row r="4" spans="1:23" ht="15.9" customHeight="1">
      <c r="A4" s="486"/>
      <c r="B4" s="616" t="s">
        <v>279</v>
      </c>
      <c r="C4" s="617"/>
      <c r="D4" s="617"/>
      <c r="E4" s="617"/>
      <c r="F4" s="617"/>
      <c r="G4" s="617"/>
      <c r="H4" s="617"/>
      <c r="I4" s="617"/>
      <c r="J4" s="617"/>
      <c r="K4" s="616" t="s">
        <v>280</v>
      </c>
      <c r="L4" s="617"/>
      <c r="M4" s="617"/>
      <c r="N4" s="617"/>
      <c r="O4" s="617"/>
      <c r="P4" s="617"/>
      <c r="Q4" s="617"/>
      <c r="R4" s="617"/>
      <c r="S4" s="617"/>
    </row>
    <row r="5" spans="1:23" ht="25.05" customHeight="1">
      <c r="A5" s="382"/>
      <c r="B5" s="606" t="s">
        <v>268</v>
      </c>
      <c r="C5" s="606"/>
      <c r="D5" s="606"/>
      <c r="E5" s="606" t="s">
        <v>269</v>
      </c>
      <c r="F5" s="606"/>
      <c r="G5" s="606"/>
      <c r="H5" s="613" t="s">
        <v>265</v>
      </c>
      <c r="I5" s="614" t="s">
        <v>264</v>
      </c>
      <c r="J5" s="615" t="s">
        <v>76</v>
      </c>
      <c r="K5" s="606" t="s">
        <v>268</v>
      </c>
      <c r="L5" s="606"/>
      <c r="M5" s="606"/>
      <c r="N5" s="606" t="s">
        <v>269</v>
      </c>
      <c r="O5" s="606"/>
      <c r="P5" s="606"/>
      <c r="Q5" s="613" t="s">
        <v>265</v>
      </c>
      <c r="R5" s="614" t="s">
        <v>264</v>
      </c>
      <c r="S5" s="615" t="s">
        <v>76</v>
      </c>
    </row>
    <row r="6" spans="1:23" ht="20.399999999999999">
      <c r="A6" s="487" t="s">
        <v>214</v>
      </c>
      <c r="B6" s="269" t="s">
        <v>25</v>
      </c>
      <c r="C6" s="267" t="s">
        <v>26</v>
      </c>
      <c r="D6" s="268" t="s">
        <v>267</v>
      </c>
      <c r="E6" s="269" t="s">
        <v>30</v>
      </c>
      <c r="F6" s="267" t="s">
        <v>31</v>
      </c>
      <c r="G6" s="268" t="s">
        <v>266</v>
      </c>
      <c r="H6" s="613"/>
      <c r="I6" s="614"/>
      <c r="J6" s="615"/>
      <c r="K6" s="269" t="s">
        <v>25</v>
      </c>
      <c r="L6" s="267" t="s">
        <v>26</v>
      </c>
      <c r="M6" s="268" t="s">
        <v>267</v>
      </c>
      <c r="N6" s="269" t="s">
        <v>30</v>
      </c>
      <c r="O6" s="267" t="s">
        <v>31</v>
      </c>
      <c r="P6" s="268" t="s">
        <v>266</v>
      </c>
      <c r="Q6" s="613"/>
      <c r="R6" s="614"/>
      <c r="S6" s="615"/>
    </row>
    <row r="7" spans="1:23" ht="12" customHeight="1">
      <c r="A7" s="488" t="s">
        <v>216</v>
      </c>
      <c r="B7" s="496">
        <v>3953.8865949906567</v>
      </c>
      <c r="C7" s="47">
        <v>3516.6692237756142</v>
      </c>
      <c r="D7" s="48">
        <v>437.21737121504248</v>
      </c>
      <c r="E7" s="49">
        <v>767.78891500000009</v>
      </c>
      <c r="F7" s="49">
        <v>6.014875</v>
      </c>
      <c r="G7" s="48">
        <v>761.77404000000013</v>
      </c>
      <c r="H7" s="50">
        <v>11.890776000000002</v>
      </c>
      <c r="I7" s="50">
        <v>5.8499372380566781</v>
      </c>
      <c r="J7" s="398">
        <v>1216.7321244530995</v>
      </c>
      <c r="K7" s="496">
        <v>42183.138369978005</v>
      </c>
      <c r="L7" s="47">
        <v>37543.585314870594</v>
      </c>
      <c r="M7" s="48">
        <v>4639.5530551074116</v>
      </c>
      <c r="N7" s="49">
        <v>8186.5665289999988</v>
      </c>
      <c r="O7" s="49">
        <v>64.090819008000011</v>
      </c>
      <c r="P7" s="48">
        <v>8122.4757099919989</v>
      </c>
      <c r="Q7" s="50">
        <v>129.09734872128908</v>
      </c>
      <c r="R7" s="50">
        <v>84.728519877893845</v>
      </c>
      <c r="S7" s="398">
        <v>12975.854633698587</v>
      </c>
      <c r="T7" s="76"/>
      <c r="U7" s="215"/>
      <c r="V7" s="215"/>
      <c r="W7" s="215"/>
    </row>
    <row r="8" spans="1:23" ht="12" customHeight="1">
      <c r="A8" s="489" t="s">
        <v>217</v>
      </c>
      <c r="B8" s="496">
        <v>3589.3981260973706</v>
      </c>
      <c r="C8" s="49">
        <v>3031.6268481559036</v>
      </c>
      <c r="D8" s="51">
        <v>557.77127794146691</v>
      </c>
      <c r="E8" s="49">
        <v>420.143348</v>
      </c>
      <c r="F8" s="49">
        <v>10.880583999999999</v>
      </c>
      <c r="G8" s="51">
        <v>409.262764</v>
      </c>
      <c r="H8" s="52">
        <v>9.500826</v>
      </c>
      <c r="I8" s="52">
        <v>-0.99360805426619481</v>
      </c>
      <c r="J8" s="399">
        <v>975.54125988720057</v>
      </c>
      <c r="K8" s="496">
        <v>38291.228500172001</v>
      </c>
      <c r="L8" s="49">
        <v>32361.506620486001</v>
      </c>
      <c r="M8" s="51">
        <v>5929.7218796859997</v>
      </c>
      <c r="N8" s="49">
        <v>4480.3231770000002</v>
      </c>
      <c r="O8" s="49">
        <v>115.94922629299998</v>
      </c>
      <c r="P8" s="51">
        <v>4364.3739507070004</v>
      </c>
      <c r="Q8" s="52">
        <v>103.08738785320001</v>
      </c>
      <c r="R8" s="52">
        <v>7.6224389867950233</v>
      </c>
      <c r="S8" s="399">
        <v>10404.805657232999</v>
      </c>
      <c r="T8" s="66"/>
      <c r="U8" s="215"/>
      <c r="V8" s="215"/>
      <c r="W8" s="215"/>
    </row>
    <row r="9" spans="1:23" ht="12" customHeight="1">
      <c r="A9" s="490" t="s">
        <v>218</v>
      </c>
      <c r="B9" s="497">
        <v>3721.6796563444259</v>
      </c>
      <c r="C9" s="53">
        <v>3462.2777269387129</v>
      </c>
      <c r="D9" s="54">
        <v>259.40192940571296</v>
      </c>
      <c r="E9" s="55">
        <v>650.70495800000003</v>
      </c>
      <c r="F9" s="53">
        <v>8.513103000000001</v>
      </c>
      <c r="G9" s="54">
        <v>642.19185500000003</v>
      </c>
      <c r="H9" s="56">
        <v>10.715971999999999</v>
      </c>
      <c r="I9" s="56">
        <v>6.8270418208847987</v>
      </c>
      <c r="J9" s="55">
        <v>919.13679822659776</v>
      </c>
      <c r="K9" s="497">
        <v>39706.615106039004</v>
      </c>
      <c r="L9" s="53">
        <v>36957.915197742404</v>
      </c>
      <c r="M9" s="54">
        <v>2748.6999082965995</v>
      </c>
      <c r="N9" s="55">
        <v>6937.1927379999997</v>
      </c>
      <c r="O9" s="53">
        <v>90.695045359999995</v>
      </c>
      <c r="P9" s="54">
        <v>6846.4976926399995</v>
      </c>
      <c r="Q9" s="56">
        <v>116.35571955129998</v>
      </c>
      <c r="R9" s="56">
        <v>92.991335574120285</v>
      </c>
      <c r="S9" s="55">
        <v>9804.5446560620203</v>
      </c>
      <c r="T9" s="214"/>
      <c r="U9" s="215"/>
      <c r="V9" s="215"/>
      <c r="W9" s="215"/>
    </row>
    <row r="10" spans="1:23" ht="12" customHeight="1">
      <c r="A10" s="488" t="s">
        <v>219</v>
      </c>
      <c r="B10" s="496">
        <v>3422.7759458686733</v>
      </c>
      <c r="C10" s="49">
        <v>2686.7948189524859</v>
      </c>
      <c r="D10" s="48">
        <v>735.98112691618735</v>
      </c>
      <c r="E10" s="49">
        <v>45.360324999999996</v>
      </c>
      <c r="F10" s="49">
        <v>215.94929799999997</v>
      </c>
      <c r="G10" s="48">
        <v>-170.58897299999998</v>
      </c>
      <c r="H10" s="50">
        <v>10.306099</v>
      </c>
      <c r="I10" s="50">
        <v>-0.72034011708106849</v>
      </c>
      <c r="J10" s="398">
        <v>574.97791279910632</v>
      </c>
      <c r="K10" s="496">
        <v>36517.602988667997</v>
      </c>
      <c r="L10" s="49">
        <v>28681.920027790802</v>
      </c>
      <c r="M10" s="48">
        <v>7835.682960877195</v>
      </c>
      <c r="N10" s="49">
        <v>483.817362</v>
      </c>
      <c r="O10" s="49">
        <v>2305.4701394099998</v>
      </c>
      <c r="P10" s="48">
        <v>-1821.6527774099998</v>
      </c>
      <c r="Q10" s="50">
        <v>112.06833876060001</v>
      </c>
      <c r="R10" s="50">
        <v>13.195305929207244</v>
      </c>
      <c r="S10" s="398">
        <v>6139.2938281569986</v>
      </c>
      <c r="T10" s="66"/>
      <c r="U10" s="215"/>
      <c r="V10" s="215"/>
      <c r="W10" s="215"/>
    </row>
    <row r="11" spans="1:23" ht="12" customHeight="1">
      <c r="A11" s="489" t="s">
        <v>220</v>
      </c>
      <c r="B11" s="496">
        <v>3370.9095927522017</v>
      </c>
      <c r="C11" s="49">
        <v>2341.3211458054911</v>
      </c>
      <c r="D11" s="51">
        <v>1029.5884469467105</v>
      </c>
      <c r="E11" s="49">
        <v>6.7985790000000001</v>
      </c>
      <c r="F11" s="49">
        <v>555.26132770000004</v>
      </c>
      <c r="G11" s="51">
        <v>-548.46274870000002</v>
      </c>
      <c r="H11" s="52">
        <v>10.125809</v>
      </c>
      <c r="I11" s="52">
        <v>1.0935010663613212</v>
      </c>
      <c r="J11" s="399">
        <v>492.34500831307167</v>
      </c>
      <c r="K11" s="496">
        <v>35969.675897631001</v>
      </c>
      <c r="L11" s="49">
        <v>24973.670168773799</v>
      </c>
      <c r="M11" s="51">
        <v>10996.005728857202</v>
      </c>
      <c r="N11" s="49">
        <v>72.548455000000004</v>
      </c>
      <c r="O11" s="49">
        <v>5929.1722958563996</v>
      </c>
      <c r="P11" s="51">
        <v>-5856.6238408563995</v>
      </c>
      <c r="Q11" s="52">
        <v>110.47538656900001</v>
      </c>
      <c r="R11" s="52">
        <v>9.2604241762058805</v>
      </c>
      <c r="S11" s="399">
        <v>5259.1176987460103</v>
      </c>
      <c r="T11" s="66"/>
      <c r="U11" s="215"/>
      <c r="V11" s="215"/>
      <c r="W11" s="215"/>
    </row>
    <row r="12" spans="1:23" ht="12" customHeight="1">
      <c r="A12" s="490" t="s">
        <v>221</v>
      </c>
      <c r="B12" s="497">
        <v>3904.1354891306464</v>
      </c>
      <c r="C12" s="53">
        <v>2955.0008302643373</v>
      </c>
      <c r="D12" s="54">
        <v>949.13465886630911</v>
      </c>
      <c r="E12" s="55">
        <v>10.552137</v>
      </c>
      <c r="F12" s="53">
        <v>562.24011800000005</v>
      </c>
      <c r="G12" s="54">
        <v>-551.68798100000004</v>
      </c>
      <c r="H12" s="56">
        <v>9.7456649999999971</v>
      </c>
      <c r="I12" s="56">
        <v>-3.706592916264257</v>
      </c>
      <c r="J12" s="55">
        <v>403.48574995004481</v>
      </c>
      <c r="K12" s="497">
        <v>41720.358113527996</v>
      </c>
      <c r="L12" s="53">
        <v>31577.241202105499</v>
      </c>
      <c r="M12" s="54">
        <v>10143.116911422498</v>
      </c>
      <c r="N12" s="55">
        <v>112.762181</v>
      </c>
      <c r="O12" s="53">
        <v>6022.9723235229985</v>
      </c>
      <c r="P12" s="54">
        <v>-5910.2101425229985</v>
      </c>
      <c r="Q12" s="56">
        <v>106.56059374049995</v>
      </c>
      <c r="R12" s="56">
        <v>-17.983599478018469</v>
      </c>
      <c r="S12" s="55">
        <v>4321.4837631619803</v>
      </c>
      <c r="T12" s="66"/>
      <c r="U12" s="215"/>
      <c r="V12" s="215"/>
      <c r="W12" s="215"/>
    </row>
    <row r="13" spans="1:23" ht="12" customHeight="1">
      <c r="A13" s="488" t="s">
        <v>222</v>
      </c>
      <c r="B13" s="496">
        <v>2990.4408161372962</v>
      </c>
      <c r="C13" s="49">
        <v>2299.2675743559107</v>
      </c>
      <c r="D13" s="48">
        <v>691.17324178138551</v>
      </c>
      <c r="E13" s="49">
        <v>0.91081899999999993</v>
      </c>
      <c r="F13" s="49">
        <v>284.61957000000001</v>
      </c>
      <c r="G13" s="48">
        <v>-283.70875100000001</v>
      </c>
      <c r="H13" s="50">
        <v>10.602295999999999</v>
      </c>
      <c r="I13" s="50">
        <v>-3.8798526205734234</v>
      </c>
      <c r="J13" s="398">
        <v>414.1869341608122</v>
      </c>
      <c r="K13" s="496">
        <v>31972.624519282999</v>
      </c>
      <c r="L13" s="49">
        <v>24590.500328184404</v>
      </c>
      <c r="M13" s="48">
        <v>7382.1241910985955</v>
      </c>
      <c r="N13" s="49">
        <v>9.7420400000000011</v>
      </c>
      <c r="O13" s="49">
        <v>3047.58658367</v>
      </c>
      <c r="P13" s="48">
        <v>-3037.8445436699999</v>
      </c>
      <c r="Q13" s="50">
        <v>114.54188265800005</v>
      </c>
      <c r="R13" s="50">
        <v>-24.294665378583595</v>
      </c>
      <c r="S13" s="398">
        <v>4434.5268647080129</v>
      </c>
      <c r="T13" s="66"/>
      <c r="U13" s="215"/>
      <c r="V13" s="215"/>
      <c r="W13" s="215"/>
    </row>
    <row r="14" spans="1:23" ht="12" customHeight="1">
      <c r="A14" s="489" t="s">
        <v>223</v>
      </c>
      <c r="B14" s="496">
        <v>4499.5923678752533</v>
      </c>
      <c r="C14" s="49">
        <v>3851.6307163850051</v>
      </c>
      <c r="D14" s="51">
        <v>647.96165149024819</v>
      </c>
      <c r="E14" s="49">
        <v>0</v>
      </c>
      <c r="F14" s="49">
        <v>261.04993000000002</v>
      </c>
      <c r="G14" s="51">
        <v>-261.04993000000002</v>
      </c>
      <c r="H14" s="52">
        <v>9.8496430000000004</v>
      </c>
      <c r="I14" s="52">
        <v>4.4028587061387956</v>
      </c>
      <c r="J14" s="399">
        <v>401.16422319638752</v>
      </c>
      <c r="K14" s="496">
        <v>48114.970850163998</v>
      </c>
      <c r="L14" s="49">
        <v>41193.615124213102</v>
      </c>
      <c r="M14" s="51">
        <v>6921.3557259508962</v>
      </c>
      <c r="N14" s="49">
        <v>0</v>
      </c>
      <c r="O14" s="49">
        <v>2801.9070161649997</v>
      </c>
      <c r="P14" s="51">
        <v>-2801.9070161649997</v>
      </c>
      <c r="Q14" s="52">
        <v>107.21612232439999</v>
      </c>
      <c r="R14" s="52">
        <v>75.619528965714395</v>
      </c>
      <c r="S14" s="399">
        <v>4302.284361076011</v>
      </c>
      <c r="T14" s="66"/>
      <c r="U14" s="215"/>
      <c r="V14" s="215"/>
      <c r="W14" s="215"/>
    </row>
    <row r="15" spans="1:23" ht="12" customHeight="1">
      <c r="A15" s="490" t="s">
        <v>224</v>
      </c>
      <c r="B15" s="497">
        <v>4316.3830198306723</v>
      </c>
      <c r="C15" s="53">
        <v>3826.4027097111166</v>
      </c>
      <c r="D15" s="54">
        <v>489.98031011955572</v>
      </c>
      <c r="E15" s="55">
        <v>1.5006429999999999</v>
      </c>
      <c r="F15" s="53">
        <v>82.679505000000006</v>
      </c>
      <c r="G15" s="54">
        <v>-81.178862000000009</v>
      </c>
      <c r="H15" s="56">
        <v>9.5795570000000012</v>
      </c>
      <c r="I15" s="56">
        <v>-2.2635532274935977</v>
      </c>
      <c r="J15" s="55">
        <v>416.11745189206169</v>
      </c>
      <c r="K15" s="497">
        <v>46159.312770734003</v>
      </c>
      <c r="L15" s="53">
        <v>40927.809677844605</v>
      </c>
      <c r="M15" s="54">
        <v>5231.5030928893975</v>
      </c>
      <c r="N15" s="55">
        <v>16.043237000000001</v>
      </c>
      <c r="O15" s="53">
        <v>888.07442321299993</v>
      </c>
      <c r="P15" s="54">
        <v>-872.03118621299996</v>
      </c>
      <c r="Q15" s="56">
        <v>104.05335078600004</v>
      </c>
      <c r="R15" s="56">
        <v>0.19251029099710285</v>
      </c>
      <c r="S15" s="55">
        <v>4463.7177677533964</v>
      </c>
      <c r="T15" s="66"/>
      <c r="U15" s="215"/>
      <c r="V15" s="215"/>
      <c r="W15" s="215"/>
    </row>
    <row r="16" spans="1:23" ht="12" customHeight="1">
      <c r="A16" s="488" t="s">
        <v>225</v>
      </c>
      <c r="B16" s="496"/>
      <c r="C16" s="49"/>
      <c r="D16" s="48"/>
      <c r="E16" s="49"/>
      <c r="F16" s="49"/>
      <c r="G16" s="48"/>
      <c r="H16" s="50"/>
      <c r="I16" s="50"/>
      <c r="J16" s="398"/>
      <c r="K16" s="496"/>
      <c r="L16" s="49"/>
      <c r="M16" s="48"/>
      <c r="N16" s="49"/>
      <c r="O16" s="49"/>
      <c r="P16" s="48"/>
      <c r="Q16" s="50"/>
      <c r="R16" s="50"/>
      <c r="S16" s="398"/>
      <c r="T16" s="66"/>
      <c r="U16" s="215"/>
      <c r="V16" s="215"/>
      <c r="W16" s="215"/>
    </row>
    <row r="17" spans="1:23" ht="12" customHeight="1">
      <c r="A17" s="489" t="s">
        <v>226</v>
      </c>
      <c r="B17" s="496"/>
      <c r="C17" s="49"/>
      <c r="D17" s="51"/>
      <c r="E17" s="49"/>
      <c r="F17" s="49"/>
      <c r="G17" s="51"/>
      <c r="H17" s="52"/>
      <c r="I17" s="52"/>
      <c r="J17" s="399"/>
      <c r="K17" s="496"/>
      <c r="L17" s="49"/>
      <c r="M17" s="51"/>
      <c r="N17" s="49"/>
      <c r="O17" s="49"/>
      <c r="P17" s="51"/>
      <c r="Q17" s="52"/>
      <c r="R17" s="52"/>
      <c r="S17" s="399"/>
      <c r="T17" s="66"/>
      <c r="U17" s="215"/>
      <c r="V17" s="215"/>
      <c r="W17" s="215"/>
    </row>
    <row r="18" spans="1:23" ht="12" customHeight="1">
      <c r="A18" s="490" t="s">
        <v>227</v>
      </c>
      <c r="B18" s="497"/>
      <c r="C18" s="53"/>
      <c r="D18" s="54"/>
      <c r="E18" s="55"/>
      <c r="F18" s="53"/>
      <c r="G18" s="54"/>
      <c r="H18" s="56"/>
      <c r="I18" s="56"/>
      <c r="J18" s="55"/>
      <c r="K18" s="497"/>
      <c r="L18" s="53"/>
      <c r="M18" s="54"/>
      <c r="N18" s="55"/>
      <c r="O18" s="53"/>
      <c r="P18" s="54"/>
      <c r="Q18" s="56"/>
      <c r="R18" s="56"/>
      <c r="S18" s="55"/>
      <c r="T18" s="66"/>
      <c r="U18" s="215"/>
      <c r="V18" s="215"/>
      <c r="W18" s="215"/>
    </row>
    <row r="19" spans="1:23" ht="12" customHeight="1">
      <c r="A19" s="491" t="s">
        <v>54</v>
      </c>
      <c r="B19" s="498">
        <f>SUM(B7:B9)</f>
        <v>11264.964377432454</v>
      </c>
      <c r="C19" s="270">
        <f>SUM(C7:C9)</f>
        <v>10010.573798870231</v>
      </c>
      <c r="D19" s="271">
        <f t="shared" ref="D19:J19" si="0">SUM(D7:D9)</f>
        <v>1254.3905785622223</v>
      </c>
      <c r="E19" s="270">
        <f t="shared" si="0"/>
        <v>1838.6372210000002</v>
      </c>
      <c r="F19" s="270">
        <f t="shared" si="0"/>
        <v>25.408562</v>
      </c>
      <c r="G19" s="271">
        <f t="shared" si="0"/>
        <v>1813.2286590000001</v>
      </c>
      <c r="H19" s="272">
        <f t="shared" si="0"/>
        <v>32.107574</v>
      </c>
      <c r="I19" s="272">
        <f t="shared" si="0"/>
        <v>11.683371004675282</v>
      </c>
      <c r="J19" s="400">
        <f t="shared" si="0"/>
        <v>3111.4101825668981</v>
      </c>
      <c r="K19" s="498">
        <f>SUM(K7:K9)</f>
        <v>120180.98197618901</v>
      </c>
      <c r="L19" s="270">
        <f t="shared" ref="L19:S19" si="1">SUM(L7:L9)</f>
        <v>106863.007133099</v>
      </c>
      <c r="M19" s="271">
        <f t="shared" si="1"/>
        <v>13317.974843090011</v>
      </c>
      <c r="N19" s="270">
        <f t="shared" si="1"/>
        <v>19604.082444</v>
      </c>
      <c r="O19" s="270">
        <f t="shared" si="1"/>
        <v>270.73509066099996</v>
      </c>
      <c r="P19" s="271">
        <f t="shared" si="1"/>
        <v>19333.347353338999</v>
      </c>
      <c r="Q19" s="272">
        <f t="shared" si="1"/>
        <v>348.54045612578909</v>
      </c>
      <c r="R19" s="272">
        <f t="shared" si="1"/>
        <v>185.34229443880915</v>
      </c>
      <c r="S19" s="400">
        <f t="shared" si="1"/>
        <v>33185.204946993603</v>
      </c>
    </row>
    <row r="20" spans="1:23" ht="12" customHeight="1">
      <c r="A20" s="492" t="s">
        <v>63</v>
      </c>
      <c r="B20" s="498">
        <f>SUM(B10:B12)</f>
        <v>10697.821027751521</v>
      </c>
      <c r="C20" s="270">
        <f>SUM(C10:C12)</f>
        <v>7983.1167950223144</v>
      </c>
      <c r="D20" s="548">
        <f t="shared" ref="D20:J20" si="2">SUM(D10:D12)</f>
        <v>2714.704232729207</v>
      </c>
      <c r="E20" s="270">
        <f t="shared" si="2"/>
        <v>62.711040999999994</v>
      </c>
      <c r="F20" s="270">
        <f t="shared" si="2"/>
        <v>1333.4507437000002</v>
      </c>
      <c r="G20" s="548">
        <f t="shared" si="2"/>
        <v>-1270.7397027000002</v>
      </c>
      <c r="H20" s="549">
        <f t="shared" si="2"/>
        <v>30.177572999999995</v>
      </c>
      <c r="I20" s="549">
        <f t="shared" si="2"/>
        <v>-3.3334319669840045</v>
      </c>
      <c r="J20" s="498">
        <f t="shared" si="2"/>
        <v>1470.8086710622229</v>
      </c>
      <c r="K20" s="498">
        <f>SUM(K10:K12)</f>
        <v>114207.63699982699</v>
      </c>
      <c r="L20" s="270">
        <f t="shared" ref="L20:S20" si="3">SUM(L10:L12)</f>
        <v>85232.831398670096</v>
      </c>
      <c r="M20" s="548">
        <f t="shared" si="3"/>
        <v>28974.805601156895</v>
      </c>
      <c r="N20" s="270">
        <f t="shared" si="3"/>
        <v>669.12799799999993</v>
      </c>
      <c r="O20" s="270">
        <f t="shared" si="3"/>
        <v>14257.614758789397</v>
      </c>
      <c r="P20" s="548">
        <f t="shared" si="3"/>
        <v>-13588.486760789398</v>
      </c>
      <c r="Q20" s="549">
        <f t="shared" si="3"/>
        <v>329.10431907009996</v>
      </c>
      <c r="R20" s="549">
        <f t="shared" si="3"/>
        <v>4.4721306273946553</v>
      </c>
      <c r="S20" s="498">
        <f t="shared" si="3"/>
        <v>15719.895290064989</v>
      </c>
    </row>
    <row r="21" spans="1:23" ht="12" customHeight="1">
      <c r="A21" s="492" t="s">
        <v>75</v>
      </c>
      <c r="B21" s="498">
        <f>SUM(B13:B15)</f>
        <v>11806.416203843222</v>
      </c>
      <c r="C21" s="270">
        <f>SUM(C13:C15)</f>
        <v>9977.3010004520329</v>
      </c>
      <c r="D21" s="548">
        <f t="shared" ref="D21:J21" si="4">SUM(D13:D15)</f>
        <v>1829.1152033911894</v>
      </c>
      <c r="E21" s="270">
        <f t="shared" si="4"/>
        <v>2.4114619999999998</v>
      </c>
      <c r="F21" s="270">
        <f t="shared" si="4"/>
        <v>628.34900500000003</v>
      </c>
      <c r="G21" s="548">
        <f t="shared" si="4"/>
        <v>-625.93754300000001</v>
      </c>
      <c r="H21" s="549">
        <f t="shared" si="4"/>
        <v>30.031496000000001</v>
      </c>
      <c r="I21" s="549">
        <f>SUM(I13:I15)</f>
        <v>-1.7405471419282255</v>
      </c>
      <c r="J21" s="498">
        <f t="shared" si="4"/>
        <v>1231.4686092492616</v>
      </c>
      <c r="K21" s="498">
        <f>SUM(K13:K15)</f>
        <v>126246.908140181</v>
      </c>
      <c r="L21" s="270">
        <f t="shared" ref="L21:S21" si="5">SUM(L13:L15)</f>
        <v>106711.9251302421</v>
      </c>
      <c r="M21" s="548">
        <f t="shared" si="5"/>
        <v>19534.983009938889</v>
      </c>
      <c r="N21" s="270">
        <f t="shared" si="5"/>
        <v>25.785277000000001</v>
      </c>
      <c r="O21" s="270">
        <f t="shared" si="5"/>
        <v>6737.5680230479993</v>
      </c>
      <c r="P21" s="548">
        <f t="shared" si="5"/>
        <v>-6711.7827460480003</v>
      </c>
      <c r="Q21" s="549">
        <f t="shared" si="5"/>
        <v>325.81135576840006</v>
      </c>
      <c r="R21" s="549">
        <f t="shared" si="5"/>
        <v>51.517373878127906</v>
      </c>
      <c r="S21" s="498">
        <f t="shared" si="5"/>
        <v>13200.52899353742</v>
      </c>
    </row>
    <row r="22" spans="1:23" ht="12" customHeight="1">
      <c r="A22" s="493" t="s">
        <v>64</v>
      </c>
      <c r="B22" s="275">
        <f>SUM(B16:B18)</f>
        <v>0</v>
      </c>
      <c r="C22" s="273">
        <f>SUM(C16:C18)</f>
        <v>0</v>
      </c>
      <c r="D22" s="274">
        <f t="shared" ref="D22:J22" si="6">SUM(D16:D18)</f>
        <v>0</v>
      </c>
      <c r="E22" s="275">
        <f t="shared" si="6"/>
        <v>0</v>
      </c>
      <c r="F22" s="273">
        <f t="shared" si="6"/>
        <v>0</v>
      </c>
      <c r="G22" s="274">
        <f t="shared" si="6"/>
        <v>0</v>
      </c>
      <c r="H22" s="276">
        <f t="shared" si="6"/>
        <v>0</v>
      </c>
      <c r="I22" s="276">
        <f t="shared" si="6"/>
        <v>0</v>
      </c>
      <c r="J22" s="275">
        <f t="shared" si="6"/>
        <v>0</v>
      </c>
      <c r="K22" s="275">
        <f>SUM(K16:K18)</f>
        <v>0</v>
      </c>
      <c r="L22" s="273">
        <f t="shared" ref="L22:R22" si="7">SUM(L16:L18)</f>
        <v>0</v>
      </c>
      <c r="M22" s="274">
        <f t="shared" si="7"/>
        <v>0</v>
      </c>
      <c r="N22" s="275">
        <f t="shared" si="7"/>
        <v>0</v>
      </c>
      <c r="O22" s="273">
        <f t="shared" si="7"/>
        <v>0</v>
      </c>
      <c r="P22" s="274">
        <f t="shared" si="7"/>
        <v>0</v>
      </c>
      <c r="Q22" s="276">
        <f t="shared" si="7"/>
        <v>0</v>
      </c>
      <c r="R22" s="276">
        <f t="shared" si="7"/>
        <v>0</v>
      </c>
      <c r="S22" s="275">
        <f>SUM(S16:S18)</f>
        <v>0</v>
      </c>
    </row>
    <row r="23" spans="1:23" ht="12" customHeight="1">
      <c r="A23" s="488" t="s">
        <v>65</v>
      </c>
      <c r="B23" s="496">
        <f>SUM(B7:B12)</f>
        <v>21962.785405183979</v>
      </c>
      <c r="C23" s="47">
        <f>SUM(C7:C12)</f>
        <v>17993.690593892545</v>
      </c>
      <c r="D23" s="515">
        <f t="shared" ref="D23:J23" si="8">SUM(D7:D12)</f>
        <v>3969.0948112914293</v>
      </c>
      <c r="E23" s="47">
        <f t="shared" si="8"/>
        <v>1901.3482620000002</v>
      </c>
      <c r="F23" s="47">
        <f t="shared" si="8"/>
        <v>1358.8593057</v>
      </c>
      <c r="G23" s="515">
        <f t="shared" si="8"/>
        <v>542.48895630000015</v>
      </c>
      <c r="H23" s="550">
        <f t="shared" si="8"/>
        <v>62.285147000000002</v>
      </c>
      <c r="I23" s="550">
        <f t="shared" si="8"/>
        <v>8.3499390376912785</v>
      </c>
      <c r="J23" s="499">
        <f t="shared" si="8"/>
        <v>4582.2188536291214</v>
      </c>
      <c r="K23" s="496">
        <f>SUM(K7:K12)</f>
        <v>234388.61897601601</v>
      </c>
      <c r="L23" s="47">
        <f t="shared" ref="L23:S23" si="9">SUM(L7:L12)</f>
        <v>192095.83853176911</v>
      </c>
      <c r="M23" s="515">
        <f t="shared" si="9"/>
        <v>42292.780444246906</v>
      </c>
      <c r="N23" s="47">
        <f t="shared" si="9"/>
        <v>20273.210442</v>
      </c>
      <c r="O23" s="47">
        <f t="shared" si="9"/>
        <v>14528.349849450398</v>
      </c>
      <c r="P23" s="515">
        <f t="shared" si="9"/>
        <v>5744.8605925496022</v>
      </c>
      <c r="Q23" s="550">
        <f t="shared" si="9"/>
        <v>677.644775195889</v>
      </c>
      <c r="R23" s="550">
        <f t="shared" si="9"/>
        <v>189.8144250662038</v>
      </c>
      <c r="S23" s="499">
        <f t="shared" si="9"/>
        <v>48905.100237058592</v>
      </c>
    </row>
    <row r="24" spans="1:23" ht="12" customHeight="1">
      <c r="A24" s="490" t="s">
        <v>66</v>
      </c>
      <c r="B24" s="45">
        <f>SUM(B13:B18)</f>
        <v>11806.416203843222</v>
      </c>
      <c r="C24" s="43">
        <f>SUM(C13:C18)</f>
        <v>9977.3010004520329</v>
      </c>
      <c r="D24" s="44">
        <f t="shared" ref="D24:J24" si="10">SUM(D13:D18)</f>
        <v>1829.1152033911894</v>
      </c>
      <c r="E24" s="45">
        <f t="shared" si="10"/>
        <v>2.4114619999999998</v>
      </c>
      <c r="F24" s="43">
        <f t="shared" si="10"/>
        <v>628.34900500000003</v>
      </c>
      <c r="G24" s="44">
        <f t="shared" si="10"/>
        <v>-625.93754300000001</v>
      </c>
      <c r="H24" s="46">
        <f t="shared" si="10"/>
        <v>30.031496000000001</v>
      </c>
      <c r="I24" s="46">
        <f t="shared" si="10"/>
        <v>-1.7405471419282255</v>
      </c>
      <c r="J24" s="45">
        <f t="shared" si="10"/>
        <v>1231.4686092492616</v>
      </c>
      <c r="K24" s="45">
        <f>SUM(K13:K18)</f>
        <v>126246.908140181</v>
      </c>
      <c r="L24" s="43">
        <f t="shared" ref="L24:S24" si="11">SUM(L13:L18)</f>
        <v>106711.9251302421</v>
      </c>
      <c r="M24" s="44">
        <f t="shared" si="11"/>
        <v>19534.983009938889</v>
      </c>
      <c r="N24" s="45">
        <f t="shared" si="11"/>
        <v>25.785277000000001</v>
      </c>
      <c r="O24" s="43">
        <f t="shared" si="11"/>
        <v>6737.5680230479993</v>
      </c>
      <c r="P24" s="44">
        <f t="shared" si="11"/>
        <v>-6711.7827460480003</v>
      </c>
      <c r="Q24" s="46">
        <f t="shared" si="11"/>
        <v>325.81135576840006</v>
      </c>
      <c r="R24" s="46">
        <f t="shared" si="11"/>
        <v>51.517373878127906</v>
      </c>
      <c r="S24" s="45">
        <f t="shared" si="11"/>
        <v>13200.52899353742</v>
      </c>
    </row>
    <row r="25" spans="1:23" ht="12" customHeight="1">
      <c r="A25" s="494" t="s">
        <v>228</v>
      </c>
      <c r="B25" s="279">
        <f>SUM(B7:B18)</f>
        <v>33769.201609027201</v>
      </c>
      <c r="C25" s="277">
        <f>SUM(C7:C18)</f>
        <v>27970.991594344581</v>
      </c>
      <c r="D25" s="278">
        <f t="shared" ref="D25:J25" si="12">SUM(D7:D18)</f>
        <v>5798.2100146826187</v>
      </c>
      <c r="E25" s="279">
        <f t="shared" si="12"/>
        <v>1903.7597240000002</v>
      </c>
      <c r="F25" s="277">
        <f t="shared" si="12"/>
        <v>1987.2083107000003</v>
      </c>
      <c r="G25" s="278">
        <f t="shared" si="12"/>
        <v>-83.448586699999879</v>
      </c>
      <c r="H25" s="280">
        <f t="shared" si="12"/>
        <v>92.316642999999999</v>
      </c>
      <c r="I25" s="280">
        <f t="shared" si="12"/>
        <v>6.6093918957630535</v>
      </c>
      <c r="J25" s="279">
        <f t="shared" si="12"/>
        <v>5813.6874628783835</v>
      </c>
      <c r="K25" s="279">
        <f>SUM(K7:K18)</f>
        <v>360635.52711619704</v>
      </c>
      <c r="L25" s="277">
        <f t="shared" ref="L25:S25" si="13">SUM(L7:L18)</f>
        <v>298807.76366201125</v>
      </c>
      <c r="M25" s="278">
        <f t="shared" si="13"/>
        <v>61827.763454185799</v>
      </c>
      <c r="N25" s="279">
        <f t="shared" si="13"/>
        <v>20298.995719000002</v>
      </c>
      <c r="O25" s="277">
        <f t="shared" si="13"/>
        <v>21265.917872498398</v>
      </c>
      <c r="P25" s="278">
        <f t="shared" si="13"/>
        <v>-966.92215349839739</v>
      </c>
      <c r="Q25" s="280">
        <f t="shared" si="13"/>
        <v>1003.4561309642891</v>
      </c>
      <c r="R25" s="280">
        <f t="shared" si="13"/>
        <v>241.33179894433167</v>
      </c>
      <c r="S25" s="279">
        <f t="shared" si="13"/>
        <v>62105.629230596016</v>
      </c>
    </row>
    <row r="26" spans="1:23" ht="8.1" customHeight="1"/>
    <row r="27" spans="1:23" ht="12.9" customHeight="1">
      <c r="A27" s="607" t="s">
        <v>289</v>
      </c>
      <c r="B27" s="607"/>
      <c r="C27" s="607"/>
      <c r="D27" s="607"/>
      <c r="E27" s="607"/>
      <c r="F27" s="607"/>
      <c r="G27" s="607"/>
      <c r="H27" s="607"/>
      <c r="I27" s="607"/>
      <c r="J27" s="161"/>
      <c r="K27" s="607" t="s">
        <v>290</v>
      </c>
      <c r="L27" s="607"/>
      <c r="M27" s="607"/>
      <c r="N27" s="607"/>
      <c r="O27" s="607"/>
      <c r="P27" s="607"/>
      <c r="Q27" s="607"/>
      <c r="R27" s="607"/>
      <c r="S27" s="607"/>
    </row>
    <row r="28" spans="1:23" ht="8.1" customHeight="1">
      <c r="D28" s="220"/>
      <c r="E28" s="221" t="s">
        <v>299</v>
      </c>
      <c r="F28" s="221" t="s">
        <v>300</v>
      </c>
      <c r="G28" s="77"/>
      <c r="H28" s="77"/>
      <c r="L28" s="77"/>
      <c r="M28" s="221"/>
      <c r="N28" s="221" t="s">
        <v>301</v>
      </c>
      <c r="O28" s="220" t="s">
        <v>302</v>
      </c>
    </row>
    <row r="29" spans="1:23" ht="8.1" customHeight="1">
      <c r="D29" s="220" t="str">
        <f>A7</f>
        <v>Leden</v>
      </c>
      <c r="E29" s="221">
        <f>B7</f>
        <v>3953.8865949906567</v>
      </c>
      <c r="F29" s="221">
        <f>C7*-1</f>
        <v>-3516.6692237756142</v>
      </c>
      <c r="G29" s="77"/>
      <c r="L29" s="77"/>
      <c r="M29" s="221" t="str">
        <f>A7</f>
        <v>Leden</v>
      </c>
      <c r="N29" s="221">
        <f>E7</f>
        <v>767.78891500000009</v>
      </c>
      <c r="O29" s="221">
        <f>F7*-1</f>
        <v>-6.014875</v>
      </c>
    </row>
    <row r="30" spans="1:23" ht="8.1" customHeight="1">
      <c r="D30" s="220" t="str">
        <f t="shared" ref="D30:D40" si="14">A8</f>
        <v>Únor</v>
      </c>
      <c r="E30" s="221">
        <f t="shared" ref="E30:E40" si="15">B8</f>
        <v>3589.3981260973706</v>
      </c>
      <c r="F30" s="221">
        <f t="shared" ref="F30:F40" si="16">C8*-1</f>
        <v>-3031.6268481559036</v>
      </c>
      <c r="G30" s="77"/>
      <c r="L30" s="77"/>
      <c r="M30" s="221" t="str">
        <f t="shared" ref="M30:M40" si="17">A8</f>
        <v>Únor</v>
      </c>
      <c r="N30" s="221">
        <f t="shared" ref="N30:N40" si="18">E8</f>
        <v>420.143348</v>
      </c>
      <c r="O30" s="221">
        <f t="shared" ref="O30:O40" si="19">F8*-1</f>
        <v>-10.880583999999999</v>
      </c>
    </row>
    <row r="31" spans="1:23" ht="8.1" customHeight="1">
      <c r="D31" s="220" t="str">
        <f t="shared" si="14"/>
        <v>Březen</v>
      </c>
      <c r="E31" s="221">
        <f t="shared" si="15"/>
        <v>3721.6796563444259</v>
      </c>
      <c r="F31" s="221">
        <f t="shared" si="16"/>
        <v>-3462.2777269387129</v>
      </c>
      <c r="G31" s="77"/>
      <c r="L31" s="77"/>
      <c r="M31" s="221" t="str">
        <f t="shared" si="17"/>
        <v>Březen</v>
      </c>
      <c r="N31" s="221">
        <f t="shared" si="18"/>
        <v>650.70495800000003</v>
      </c>
      <c r="O31" s="221">
        <f t="shared" si="19"/>
        <v>-8.513103000000001</v>
      </c>
    </row>
    <row r="32" spans="1:23" ht="8.1" customHeight="1">
      <c r="D32" s="220" t="str">
        <f t="shared" si="14"/>
        <v>Duben</v>
      </c>
      <c r="E32" s="221">
        <f t="shared" si="15"/>
        <v>3422.7759458686733</v>
      </c>
      <c r="F32" s="221">
        <f t="shared" si="16"/>
        <v>-2686.7948189524859</v>
      </c>
      <c r="G32" s="77"/>
      <c r="L32" s="77"/>
      <c r="M32" s="221" t="str">
        <f t="shared" si="17"/>
        <v>Duben</v>
      </c>
      <c r="N32" s="221">
        <f t="shared" si="18"/>
        <v>45.360324999999996</v>
      </c>
      <c r="O32" s="221">
        <f t="shared" si="19"/>
        <v>-215.94929799999997</v>
      </c>
    </row>
    <row r="33" spans="4:15" ht="8.1" customHeight="1">
      <c r="D33" s="220" t="str">
        <f t="shared" si="14"/>
        <v>Květen</v>
      </c>
      <c r="E33" s="221">
        <f t="shared" si="15"/>
        <v>3370.9095927522017</v>
      </c>
      <c r="F33" s="221">
        <f t="shared" si="16"/>
        <v>-2341.3211458054911</v>
      </c>
      <c r="G33" s="77"/>
      <c r="L33" s="77"/>
      <c r="M33" s="221" t="str">
        <f t="shared" si="17"/>
        <v>Květen</v>
      </c>
      <c r="N33" s="221">
        <f t="shared" si="18"/>
        <v>6.7985790000000001</v>
      </c>
      <c r="O33" s="221">
        <f t="shared" si="19"/>
        <v>-555.26132770000004</v>
      </c>
    </row>
    <row r="34" spans="4:15" ht="8.1" customHeight="1">
      <c r="D34" s="220" t="str">
        <f t="shared" si="14"/>
        <v>Červen</v>
      </c>
      <c r="E34" s="221">
        <f t="shared" si="15"/>
        <v>3904.1354891306464</v>
      </c>
      <c r="F34" s="221">
        <f t="shared" si="16"/>
        <v>-2955.0008302643373</v>
      </c>
      <c r="G34" s="77"/>
      <c r="L34" s="77"/>
      <c r="M34" s="221" t="str">
        <f t="shared" si="17"/>
        <v>Červen</v>
      </c>
      <c r="N34" s="221">
        <f t="shared" si="18"/>
        <v>10.552137</v>
      </c>
      <c r="O34" s="221">
        <f t="shared" si="19"/>
        <v>-562.24011800000005</v>
      </c>
    </row>
    <row r="35" spans="4:15" ht="8.1" customHeight="1">
      <c r="D35" s="220" t="str">
        <f t="shared" si="14"/>
        <v>Červenec</v>
      </c>
      <c r="E35" s="221">
        <f t="shared" si="15"/>
        <v>2990.4408161372962</v>
      </c>
      <c r="F35" s="221">
        <f t="shared" si="16"/>
        <v>-2299.2675743559107</v>
      </c>
      <c r="G35" s="77"/>
      <c r="L35" s="77"/>
      <c r="M35" s="221" t="str">
        <f t="shared" si="17"/>
        <v>Červenec</v>
      </c>
      <c r="N35" s="221">
        <f t="shared" si="18"/>
        <v>0.91081899999999993</v>
      </c>
      <c r="O35" s="221">
        <f t="shared" si="19"/>
        <v>-284.61957000000001</v>
      </c>
    </row>
    <row r="36" spans="4:15" ht="8.1" customHeight="1">
      <c r="D36" s="220" t="str">
        <f t="shared" si="14"/>
        <v>Srpen</v>
      </c>
      <c r="E36" s="221">
        <f t="shared" si="15"/>
        <v>4499.5923678752533</v>
      </c>
      <c r="F36" s="221">
        <f t="shared" si="16"/>
        <v>-3851.6307163850051</v>
      </c>
      <c r="G36" s="77"/>
      <c r="L36" s="77"/>
      <c r="M36" s="221" t="str">
        <f t="shared" si="17"/>
        <v>Srpen</v>
      </c>
      <c r="N36" s="221">
        <f t="shared" si="18"/>
        <v>0</v>
      </c>
      <c r="O36" s="221">
        <f t="shared" si="19"/>
        <v>-261.04993000000002</v>
      </c>
    </row>
    <row r="37" spans="4:15" ht="8.1" customHeight="1">
      <c r="D37" s="220" t="str">
        <f t="shared" si="14"/>
        <v>Září</v>
      </c>
      <c r="E37" s="221">
        <f t="shared" si="15"/>
        <v>4316.3830198306723</v>
      </c>
      <c r="F37" s="221">
        <f t="shared" si="16"/>
        <v>-3826.4027097111166</v>
      </c>
      <c r="G37" s="77"/>
      <c r="L37" s="77"/>
      <c r="M37" s="221" t="str">
        <f t="shared" si="17"/>
        <v>Září</v>
      </c>
      <c r="N37" s="221">
        <f t="shared" si="18"/>
        <v>1.5006429999999999</v>
      </c>
      <c r="O37" s="221">
        <f t="shared" si="19"/>
        <v>-82.679505000000006</v>
      </c>
    </row>
    <row r="38" spans="4:15" ht="8.1" customHeight="1">
      <c r="D38" s="220" t="str">
        <f t="shared" si="14"/>
        <v>Říjen</v>
      </c>
      <c r="E38" s="221">
        <f t="shared" si="15"/>
        <v>0</v>
      </c>
      <c r="F38" s="221">
        <f t="shared" si="16"/>
        <v>0</v>
      </c>
      <c r="G38" s="77"/>
      <c r="L38" s="77"/>
      <c r="M38" s="221" t="str">
        <f t="shared" si="17"/>
        <v>Říjen</v>
      </c>
      <c r="N38" s="221">
        <f t="shared" si="18"/>
        <v>0</v>
      </c>
      <c r="O38" s="221">
        <f t="shared" si="19"/>
        <v>0</v>
      </c>
    </row>
    <row r="39" spans="4:15" ht="8.1" customHeight="1">
      <c r="D39" s="220" t="str">
        <f t="shared" si="14"/>
        <v>Listopad</v>
      </c>
      <c r="E39" s="221">
        <f t="shared" si="15"/>
        <v>0</v>
      </c>
      <c r="F39" s="221">
        <f t="shared" si="16"/>
        <v>0</v>
      </c>
      <c r="G39" s="77"/>
      <c r="L39" s="77"/>
      <c r="M39" s="221" t="str">
        <f t="shared" si="17"/>
        <v>Listopad</v>
      </c>
      <c r="N39" s="221">
        <f t="shared" si="18"/>
        <v>0</v>
      </c>
      <c r="O39" s="221">
        <f t="shared" si="19"/>
        <v>0</v>
      </c>
    </row>
    <row r="40" spans="4:15" ht="8.1" customHeight="1">
      <c r="D40" s="220" t="str">
        <f t="shared" si="14"/>
        <v>Prosinec</v>
      </c>
      <c r="E40" s="221">
        <f t="shared" si="15"/>
        <v>0</v>
      </c>
      <c r="F40" s="221">
        <f t="shared" si="16"/>
        <v>0</v>
      </c>
      <c r="M40" s="221" t="str">
        <f t="shared" si="17"/>
        <v>Prosinec</v>
      </c>
      <c r="N40" s="221">
        <f t="shared" si="18"/>
        <v>0</v>
      </c>
      <c r="O40" s="221">
        <f t="shared" si="19"/>
        <v>0</v>
      </c>
    </row>
    <row r="41" spans="4:15" ht="12" customHeight="1">
      <c r="M41" s="77"/>
    </row>
    <row r="42" spans="4:15" ht="12" customHeight="1"/>
    <row r="43" spans="4:15" ht="12" customHeight="1"/>
    <row r="44" spans="4:15" ht="12" customHeight="1"/>
  </sheetData>
  <mergeCells count="17">
    <mergeCell ref="A1:S1"/>
    <mergeCell ref="N5:P5"/>
    <mergeCell ref="H5:H6"/>
    <mergeCell ref="I5:I6"/>
    <mergeCell ref="J5:J6"/>
    <mergeCell ref="B4:J4"/>
    <mergeCell ref="K4:S4"/>
    <mergeCell ref="Q5:Q6"/>
    <mergeCell ref="R5:R6"/>
    <mergeCell ref="S5:S6"/>
    <mergeCell ref="B5:D5"/>
    <mergeCell ref="E5:G5"/>
    <mergeCell ref="K5:M5"/>
    <mergeCell ref="A27:I27"/>
    <mergeCell ref="B3:S3"/>
    <mergeCell ref="K27:S27"/>
    <mergeCell ref="B2:S2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0:S20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0"/>
  <dimension ref="A1:V45"/>
  <sheetViews>
    <sheetView showGridLines="0" tabSelected="1" zoomScaleNormal="100" zoomScaleSheetLayoutView="100" workbookViewId="0"/>
  </sheetViews>
  <sheetFormatPr defaultRowHeight="10.199999999999999"/>
  <cols>
    <col min="1" max="1" width="7.5546875" style="75" customWidth="1"/>
    <col min="2" max="3" width="7.6640625" style="75" customWidth="1"/>
    <col min="4" max="4" width="7.33203125" style="75" customWidth="1"/>
    <col min="5" max="6" width="7.6640625" style="75" customWidth="1"/>
    <col min="7" max="7" width="7.44140625" style="75" customWidth="1"/>
    <col min="8" max="13" width="7.6640625" style="75" customWidth="1"/>
    <col min="14" max="17" width="6.33203125" style="75" customWidth="1"/>
    <col min="18" max="18" width="7.33203125" style="75" customWidth="1"/>
    <col min="19" max="20" width="5.6640625" style="75" customWidth="1"/>
    <col min="21" max="259" width="9.109375" style="75"/>
    <col min="260" max="272" width="10.6640625" style="75" customWidth="1"/>
    <col min="273" max="515" width="9.109375" style="75"/>
    <col min="516" max="528" width="10.6640625" style="75" customWidth="1"/>
    <col min="529" max="771" width="9.109375" style="75"/>
    <col min="772" max="784" width="10.6640625" style="75" customWidth="1"/>
    <col min="785" max="1027" width="9.109375" style="75"/>
    <col min="1028" max="1040" width="10.6640625" style="75" customWidth="1"/>
    <col min="1041" max="1283" width="9.109375" style="75"/>
    <col min="1284" max="1296" width="10.6640625" style="75" customWidth="1"/>
    <col min="1297" max="1539" width="9.109375" style="75"/>
    <col min="1540" max="1552" width="10.6640625" style="75" customWidth="1"/>
    <col min="1553" max="1795" width="9.109375" style="75"/>
    <col min="1796" max="1808" width="10.6640625" style="75" customWidth="1"/>
    <col min="1809" max="2051" width="9.109375" style="75"/>
    <col min="2052" max="2064" width="10.6640625" style="75" customWidth="1"/>
    <col min="2065" max="2307" width="9.109375" style="75"/>
    <col min="2308" max="2320" width="10.6640625" style="75" customWidth="1"/>
    <col min="2321" max="2563" width="9.109375" style="75"/>
    <col min="2564" max="2576" width="10.6640625" style="75" customWidth="1"/>
    <col min="2577" max="2819" width="9.109375" style="75"/>
    <col min="2820" max="2832" width="10.6640625" style="75" customWidth="1"/>
    <col min="2833" max="3075" width="9.109375" style="75"/>
    <col min="3076" max="3088" width="10.6640625" style="75" customWidth="1"/>
    <col min="3089" max="3331" width="9.109375" style="75"/>
    <col min="3332" max="3344" width="10.6640625" style="75" customWidth="1"/>
    <col min="3345" max="3587" width="9.109375" style="75"/>
    <col min="3588" max="3600" width="10.6640625" style="75" customWidth="1"/>
    <col min="3601" max="3843" width="9.109375" style="75"/>
    <col min="3844" max="3856" width="10.6640625" style="75" customWidth="1"/>
    <col min="3857" max="4099" width="9.109375" style="75"/>
    <col min="4100" max="4112" width="10.6640625" style="75" customWidth="1"/>
    <col min="4113" max="4355" width="9.109375" style="75"/>
    <col min="4356" max="4368" width="10.6640625" style="75" customWidth="1"/>
    <col min="4369" max="4611" width="9.109375" style="75"/>
    <col min="4612" max="4624" width="10.6640625" style="75" customWidth="1"/>
    <col min="4625" max="4867" width="9.109375" style="75"/>
    <col min="4868" max="4880" width="10.6640625" style="75" customWidth="1"/>
    <col min="4881" max="5123" width="9.109375" style="75"/>
    <col min="5124" max="5136" width="10.6640625" style="75" customWidth="1"/>
    <col min="5137" max="5379" width="9.109375" style="75"/>
    <col min="5380" max="5392" width="10.6640625" style="75" customWidth="1"/>
    <col min="5393" max="5635" width="9.109375" style="75"/>
    <col min="5636" max="5648" width="10.6640625" style="75" customWidth="1"/>
    <col min="5649" max="5891" width="9.109375" style="75"/>
    <col min="5892" max="5904" width="10.6640625" style="75" customWidth="1"/>
    <col min="5905" max="6147" width="9.109375" style="75"/>
    <col min="6148" max="6160" width="10.6640625" style="75" customWidth="1"/>
    <col min="6161" max="6403" width="9.109375" style="75"/>
    <col min="6404" max="6416" width="10.6640625" style="75" customWidth="1"/>
    <col min="6417" max="6659" width="9.109375" style="75"/>
    <col min="6660" max="6672" width="10.6640625" style="75" customWidth="1"/>
    <col min="6673" max="6915" width="9.109375" style="75"/>
    <col min="6916" max="6928" width="10.6640625" style="75" customWidth="1"/>
    <col min="6929" max="7171" width="9.109375" style="75"/>
    <col min="7172" max="7184" width="10.6640625" style="75" customWidth="1"/>
    <col min="7185" max="7427" width="9.109375" style="75"/>
    <col min="7428" max="7440" width="10.6640625" style="75" customWidth="1"/>
    <col min="7441" max="7683" width="9.109375" style="75"/>
    <col min="7684" max="7696" width="10.6640625" style="75" customWidth="1"/>
    <col min="7697" max="7939" width="9.109375" style="75"/>
    <col min="7940" max="7952" width="10.6640625" style="75" customWidth="1"/>
    <col min="7953" max="8195" width="9.109375" style="75"/>
    <col min="8196" max="8208" width="10.6640625" style="75" customWidth="1"/>
    <col min="8209" max="8451" width="9.109375" style="75"/>
    <col min="8452" max="8464" width="10.6640625" style="75" customWidth="1"/>
    <col min="8465" max="8707" width="9.109375" style="75"/>
    <col min="8708" max="8720" width="10.6640625" style="75" customWidth="1"/>
    <col min="8721" max="8963" width="9.109375" style="75"/>
    <col min="8964" max="8976" width="10.6640625" style="75" customWidth="1"/>
    <col min="8977" max="9219" width="9.109375" style="75"/>
    <col min="9220" max="9232" width="10.6640625" style="75" customWidth="1"/>
    <col min="9233" max="9475" width="9.109375" style="75"/>
    <col min="9476" max="9488" width="10.6640625" style="75" customWidth="1"/>
    <col min="9489" max="9731" width="9.109375" style="75"/>
    <col min="9732" max="9744" width="10.6640625" style="75" customWidth="1"/>
    <col min="9745" max="9987" width="9.109375" style="75"/>
    <col min="9988" max="10000" width="10.6640625" style="75" customWidth="1"/>
    <col min="10001" max="10243" width="9.109375" style="75"/>
    <col min="10244" max="10256" width="10.6640625" style="75" customWidth="1"/>
    <col min="10257" max="10499" width="9.109375" style="75"/>
    <col min="10500" max="10512" width="10.6640625" style="75" customWidth="1"/>
    <col min="10513" max="10755" width="9.109375" style="75"/>
    <col min="10756" max="10768" width="10.6640625" style="75" customWidth="1"/>
    <col min="10769" max="11011" width="9.109375" style="75"/>
    <col min="11012" max="11024" width="10.6640625" style="75" customWidth="1"/>
    <col min="11025" max="11267" width="9.109375" style="75"/>
    <col min="11268" max="11280" width="10.6640625" style="75" customWidth="1"/>
    <col min="11281" max="11523" width="9.109375" style="75"/>
    <col min="11524" max="11536" width="10.6640625" style="75" customWidth="1"/>
    <col min="11537" max="11779" width="9.109375" style="75"/>
    <col min="11780" max="11792" width="10.6640625" style="75" customWidth="1"/>
    <col min="11793" max="12035" width="9.109375" style="75"/>
    <col min="12036" max="12048" width="10.6640625" style="75" customWidth="1"/>
    <col min="12049" max="12291" width="9.109375" style="75"/>
    <col min="12292" max="12304" width="10.6640625" style="75" customWidth="1"/>
    <col min="12305" max="12547" width="9.109375" style="75"/>
    <col min="12548" max="12560" width="10.6640625" style="75" customWidth="1"/>
    <col min="12561" max="12803" width="9.109375" style="75"/>
    <col min="12804" max="12816" width="10.6640625" style="75" customWidth="1"/>
    <col min="12817" max="13059" width="9.109375" style="75"/>
    <col min="13060" max="13072" width="10.6640625" style="75" customWidth="1"/>
    <col min="13073" max="13315" width="9.109375" style="75"/>
    <col min="13316" max="13328" width="10.6640625" style="75" customWidth="1"/>
    <col min="13329" max="13571" width="9.109375" style="75"/>
    <col min="13572" max="13584" width="10.6640625" style="75" customWidth="1"/>
    <col min="13585" max="13827" width="9.109375" style="75"/>
    <col min="13828" max="13840" width="10.6640625" style="75" customWidth="1"/>
    <col min="13841" max="14083" width="9.109375" style="75"/>
    <col min="14084" max="14096" width="10.6640625" style="75" customWidth="1"/>
    <col min="14097" max="14339" width="9.109375" style="75"/>
    <col min="14340" max="14352" width="10.6640625" style="75" customWidth="1"/>
    <col min="14353" max="14595" width="9.109375" style="75"/>
    <col min="14596" max="14608" width="10.6640625" style="75" customWidth="1"/>
    <col min="14609" max="14851" width="9.109375" style="75"/>
    <col min="14852" max="14864" width="10.6640625" style="75" customWidth="1"/>
    <col min="14865" max="15107" width="9.109375" style="75"/>
    <col min="15108" max="15120" width="10.6640625" style="75" customWidth="1"/>
    <col min="15121" max="15363" width="9.109375" style="75"/>
    <col min="15364" max="15376" width="10.6640625" style="75" customWidth="1"/>
    <col min="15377" max="15619" width="9.109375" style="75"/>
    <col min="15620" max="15632" width="10.6640625" style="75" customWidth="1"/>
    <col min="15633" max="15875" width="9.109375" style="75"/>
    <col min="15876" max="15888" width="10.6640625" style="75" customWidth="1"/>
    <col min="15889" max="16131" width="9.109375" style="75"/>
    <col min="16132" max="16144" width="10.6640625" style="75" customWidth="1"/>
    <col min="16145" max="16384" width="9.109375" style="75"/>
  </cols>
  <sheetData>
    <row r="1" spans="1:22" ht="18">
      <c r="A1" s="11" t="s">
        <v>135</v>
      </c>
    </row>
    <row r="2" spans="1:22" ht="15.6">
      <c r="A2" s="74" t="s">
        <v>134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2" ht="6" customHeight="1">
      <c r="A3" s="216"/>
      <c r="B3" s="217"/>
      <c r="C3" s="217"/>
      <c r="D3" s="217"/>
      <c r="E3" s="217"/>
      <c r="F3" s="217"/>
      <c r="G3" s="217"/>
      <c r="H3" s="217"/>
      <c r="I3" s="217"/>
      <c r="J3" s="217"/>
      <c r="K3" s="218"/>
      <c r="L3" s="217"/>
      <c r="M3" s="217"/>
      <c r="N3" s="217"/>
      <c r="O3" s="217"/>
      <c r="P3" s="217"/>
      <c r="Q3" s="217"/>
      <c r="R3" s="217"/>
      <c r="S3" s="219"/>
      <c r="T3" s="219"/>
    </row>
    <row r="4" spans="1:22" ht="15.9" customHeight="1">
      <c r="A4" s="619">
        <v>2020</v>
      </c>
      <c r="B4" s="619"/>
      <c r="C4" s="619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</row>
    <row r="5" spans="1:22" ht="15.9" customHeight="1">
      <c r="A5" s="495"/>
      <c r="B5" s="628" t="s">
        <v>279</v>
      </c>
      <c r="C5" s="627"/>
      <c r="D5" s="627"/>
      <c r="E5" s="627"/>
      <c r="F5" s="627"/>
      <c r="G5" s="627"/>
      <c r="H5" s="629"/>
      <c r="I5" s="627" t="s">
        <v>280</v>
      </c>
      <c r="J5" s="627"/>
      <c r="K5" s="627"/>
      <c r="L5" s="627"/>
      <c r="M5" s="627"/>
      <c r="N5" s="628" t="s">
        <v>281</v>
      </c>
      <c r="O5" s="627"/>
      <c r="P5" s="627"/>
      <c r="Q5" s="627"/>
      <c r="R5" s="629"/>
      <c r="S5" s="283" t="s">
        <v>282</v>
      </c>
      <c r="T5" s="283" t="s">
        <v>280</v>
      </c>
    </row>
    <row r="6" spans="1:22" ht="38.25" customHeight="1">
      <c r="A6" s="382"/>
      <c r="B6" s="606" t="s">
        <v>202</v>
      </c>
      <c r="C6" s="606"/>
      <c r="D6" s="606"/>
      <c r="E6" s="621" t="s">
        <v>203</v>
      </c>
      <c r="F6" s="622"/>
      <c r="G6" s="623"/>
      <c r="H6" s="379" t="s">
        <v>199</v>
      </c>
      <c r="I6" s="622" t="s">
        <v>202</v>
      </c>
      <c r="J6" s="623"/>
      <c r="K6" s="621" t="s">
        <v>203</v>
      </c>
      <c r="L6" s="623"/>
      <c r="M6" s="381" t="s">
        <v>199</v>
      </c>
      <c r="N6" s="621" t="s">
        <v>200</v>
      </c>
      <c r="O6" s="622"/>
      <c r="P6" s="622"/>
      <c r="Q6" s="622"/>
      <c r="R6" s="623"/>
      <c r="S6" s="624" t="s">
        <v>201</v>
      </c>
      <c r="T6" s="625"/>
    </row>
    <row r="7" spans="1:22" ht="20.399999999999999">
      <c r="A7" s="487" t="s">
        <v>214</v>
      </c>
      <c r="B7" s="286">
        <f>A4</f>
        <v>2020</v>
      </c>
      <c r="C7" s="285">
        <f>B7-1</f>
        <v>2019</v>
      </c>
      <c r="D7" s="380" t="s">
        <v>229</v>
      </c>
      <c r="E7" s="286">
        <f>B7</f>
        <v>2020</v>
      </c>
      <c r="F7" s="285">
        <f>C7</f>
        <v>2019</v>
      </c>
      <c r="G7" s="380" t="s">
        <v>229</v>
      </c>
      <c r="H7" s="506">
        <f>B7</f>
        <v>2020</v>
      </c>
      <c r="I7" s="284">
        <f>B7</f>
        <v>2020</v>
      </c>
      <c r="J7" s="285">
        <f>C7</f>
        <v>2019</v>
      </c>
      <c r="K7" s="286">
        <f>B7</f>
        <v>2020</v>
      </c>
      <c r="L7" s="285">
        <f>C7</f>
        <v>2019</v>
      </c>
      <c r="M7" s="286">
        <f>B7</f>
        <v>2020</v>
      </c>
      <c r="N7" s="513" t="s">
        <v>74</v>
      </c>
      <c r="O7" s="287" t="s">
        <v>230</v>
      </c>
      <c r="P7" s="287" t="s">
        <v>231</v>
      </c>
      <c r="Q7" s="287" t="s">
        <v>159</v>
      </c>
      <c r="R7" s="514" t="s">
        <v>161</v>
      </c>
      <c r="S7" s="626"/>
      <c r="T7" s="626"/>
    </row>
    <row r="8" spans="1:22" ht="12" customHeight="1">
      <c r="A8" s="488" t="s">
        <v>216</v>
      </c>
      <c r="B8" s="496">
        <v>1216.7322796016583</v>
      </c>
      <c r="C8" s="63">
        <v>1283.8187262119516</v>
      </c>
      <c r="D8" s="64">
        <v>-5.225538874030853E-2</v>
      </c>
      <c r="E8" s="49">
        <v>1271.0979736947015</v>
      </c>
      <c r="F8" s="65">
        <v>1298.2524019397456</v>
      </c>
      <c r="G8" s="64">
        <v>-2.0916139422867297E-2</v>
      </c>
      <c r="H8" s="50">
        <v>1300</v>
      </c>
      <c r="I8" s="49">
        <v>12975.854838661588</v>
      </c>
      <c r="J8" s="65">
        <v>13725.126524848998</v>
      </c>
      <c r="K8" s="49">
        <v>13555.638383966527</v>
      </c>
      <c r="L8" s="63">
        <v>13879.434934235689</v>
      </c>
      <c r="M8" s="499">
        <v>13860</v>
      </c>
      <c r="N8" s="496">
        <v>0.39032258064516134</v>
      </c>
      <c r="O8" s="47">
        <v>8.5</v>
      </c>
      <c r="P8" s="47">
        <v>-2.5</v>
      </c>
      <c r="Q8" s="47">
        <v>-1.2258064516129035</v>
      </c>
      <c r="R8" s="515">
        <v>1.6161290322580648</v>
      </c>
      <c r="S8" s="66">
        <v>102.48025830274823</v>
      </c>
      <c r="T8" s="401">
        <v>1092.9019689999989</v>
      </c>
      <c r="U8" s="215"/>
      <c r="V8" s="213"/>
    </row>
    <row r="9" spans="1:22" ht="12" customHeight="1">
      <c r="A9" s="489" t="s">
        <v>217</v>
      </c>
      <c r="B9" s="496">
        <v>975.54125699611575</v>
      </c>
      <c r="C9" s="67">
        <v>1003.4430091398486</v>
      </c>
      <c r="D9" s="68">
        <v>-2.7806015777268978E-2</v>
      </c>
      <c r="E9" s="49">
        <v>1101.6918661298514</v>
      </c>
      <c r="F9" s="67">
        <v>1086.2279787313216</v>
      </c>
      <c r="G9" s="68">
        <v>1.4236318435280122E-2</v>
      </c>
      <c r="H9" s="52">
        <v>1100</v>
      </c>
      <c r="I9" s="49">
        <v>10404.805701641</v>
      </c>
      <c r="J9" s="67">
        <v>10719.004727805801</v>
      </c>
      <c r="K9" s="49">
        <v>11750.287061621457</v>
      </c>
      <c r="L9" s="69">
        <v>11603.332459784237</v>
      </c>
      <c r="M9" s="496">
        <v>11730</v>
      </c>
      <c r="N9" s="399">
        <v>3.9928571428571429</v>
      </c>
      <c r="O9" s="49">
        <v>9.8000000000000007</v>
      </c>
      <c r="P9" s="49">
        <v>-0.2</v>
      </c>
      <c r="Q9" s="49">
        <v>-0.15517241379310354</v>
      </c>
      <c r="R9" s="516">
        <v>4.1480295566502461</v>
      </c>
      <c r="S9" s="66">
        <v>86.375871264023843</v>
      </c>
      <c r="T9" s="66">
        <v>921.25693799999988</v>
      </c>
      <c r="U9" s="215"/>
      <c r="V9" s="213"/>
    </row>
    <row r="10" spans="1:22" ht="12" customHeight="1">
      <c r="A10" s="490" t="s">
        <v>218</v>
      </c>
      <c r="B10" s="497">
        <v>919.13700933084067</v>
      </c>
      <c r="C10" s="70">
        <v>844.29823052045367</v>
      </c>
      <c r="D10" s="71">
        <v>8.8640217526280818E-2</v>
      </c>
      <c r="E10" s="55">
        <v>941.55439681020118</v>
      </c>
      <c r="F10" s="70">
        <v>939.07502800790348</v>
      </c>
      <c r="G10" s="71">
        <v>2.6402243999153947E-3</v>
      </c>
      <c r="H10" s="56">
        <v>960</v>
      </c>
      <c r="I10" s="53">
        <v>9804.5446436840011</v>
      </c>
      <c r="J10" s="70">
        <v>9009.5960941619996</v>
      </c>
      <c r="K10" s="55">
        <v>10043.673602810746</v>
      </c>
      <c r="L10" s="72">
        <v>10020.969366771771</v>
      </c>
      <c r="M10" s="497">
        <v>10230</v>
      </c>
      <c r="N10" s="55">
        <v>4.1483870967741927</v>
      </c>
      <c r="O10" s="53">
        <v>10.1</v>
      </c>
      <c r="P10" s="53">
        <v>-2.2999999999999998</v>
      </c>
      <c r="Q10" s="53">
        <v>3.512903225806451</v>
      </c>
      <c r="R10" s="517">
        <v>0.63548387096774173</v>
      </c>
      <c r="S10" s="73">
        <v>73.632769869154174</v>
      </c>
      <c r="T10" s="73">
        <v>785.44976300000019</v>
      </c>
      <c r="U10" s="215"/>
      <c r="V10" s="213"/>
    </row>
    <row r="11" spans="1:22" ht="12" customHeight="1">
      <c r="A11" s="488" t="s">
        <v>219</v>
      </c>
      <c r="B11" s="496">
        <v>574.97798965047207</v>
      </c>
      <c r="C11" s="65">
        <v>601.12565652337571</v>
      </c>
      <c r="D11" s="64">
        <v>-4.3497838744946081E-2</v>
      </c>
      <c r="E11" s="49">
        <v>600.75621979039772</v>
      </c>
      <c r="F11" s="65">
        <v>666.6716135742297</v>
      </c>
      <c r="G11" s="64">
        <v>-9.8872357007131983E-2</v>
      </c>
      <c r="H11" s="50">
        <v>650</v>
      </c>
      <c r="I11" s="49">
        <v>6139.293744519</v>
      </c>
      <c r="J11" s="65">
        <v>6418.2386343589988</v>
      </c>
      <c r="K11" s="49">
        <v>6414.5392841596095</v>
      </c>
      <c r="L11" s="63">
        <v>7118.0749985276725</v>
      </c>
      <c r="M11" s="499">
        <v>6930</v>
      </c>
      <c r="N11" s="496">
        <v>9.4466666666666654</v>
      </c>
      <c r="O11" s="47">
        <v>15.4</v>
      </c>
      <c r="P11" s="47">
        <v>0.1</v>
      </c>
      <c r="Q11" s="47">
        <v>8.6366666666666667</v>
      </c>
      <c r="R11" s="515">
        <v>0.80999999999999872</v>
      </c>
      <c r="S11" s="66">
        <v>59.089460217498946</v>
      </c>
      <c r="T11" s="401">
        <v>630.9243369999997</v>
      </c>
      <c r="U11" s="215"/>
      <c r="V11" s="213"/>
    </row>
    <row r="12" spans="1:22" ht="12" customHeight="1">
      <c r="A12" s="489" t="s">
        <v>220</v>
      </c>
      <c r="B12" s="496">
        <v>492.34544307306646</v>
      </c>
      <c r="C12" s="67">
        <v>557.35366615377075</v>
      </c>
      <c r="D12" s="68">
        <v>-0.11663729338916537</v>
      </c>
      <c r="E12" s="49">
        <v>446.34197489009364</v>
      </c>
      <c r="F12" s="67">
        <v>518.59539246659335</v>
      </c>
      <c r="G12" s="68">
        <v>-0.13932522082936574</v>
      </c>
      <c r="H12" s="52">
        <v>510</v>
      </c>
      <c r="I12" s="49">
        <v>5259.1176676349978</v>
      </c>
      <c r="J12" s="67">
        <v>5934.9449175539676</v>
      </c>
      <c r="K12" s="49">
        <v>4767.7194924361829</v>
      </c>
      <c r="L12" s="69">
        <v>5522.2299155691853</v>
      </c>
      <c r="M12" s="496">
        <v>5440</v>
      </c>
      <c r="N12" s="399">
        <v>11.2</v>
      </c>
      <c r="O12" s="49">
        <v>17.600000000000001</v>
      </c>
      <c r="P12" s="49">
        <v>5.0999999999999996</v>
      </c>
      <c r="Q12" s="49">
        <v>13.522580645161288</v>
      </c>
      <c r="R12" s="516">
        <v>-2.3225806451612883</v>
      </c>
      <c r="S12" s="66">
        <v>70.033913499050826</v>
      </c>
      <c r="T12" s="66">
        <v>748.08637799999929</v>
      </c>
      <c r="U12" s="215"/>
      <c r="V12" s="213"/>
    </row>
    <row r="13" spans="1:22" ht="12" customHeight="1">
      <c r="A13" s="490" t="s">
        <v>221</v>
      </c>
      <c r="B13" s="497">
        <v>403.48593253967442</v>
      </c>
      <c r="C13" s="70">
        <v>377.60071616259239</v>
      </c>
      <c r="D13" s="71">
        <v>6.8551820134620786E-2</v>
      </c>
      <c r="E13" s="55">
        <v>403.56556310906683</v>
      </c>
      <c r="F13" s="70">
        <v>391.55769521177342</v>
      </c>
      <c r="G13" s="71">
        <v>3.0666918423858252E-2</v>
      </c>
      <c r="H13" s="56">
        <v>380</v>
      </c>
      <c r="I13" s="53">
        <v>4321.4842049099998</v>
      </c>
      <c r="J13" s="70">
        <v>4027.4042644119922</v>
      </c>
      <c r="K13" s="55">
        <v>4322.3370778854996</v>
      </c>
      <c r="L13" s="72">
        <v>4176.2662621121681</v>
      </c>
      <c r="M13" s="497">
        <v>4050</v>
      </c>
      <c r="N13" s="55">
        <v>16.643333333333331</v>
      </c>
      <c r="O13" s="53">
        <v>21.9</v>
      </c>
      <c r="P13" s="53">
        <v>13</v>
      </c>
      <c r="Q13" s="53">
        <v>16.59</v>
      </c>
      <c r="R13" s="517">
        <v>5.3333333333331012E-2</v>
      </c>
      <c r="S13" s="73">
        <v>91.227016631965441</v>
      </c>
      <c r="T13" s="73">
        <v>977.07557500000087</v>
      </c>
      <c r="U13" s="215"/>
      <c r="V13" s="213"/>
    </row>
    <row r="14" spans="1:22" ht="12" customHeight="1">
      <c r="A14" s="488" t="s">
        <v>222</v>
      </c>
      <c r="B14" s="496">
        <v>414.18690880965306</v>
      </c>
      <c r="C14" s="65">
        <v>392.03777924244764</v>
      </c>
      <c r="D14" s="64">
        <v>5.6497436573600603E-2</v>
      </c>
      <c r="E14" s="49">
        <v>411.71882013711087</v>
      </c>
      <c r="F14" s="65">
        <v>397.34880682896579</v>
      </c>
      <c r="G14" s="64">
        <v>3.6164732499953077E-2</v>
      </c>
      <c r="H14" s="50">
        <v>350</v>
      </c>
      <c r="I14" s="49">
        <v>4434.5268721680004</v>
      </c>
      <c r="J14" s="65">
        <v>4183.9849075999737</v>
      </c>
      <c r="K14" s="49">
        <v>4408.1020738257821</v>
      </c>
      <c r="L14" s="63">
        <v>4240.6663307750005</v>
      </c>
      <c r="M14" s="499">
        <v>3730</v>
      </c>
      <c r="N14" s="496">
        <v>17.977419354838709</v>
      </c>
      <c r="O14" s="47">
        <v>22.5</v>
      </c>
      <c r="P14" s="47">
        <v>12.7</v>
      </c>
      <c r="Q14" s="47">
        <v>18.522580645161291</v>
      </c>
      <c r="R14" s="515">
        <v>-0.5451612903225822</v>
      </c>
      <c r="S14" s="66">
        <v>120.27300603345682</v>
      </c>
      <c r="T14" s="401">
        <v>1287.712943999999</v>
      </c>
      <c r="U14" s="215"/>
      <c r="V14" s="213"/>
    </row>
    <row r="15" spans="1:22" ht="12" customHeight="1">
      <c r="A15" s="489" t="s">
        <v>223</v>
      </c>
      <c r="B15" s="496">
        <v>401.16414040957346</v>
      </c>
      <c r="C15" s="67">
        <v>381.35807461038513</v>
      </c>
      <c r="D15" s="68">
        <v>5.1935614106042513E-2</v>
      </c>
      <c r="E15" s="49">
        <v>404.06355552506818</v>
      </c>
      <c r="F15" s="67">
        <v>388.19353256748116</v>
      </c>
      <c r="G15" s="68">
        <v>4.0881729411162408E-2</v>
      </c>
      <c r="H15" s="52">
        <v>370</v>
      </c>
      <c r="I15" s="49">
        <v>4302.2835143360007</v>
      </c>
      <c r="J15" s="67">
        <v>4060.8177381000105</v>
      </c>
      <c r="K15" s="49">
        <v>4333.3782822778057</v>
      </c>
      <c r="L15" s="69">
        <v>4133.6037908106318</v>
      </c>
      <c r="M15" s="496">
        <v>3940</v>
      </c>
      <c r="N15" s="399">
        <v>19.048387096774192</v>
      </c>
      <c r="O15" s="49">
        <v>23.1</v>
      </c>
      <c r="P15" s="49">
        <v>13.6</v>
      </c>
      <c r="Q15" s="49">
        <v>18.119354838709679</v>
      </c>
      <c r="R15" s="516">
        <v>0.92903225806451317</v>
      </c>
      <c r="S15" s="66">
        <v>106.14216936428447</v>
      </c>
      <c r="T15" s="66">
        <v>1138.3213379999997</v>
      </c>
      <c r="U15" s="215"/>
      <c r="V15" s="213"/>
    </row>
    <row r="16" spans="1:22" ht="12" customHeight="1">
      <c r="A16" s="490" t="s">
        <v>224</v>
      </c>
      <c r="B16" s="497">
        <v>416.11744946266788</v>
      </c>
      <c r="C16" s="70">
        <v>473.1082504554509</v>
      </c>
      <c r="D16" s="71">
        <v>-0.12046038287837769</v>
      </c>
      <c r="E16" s="55">
        <v>434.55147853496339</v>
      </c>
      <c r="F16" s="70">
        <v>483.49375419971301</v>
      </c>
      <c r="G16" s="71">
        <v>-0.10122628315180554</v>
      </c>
      <c r="H16" s="56">
        <v>480</v>
      </c>
      <c r="I16" s="53">
        <v>4463.7178379704001</v>
      </c>
      <c r="J16" s="70">
        <v>5046.623976502</v>
      </c>
      <c r="K16" s="55">
        <v>4661.4608177515265</v>
      </c>
      <c r="L16" s="72">
        <v>5157.4056679085415</v>
      </c>
      <c r="M16" s="497">
        <v>5120</v>
      </c>
      <c r="N16" s="55">
        <v>14.163333333333334</v>
      </c>
      <c r="O16" s="53">
        <v>19.899999999999999</v>
      </c>
      <c r="P16" s="53">
        <v>7</v>
      </c>
      <c r="Q16" s="53">
        <v>13.223333333333333</v>
      </c>
      <c r="R16" s="517">
        <v>0.94000000000000128</v>
      </c>
      <c r="S16" s="73">
        <v>49.838355979600209</v>
      </c>
      <c r="T16" s="73">
        <v>534.61914199999967</v>
      </c>
      <c r="U16" s="215"/>
      <c r="V16" s="213"/>
    </row>
    <row r="17" spans="1:22" ht="12" customHeight="1">
      <c r="A17" s="488" t="s">
        <v>225</v>
      </c>
      <c r="B17" s="496"/>
      <c r="C17" s="65"/>
      <c r="D17" s="64"/>
      <c r="E17" s="49"/>
      <c r="F17" s="65"/>
      <c r="G17" s="64"/>
      <c r="H17" s="50">
        <v>770</v>
      </c>
      <c r="I17" s="49"/>
      <c r="J17" s="65"/>
      <c r="K17" s="49"/>
      <c r="L17" s="63"/>
      <c r="M17" s="499">
        <v>8210</v>
      </c>
      <c r="N17" s="496"/>
      <c r="O17" s="47"/>
      <c r="P17" s="47"/>
      <c r="Q17" s="47">
        <v>8.3548387096774199</v>
      </c>
      <c r="R17" s="515"/>
      <c r="S17" s="66"/>
      <c r="T17" s="401"/>
      <c r="U17" s="215"/>
      <c r="V17" s="213"/>
    </row>
    <row r="18" spans="1:22" ht="12" customHeight="1">
      <c r="A18" s="489" t="s">
        <v>226</v>
      </c>
      <c r="B18" s="496"/>
      <c r="C18" s="67"/>
      <c r="D18" s="68"/>
      <c r="E18" s="49"/>
      <c r="F18" s="67"/>
      <c r="G18" s="68"/>
      <c r="H18" s="52">
        <v>1000</v>
      </c>
      <c r="I18" s="49"/>
      <c r="J18" s="67"/>
      <c r="K18" s="49"/>
      <c r="L18" s="69"/>
      <c r="M18" s="496">
        <v>10660</v>
      </c>
      <c r="N18" s="399"/>
      <c r="O18" s="49"/>
      <c r="P18" s="49"/>
      <c r="Q18" s="49">
        <v>3.5466666666666664</v>
      </c>
      <c r="R18" s="516"/>
      <c r="S18" s="66"/>
      <c r="T18" s="66"/>
      <c r="U18" s="215"/>
      <c r="V18" s="213"/>
    </row>
    <row r="19" spans="1:22" ht="12" customHeight="1">
      <c r="A19" s="490" t="s">
        <v>227</v>
      </c>
      <c r="B19" s="497"/>
      <c r="C19" s="70"/>
      <c r="D19" s="71"/>
      <c r="E19" s="55"/>
      <c r="F19" s="70"/>
      <c r="G19" s="71"/>
      <c r="H19" s="56">
        <v>1160</v>
      </c>
      <c r="I19" s="53"/>
      <c r="J19" s="70"/>
      <c r="K19" s="55"/>
      <c r="L19" s="72"/>
      <c r="M19" s="497">
        <v>12360</v>
      </c>
      <c r="N19" s="55"/>
      <c r="O19" s="53"/>
      <c r="P19" s="53"/>
      <c r="Q19" s="53">
        <v>-0.38387096774193558</v>
      </c>
      <c r="R19" s="517"/>
      <c r="S19" s="73"/>
      <c r="T19" s="73"/>
      <c r="U19" s="215"/>
      <c r="V19" s="213"/>
    </row>
    <row r="20" spans="1:22" ht="12" customHeight="1">
      <c r="A20" s="491" t="s">
        <v>54</v>
      </c>
      <c r="B20" s="501">
        <f>SUM(B8:B10)</f>
        <v>3111.4105459286147</v>
      </c>
      <c r="C20" s="334">
        <f>SUM(C8:C10)</f>
        <v>3131.559965872254</v>
      </c>
      <c r="D20" s="333">
        <f t="shared" ref="D20:D26" si="0">(B20-C20)/C20</f>
        <v>-6.4343075538158849E-3</v>
      </c>
      <c r="E20" s="332">
        <f t="shared" ref="E20:K20" si="1">SUM(E8:E10)</f>
        <v>3314.344236634754</v>
      </c>
      <c r="F20" s="334">
        <f t="shared" si="1"/>
        <v>3323.5554086789707</v>
      </c>
      <c r="G20" s="333">
        <f t="shared" ref="G20:G26" si="2">(E20-F20)/F20</f>
        <v>-2.7714814141997163E-3</v>
      </c>
      <c r="H20" s="507">
        <v>3360</v>
      </c>
      <c r="I20" s="332">
        <f t="shared" si="1"/>
        <v>33185.205183986589</v>
      </c>
      <c r="J20" s="334">
        <f t="shared" si="1"/>
        <v>33453.727346816799</v>
      </c>
      <c r="K20" s="332">
        <f t="shared" si="1"/>
        <v>35349.599048398733</v>
      </c>
      <c r="L20" s="334">
        <f>SUM(L8:L10)</f>
        <v>35503.736760791697</v>
      </c>
      <c r="M20" s="500">
        <f>SUM(M8:M10)</f>
        <v>35820</v>
      </c>
      <c r="N20" s="501">
        <f>AVERAGE(N8:N10)</f>
        <v>2.8438556067588325</v>
      </c>
      <c r="O20" s="332">
        <f>MAX(O8:O10)</f>
        <v>10.1</v>
      </c>
      <c r="P20" s="332">
        <f>MIN(P8:P10)</f>
        <v>-2.5</v>
      </c>
      <c r="Q20" s="332">
        <f>AVERAGE(Q8:Q10)</f>
        <v>0.71064145346681462</v>
      </c>
      <c r="R20" s="334">
        <f>N20-Q20</f>
        <v>2.1332141532920179</v>
      </c>
      <c r="S20" s="332">
        <f>SUM(S8:S11)</f>
        <v>321.57835965342514</v>
      </c>
      <c r="T20" s="402">
        <f t="shared" ref="T20" si="3">SUM(T8:T10)</f>
        <v>2799.6086699999987</v>
      </c>
      <c r="V20" s="213"/>
    </row>
    <row r="21" spans="1:22" ht="12" customHeight="1">
      <c r="A21" s="492" t="s">
        <v>63</v>
      </c>
      <c r="B21" s="501">
        <f>SUM(B11:B13)</f>
        <v>1470.8093652632131</v>
      </c>
      <c r="C21" s="551">
        <f>SUM(C11:C13)</f>
        <v>1536.0800388397388</v>
      </c>
      <c r="D21" s="552">
        <f t="shared" si="0"/>
        <v>-4.2491713925159269E-2</v>
      </c>
      <c r="E21" s="332">
        <f t="shared" ref="E21:K21" si="4">SUM(E11:E13)</f>
        <v>1450.6637577895581</v>
      </c>
      <c r="F21" s="551">
        <f t="shared" si="4"/>
        <v>1576.8247012525967</v>
      </c>
      <c r="G21" s="552">
        <f t="shared" si="2"/>
        <v>-8.0009492090540563E-2</v>
      </c>
      <c r="H21" s="508">
        <v>1540</v>
      </c>
      <c r="I21" s="332">
        <f t="shared" si="4"/>
        <v>15719.895617063998</v>
      </c>
      <c r="J21" s="551">
        <f t="shared" si="4"/>
        <v>16380.58781632496</v>
      </c>
      <c r="K21" s="332">
        <f t="shared" si="4"/>
        <v>15504.595854481293</v>
      </c>
      <c r="L21" s="551">
        <f>SUM(L11:L13)</f>
        <v>16816.571176209025</v>
      </c>
      <c r="M21" s="501">
        <f>SUM(M11:M13)</f>
        <v>16420</v>
      </c>
      <c r="N21" s="501">
        <f>AVERAGE(N11:N13)</f>
        <v>12.429999999999998</v>
      </c>
      <c r="O21" s="332">
        <f>MAX(O11:O13)</f>
        <v>21.9</v>
      </c>
      <c r="P21" s="332">
        <f>MIN(P11:P13)</f>
        <v>0.1</v>
      </c>
      <c r="Q21" s="332">
        <f>AVERAGE(Q11:Q13)</f>
        <v>12.916415770609319</v>
      </c>
      <c r="R21" s="551">
        <f t="shared" ref="R21:R26" si="5">N21-Q21</f>
        <v>-0.48641577060932129</v>
      </c>
      <c r="S21" s="332">
        <f>SUM(S11:S13)</f>
        <v>220.35039034851519</v>
      </c>
      <c r="T21" s="332">
        <f t="shared" ref="T21" si="6">SUM(T11:T13)</f>
        <v>2356.0862899999997</v>
      </c>
      <c r="V21" s="213"/>
    </row>
    <row r="22" spans="1:22" ht="12" customHeight="1">
      <c r="A22" s="492" t="s">
        <v>75</v>
      </c>
      <c r="B22" s="501">
        <f>SUM(B14:B16)</f>
        <v>1231.4684986818943</v>
      </c>
      <c r="C22" s="551">
        <f>SUM(C14:C16)</f>
        <v>1246.5041043082836</v>
      </c>
      <c r="D22" s="552">
        <f t="shared" si="0"/>
        <v>-1.2062219108963868E-2</v>
      </c>
      <c r="E22" s="332">
        <f t="shared" ref="E22:K22" si="7">SUM(E14:E16)</f>
        <v>1250.3338541971425</v>
      </c>
      <c r="F22" s="551">
        <f t="shared" si="7"/>
        <v>1269.0360935961601</v>
      </c>
      <c r="G22" s="552">
        <f t="shared" si="2"/>
        <v>-1.4737358136142268E-2</v>
      </c>
      <c r="H22" s="508">
        <v>1200</v>
      </c>
      <c r="I22" s="332">
        <f t="shared" si="7"/>
        <v>13200.528224474401</v>
      </c>
      <c r="J22" s="551">
        <f t="shared" si="7"/>
        <v>13291.426622201983</v>
      </c>
      <c r="K22" s="332">
        <f t="shared" si="7"/>
        <v>13402.941173855113</v>
      </c>
      <c r="L22" s="551">
        <f>SUM(L14:L16)</f>
        <v>13531.675789494173</v>
      </c>
      <c r="M22" s="501">
        <f>SUM(M14:M16)</f>
        <v>12790</v>
      </c>
      <c r="N22" s="501">
        <f>AVERAGE(N14:N16)</f>
        <v>17.06304659498208</v>
      </c>
      <c r="O22" s="332">
        <f>MAX(O14:O16)</f>
        <v>23.1</v>
      </c>
      <c r="P22" s="332">
        <f>MIN(P14:P16)</f>
        <v>7</v>
      </c>
      <c r="Q22" s="332">
        <f>AVERAGE(Q14:Q16)</f>
        <v>16.621756272401431</v>
      </c>
      <c r="R22" s="551">
        <f>N22-Q22</f>
        <v>0.44129032258064882</v>
      </c>
      <c r="S22" s="332">
        <f t="shared" ref="S22:T22" si="8">SUM(S14:S16)</f>
        <v>276.25353137734146</v>
      </c>
      <c r="T22" s="332">
        <f t="shared" si="8"/>
        <v>2960.6534239999983</v>
      </c>
      <c r="V22" s="213"/>
    </row>
    <row r="23" spans="1:22" ht="12" customHeight="1">
      <c r="A23" s="493" t="s">
        <v>64</v>
      </c>
      <c r="B23" s="339">
        <f>SUM(B17:B19)</f>
        <v>0</v>
      </c>
      <c r="C23" s="337">
        <f>SUM(C17:C19)</f>
        <v>0</v>
      </c>
      <c r="D23" s="338" t="e">
        <f t="shared" si="0"/>
        <v>#DIV/0!</v>
      </c>
      <c r="E23" s="339">
        <f t="shared" ref="E23:K23" si="9">SUM(E17:E19)</f>
        <v>0</v>
      </c>
      <c r="F23" s="337">
        <f t="shared" si="9"/>
        <v>0</v>
      </c>
      <c r="G23" s="338" t="e">
        <f t="shared" si="2"/>
        <v>#DIV/0!</v>
      </c>
      <c r="H23" s="509">
        <v>2930</v>
      </c>
      <c r="I23" s="336">
        <f t="shared" si="9"/>
        <v>0</v>
      </c>
      <c r="J23" s="337">
        <f t="shared" si="9"/>
        <v>0</v>
      </c>
      <c r="K23" s="339">
        <f t="shared" si="9"/>
        <v>0</v>
      </c>
      <c r="L23" s="337">
        <f>SUM(L17:L19)</f>
        <v>0</v>
      </c>
      <c r="M23" s="502">
        <f>SUM(M17:M19)</f>
        <v>31230</v>
      </c>
      <c r="N23" s="339" t="e">
        <f>AVERAGE(N17:N19)</f>
        <v>#DIV/0!</v>
      </c>
      <c r="O23" s="336">
        <f>MAX(O17:O19)</f>
        <v>0</v>
      </c>
      <c r="P23" s="336">
        <f>MIN(P17:P19)</f>
        <v>0</v>
      </c>
      <c r="Q23" s="378">
        <f>AVERAGE(Q17:Q19)</f>
        <v>3.83921146953405</v>
      </c>
      <c r="R23" s="337" t="e">
        <f t="shared" si="5"/>
        <v>#DIV/0!</v>
      </c>
      <c r="S23" s="336">
        <f t="shared" ref="S23:T23" si="10">SUM(S17:S19)</f>
        <v>0</v>
      </c>
      <c r="T23" s="336">
        <f t="shared" si="10"/>
        <v>0</v>
      </c>
      <c r="V23" s="213"/>
    </row>
    <row r="24" spans="1:22" ht="12" customHeight="1">
      <c r="A24" s="488" t="s">
        <v>65</v>
      </c>
      <c r="B24" s="553">
        <f>SUM(B8:B13)</f>
        <v>4582.219911191828</v>
      </c>
      <c r="C24" s="554">
        <f>SUM(C8:C13)</f>
        <v>4667.6400047119923</v>
      </c>
      <c r="D24" s="64">
        <f t="shared" si="0"/>
        <v>-1.8300488776754963E-2</v>
      </c>
      <c r="E24" s="57">
        <f t="shared" ref="E24:K24" si="11">SUM(E8:E13)</f>
        <v>4765.0079944243116</v>
      </c>
      <c r="F24" s="554">
        <f t="shared" si="11"/>
        <v>4900.3801099315679</v>
      </c>
      <c r="G24" s="64">
        <f t="shared" si="2"/>
        <v>-2.7624819395723706E-2</v>
      </c>
      <c r="H24" s="510">
        <v>4900</v>
      </c>
      <c r="I24" s="57">
        <f t="shared" si="11"/>
        <v>48905.10080105059</v>
      </c>
      <c r="J24" s="554">
        <f t="shared" si="11"/>
        <v>49834.315163141757</v>
      </c>
      <c r="K24" s="57">
        <f t="shared" si="11"/>
        <v>50854.19490288003</v>
      </c>
      <c r="L24" s="554">
        <f>SUM(L8:L13)</f>
        <v>52320.307937000725</v>
      </c>
      <c r="M24" s="503">
        <f>SUM(M8:M13)</f>
        <v>52240</v>
      </c>
      <c r="N24" s="553">
        <f>AVERAGE(N8:N13)</f>
        <v>7.6369278033794146</v>
      </c>
      <c r="O24" s="57">
        <f>MAX(O8:O13)</f>
        <v>21.9</v>
      </c>
      <c r="P24" s="57">
        <f>MIN(P8:P13)</f>
        <v>-2.5</v>
      </c>
      <c r="Q24" s="57">
        <f>AVERAGE(Q8:Q13)</f>
        <v>6.8135286120380663</v>
      </c>
      <c r="R24" s="554">
        <f t="shared" si="5"/>
        <v>0.82339919134134831</v>
      </c>
      <c r="S24" s="57">
        <f t="shared" ref="S24:T24" si="12">SUM(S8:S13)</f>
        <v>482.83928978444141</v>
      </c>
      <c r="T24" s="555">
        <f t="shared" si="12"/>
        <v>5155.694959999998</v>
      </c>
      <c r="V24" s="213"/>
    </row>
    <row r="25" spans="1:22" ht="12" customHeight="1">
      <c r="A25" s="490" t="s">
        <v>66</v>
      </c>
      <c r="B25" s="61">
        <f>SUM(B14:B19)</f>
        <v>1231.4684986818943</v>
      </c>
      <c r="C25" s="59">
        <f>SUM(C14:C19)</f>
        <v>1246.5041043082836</v>
      </c>
      <c r="D25" s="60">
        <f t="shared" si="0"/>
        <v>-1.2062219108963868E-2</v>
      </c>
      <c r="E25" s="61">
        <f t="shared" ref="E25:K25" si="13">SUM(E14:E19)</f>
        <v>1250.3338541971425</v>
      </c>
      <c r="F25" s="59">
        <f t="shared" si="13"/>
        <v>1269.0360935961601</v>
      </c>
      <c r="G25" s="60">
        <f t="shared" si="2"/>
        <v>-1.4737358136142268E-2</v>
      </c>
      <c r="H25" s="511">
        <v>4130</v>
      </c>
      <c r="I25" s="58">
        <f t="shared" si="13"/>
        <v>13200.528224474401</v>
      </c>
      <c r="J25" s="59">
        <f t="shared" si="13"/>
        <v>13291.426622201983</v>
      </c>
      <c r="K25" s="61">
        <f t="shared" si="13"/>
        <v>13402.941173855113</v>
      </c>
      <c r="L25" s="59">
        <f>SUM(L14:L19)</f>
        <v>13531.675789494173</v>
      </c>
      <c r="M25" s="504">
        <f>SUM(M14:M19)</f>
        <v>44020</v>
      </c>
      <c r="N25" s="61">
        <f>AVERAGE(N14:N19)</f>
        <v>17.06304659498208</v>
      </c>
      <c r="O25" s="58">
        <f>MAX(O14:O19)</f>
        <v>23.1</v>
      </c>
      <c r="P25" s="58">
        <f>MIN(P14:P19)</f>
        <v>7</v>
      </c>
      <c r="Q25" s="62">
        <f>AVERAGE(Q14:Q19)</f>
        <v>10.230483870967742</v>
      </c>
      <c r="R25" s="59">
        <f t="shared" si="5"/>
        <v>6.8325627240143376</v>
      </c>
      <c r="S25" s="58">
        <f t="shared" ref="S25:T25" si="14">SUM(S14:S19)</f>
        <v>276.25353137734146</v>
      </c>
      <c r="T25" s="58">
        <f t="shared" si="14"/>
        <v>2960.6534239999983</v>
      </c>
      <c r="V25" s="213"/>
    </row>
    <row r="26" spans="1:22" ht="12" customHeight="1">
      <c r="A26" s="494" t="s">
        <v>228</v>
      </c>
      <c r="B26" s="343">
        <f>SUM(B8:B19)</f>
        <v>5813.6884098737219</v>
      </c>
      <c r="C26" s="341">
        <f>SUM(C8:C19)</f>
        <v>5914.1441090202761</v>
      </c>
      <c r="D26" s="342">
        <f t="shared" si="0"/>
        <v>-1.6985669827243272E-2</v>
      </c>
      <c r="E26" s="343">
        <f t="shared" ref="E26:K26" si="15">SUM(E8:E19)</f>
        <v>6015.3418486214541</v>
      </c>
      <c r="F26" s="341">
        <f t="shared" si="15"/>
        <v>6169.4162035277286</v>
      </c>
      <c r="G26" s="342">
        <f t="shared" si="2"/>
        <v>-2.4973895393566311E-2</v>
      </c>
      <c r="H26" s="512">
        <v>9030</v>
      </c>
      <c r="I26" s="340">
        <f t="shared" si="15"/>
        <v>62105.629025524991</v>
      </c>
      <c r="J26" s="341">
        <f t="shared" si="15"/>
        <v>63125.741785343744</v>
      </c>
      <c r="K26" s="343">
        <f t="shared" si="15"/>
        <v>64257.136076735143</v>
      </c>
      <c r="L26" s="341">
        <f>SUM(L8:L19)</f>
        <v>65851.983726494902</v>
      </c>
      <c r="M26" s="505">
        <f>SUM(M8:M19)</f>
        <v>96260</v>
      </c>
      <c r="N26" s="343">
        <f>AVERAGE(N8:N19)</f>
        <v>10.778967400580301</v>
      </c>
      <c r="O26" s="340">
        <f>MAX(O8:O19)</f>
        <v>23.1</v>
      </c>
      <c r="P26" s="340">
        <f>MIN(P8:P19)</f>
        <v>-2.5</v>
      </c>
      <c r="Q26" s="335">
        <f>AVERAGE(Q8:Q19)</f>
        <v>8.5220062415029041</v>
      </c>
      <c r="R26" s="341">
        <f t="shared" si="5"/>
        <v>2.256961159077397</v>
      </c>
      <c r="S26" s="340">
        <f t="shared" ref="S26:T26" si="16">SUM(S8:S19)</f>
        <v>759.09282116178292</v>
      </c>
      <c r="T26" s="340">
        <f t="shared" si="16"/>
        <v>8116.3483839999963</v>
      </c>
      <c r="V26" s="213"/>
    </row>
    <row r="27" spans="1:22" ht="12" customHeight="1">
      <c r="A27" s="620" t="s">
        <v>127</v>
      </c>
      <c r="B27" s="620"/>
      <c r="C27" s="620"/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</row>
    <row r="28" spans="1:22" ht="3.9" customHeight="1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</row>
    <row r="29" spans="1:22" ht="12" customHeight="1">
      <c r="A29" s="618" t="s">
        <v>291</v>
      </c>
      <c r="B29" s="618"/>
      <c r="C29" s="618"/>
      <c r="D29" s="618"/>
      <c r="E29" s="618"/>
      <c r="F29" s="618"/>
      <c r="G29" s="618"/>
      <c r="H29" s="618"/>
      <c r="I29" s="618"/>
      <c r="J29" s="618" t="s">
        <v>204</v>
      </c>
      <c r="K29" s="618"/>
      <c r="L29" s="618"/>
      <c r="M29" s="618"/>
      <c r="N29" s="618"/>
      <c r="O29" s="618"/>
      <c r="P29" s="618"/>
      <c r="Q29" s="618"/>
      <c r="R29" s="618"/>
      <c r="S29" s="618"/>
      <c r="T29" s="618"/>
    </row>
    <row r="30" spans="1:22" ht="8.1" customHeight="1">
      <c r="A30" s="220"/>
      <c r="B30" s="220"/>
      <c r="C30" s="220"/>
      <c r="D30" s="220"/>
      <c r="E30" s="220" t="s">
        <v>183</v>
      </c>
      <c r="F30" s="220" t="s">
        <v>178</v>
      </c>
      <c r="G30" s="220"/>
      <c r="H30" s="220"/>
      <c r="I30" s="220"/>
      <c r="J30" s="220"/>
      <c r="K30" s="220"/>
      <c r="L30" s="220"/>
      <c r="M30" s="220"/>
      <c r="N30" s="221" t="str">
        <f>N7</f>
        <v>Průměr</v>
      </c>
      <c r="O30" s="221" t="str">
        <f>Q7</f>
        <v>Normál</v>
      </c>
      <c r="P30" s="221"/>
      <c r="Q30" s="220"/>
      <c r="R30" s="220"/>
      <c r="S30" s="220"/>
      <c r="T30" s="220"/>
    </row>
    <row r="31" spans="1:22" ht="6.9" customHeight="1">
      <c r="A31" s="220"/>
      <c r="B31" s="220"/>
      <c r="C31" s="220"/>
      <c r="D31" s="220" t="str">
        <f>A8</f>
        <v>Leden</v>
      </c>
      <c r="E31" s="221">
        <f>B8</f>
        <v>1216.7322796016583</v>
      </c>
      <c r="F31" s="221">
        <f>E8</f>
        <v>1271.0979736947015</v>
      </c>
      <c r="G31" s="221"/>
      <c r="H31" s="221"/>
      <c r="I31" s="220"/>
      <c r="J31" s="220"/>
      <c r="K31" s="220"/>
      <c r="L31" s="220"/>
      <c r="M31" s="220" t="str">
        <f>A8</f>
        <v>Leden</v>
      </c>
      <c r="N31" s="221">
        <f>N8</f>
        <v>0.39032258064516134</v>
      </c>
      <c r="O31" s="221">
        <f>Q8</f>
        <v>-1.2258064516129035</v>
      </c>
      <c r="P31" s="221"/>
      <c r="Q31" s="220"/>
      <c r="R31" s="220"/>
      <c r="S31" s="220"/>
      <c r="T31" s="220"/>
    </row>
    <row r="32" spans="1:22" ht="6.9" customHeight="1">
      <c r="A32" s="220"/>
      <c r="B32" s="220"/>
      <c r="C32" s="220"/>
      <c r="D32" s="220" t="str">
        <f t="shared" ref="D32:D41" si="17">A9</f>
        <v>Únor</v>
      </c>
      <c r="E32" s="221">
        <f t="shared" ref="E32:E42" si="18">B9</f>
        <v>975.54125699611575</v>
      </c>
      <c r="F32" s="221">
        <f t="shared" ref="F32:F42" si="19">E9</f>
        <v>1101.6918661298514</v>
      </c>
      <c r="G32" s="221"/>
      <c r="H32" s="221"/>
      <c r="I32" s="220"/>
      <c r="J32" s="220"/>
      <c r="K32" s="220"/>
      <c r="L32" s="220"/>
      <c r="M32" s="220" t="str">
        <f t="shared" ref="M32:M42" si="20">A9</f>
        <v>Únor</v>
      </c>
      <c r="N32" s="221">
        <f t="shared" ref="N32:N42" si="21">N9</f>
        <v>3.9928571428571429</v>
      </c>
      <c r="O32" s="221">
        <f t="shared" ref="O32:O42" si="22">Q9</f>
        <v>-0.15517241379310354</v>
      </c>
      <c r="P32" s="221"/>
      <c r="Q32" s="220"/>
      <c r="R32" s="220"/>
      <c r="S32" s="220"/>
      <c r="T32" s="220"/>
    </row>
    <row r="33" spans="1:20" ht="6.9" customHeight="1">
      <c r="A33" s="220"/>
      <c r="B33" s="220"/>
      <c r="C33" s="220"/>
      <c r="D33" s="220" t="str">
        <f t="shared" si="17"/>
        <v>Březen</v>
      </c>
      <c r="E33" s="221">
        <f t="shared" si="18"/>
        <v>919.13700933084067</v>
      </c>
      <c r="F33" s="221">
        <f t="shared" si="19"/>
        <v>941.55439681020118</v>
      </c>
      <c r="G33" s="221"/>
      <c r="H33" s="221"/>
      <c r="I33" s="220"/>
      <c r="J33" s="220"/>
      <c r="K33" s="220"/>
      <c r="L33" s="220"/>
      <c r="M33" s="220" t="str">
        <f t="shared" si="20"/>
        <v>Březen</v>
      </c>
      <c r="N33" s="221">
        <f t="shared" si="21"/>
        <v>4.1483870967741927</v>
      </c>
      <c r="O33" s="221">
        <f t="shared" si="22"/>
        <v>3.512903225806451</v>
      </c>
      <c r="P33" s="221"/>
      <c r="Q33" s="220"/>
      <c r="R33" s="220"/>
      <c r="S33" s="220"/>
      <c r="T33" s="220"/>
    </row>
    <row r="34" spans="1:20" ht="6.9" customHeight="1">
      <c r="A34" s="220"/>
      <c r="B34" s="220"/>
      <c r="C34" s="220"/>
      <c r="D34" s="220" t="str">
        <f t="shared" si="17"/>
        <v>Duben</v>
      </c>
      <c r="E34" s="221">
        <f t="shared" si="18"/>
        <v>574.97798965047207</v>
      </c>
      <c r="F34" s="221">
        <f t="shared" si="19"/>
        <v>600.75621979039772</v>
      </c>
      <c r="G34" s="221"/>
      <c r="H34" s="221"/>
      <c r="I34" s="220"/>
      <c r="J34" s="220"/>
      <c r="K34" s="220"/>
      <c r="L34" s="220"/>
      <c r="M34" s="220" t="str">
        <f t="shared" si="20"/>
        <v>Duben</v>
      </c>
      <c r="N34" s="221">
        <f t="shared" si="21"/>
        <v>9.4466666666666654</v>
      </c>
      <c r="O34" s="221">
        <f t="shared" si="22"/>
        <v>8.6366666666666667</v>
      </c>
      <c r="P34" s="221"/>
      <c r="Q34" s="220"/>
      <c r="R34" s="220"/>
      <c r="S34" s="220"/>
      <c r="T34" s="220"/>
    </row>
    <row r="35" spans="1:20" ht="6.9" customHeight="1">
      <c r="A35" s="220"/>
      <c r="B35" s="220"/>
      <c r="C35" s="220"/>
      <c r="D35" s="220" t="str">
        <f t="shared" si="17"/>
        <v>Květen</v>
      </c>
      <c r="E35" s="221">
        <f t="shared" si="18"/>
        <v>492.34544307306646</v>
      </c>
      <c r="F35" s="221">
        <f t="shared" si="19"/>
        <v>446.34197489009364</v>
      </c>
      <c r="G35" s="221"/>
      <c r="H35" s="221"/>
      <c r="I35" s="220"/>
      <c r="J35" s="220"/>
      <c r="K35" s="220"/>
      <c r="L35" s="220"/>
      <c r="M35" s="220" t="str">
        <f t="shared" si="20"/>
        <v>Květen</v>
      </c>
      <c r="N35" s="221">
        <f t="shared" si="21"/>
        <v>11.2</v>
      </c>
      <c r="O35" s="221">
        <f t="shared" si="22"/>
        <v>13.522580645161288</v>
      </c>
      <c r="P35" s="221"/>
      <c r="Q35" s="220"/>
      <c r="R35" s="220"/>
      <c r="S35" s="220"/>
      <c r="T35" s="220"/>
    </row>
    <row r="36" spans="1:20" ht="6.9" customHeight="1">
      <c r="A36" s="220"/>
      <c r="B36" s="220"/>
      <c r="C36" s="220"/>
      <c r="D36" s="220" t="str">
        <f t="shared" si="17"/>
        <v>Červen</v>
      </c>
      <c r="E36" s="221">
        <f t="shared" si="18"/>
        <v>403.48593253967442</v>
      </c>
      <c r="F36" s="221">
        <f t="shared" si="19"/>
        <v>403.56556310906683</v>
      </c>
      <c r="G36" s="221"/>
      <c r="H36" s="221"/>
      <c r="I36" s="220"/>
      <c r="J36" s="220"/>
      <c r="K36" s="220"/>
      <c r="L36" s="220"/>
      <c r="M36" s="220" t="str">
        <f t="shared" si="20"/>
        <v>Červen</v>
      </c>
      <c r="N36" s="221">
        <f t="shared" si="21"/>
        <v>16.643333333333331</v>
      </c>
      <c r="O36" s="221">
        <f t="shared" si="22"/>
        <v>16.59</v>
      </c>
      <c r="P36" s="221"/>
      <c r="Q36" s="220"/>
      <c r="R36" s="220"/>
      <c r="S36" s="220"/>
      <c r="T36" s="220"/>
    </row>
    <row r="37" spans="1:20" ht="6.9" customHeight="1">
      <c r="A37" s="220"/>
      <c r="B37" s="220"/>
      <c r="C37" s="220"/>
      <c r="D37" s="220" t="str">
        <f t="shared" si="17"/>
        <v>Červenec</v>
      </c>
      <c r="E37" s="221">
        <f t="shared" si="18"/>
        <v>414.18690880965306</v>
      </c>
      <c r="F37" s="221">
        <f t="shared" si="19"/>
        <v>411.71882013711087</v>
      </c>
      <c r="G37" s="221"/>
      <c r="H37" s="221"/>
      <c r="I37" s="220"/>
      <c r="J37" s="220"/>
      <c r="K37" s="220"/>
      <c r="L37" s="220"/>
      <c r="M37" s="220" t="str">
        <f t="shared" si="20"/>
        <v>Červenec</v>
      </c>
      <c r="N37" s="221">
        <f t="shared" si="21"/>
        <v>17.977419354838709</v>
      </c>
      <c r="O37" s="221">
        <f t="shared" si="22"/>
        <v>18.522580645161291</v>
      </c>
      <c r="P37" s="221"/>
      <c r="Q37" s="220"/>
      <c r="R37" s="220"/>
      <c r="S37" s="220"/>
      <c r="T37" s="220"/>
    </row>
    <row r="38" spans="1:20" ht="6.9" customHeight="1">
      <c r="A38" s="220"/>
      <c r="B38" s="220"/>
      <c r="C38" s="220"/>
      <c r="D38" s="220" t="str">
        <f t="shared" si="17"/>
        <v>Srpen</v>
      </c>
      <c r="E38" s="221">
        <f t="shared" si="18"/>
        <v>401.16414040957346</v>
      </c>
      <c r="F38" s="221">
        <f t="shared" si="19"/>
        <v>404.06355552506818</v>
      </c>
      <c r="G38" s="221"/>
      <c r="H38" s="221"/>
      <c r="I38" s="220"/>
      <c r="J38" s="220"/>
      <c r="K38" s="220"/>
      <c r="L38" s="220"/>
      <c r="M38" s="220" t="str">
        <f t="shared" si="20"/>
        <v>Srpen</v>
      </c>
      <c r="N38" s="221">
        <f t="shared" si="21"/>
        <v>19.048387096774192</v>
      </c>
      <c r="O38" s="221">
        <f t="shared" si="22"/>
        <v>18.119354838709679</v>
      </c>
      <c r="P38" s="221"/>
      <c r="Q38" s="220"/>
      <c r="R38" s="220"/>
      <c r="S38" s="220"/>
      <c r="T38" s="220"/>
    </row>
    <row r="39" spans="1:20" ht="6.9" customHeight="1">
      <c r="A39" s="220"/>
      <c r="B39" s="220"/>
      <c r="C39" s="220"/>
      <c r="D39" s="220" t="str">
        <f t="shared" si="17"/>
        <v>Září</v>
      </c>
      <c r="E39" s="221">
        <f t="shared" si="18"/>
        <v>416.11744946266788</v>
      </c>
      <c r="F39" s="221">
        <f t="shared" si="19"/>
        <v>434.55147853496339</v>
      </c>
      <c r="G39" s="221"/>
      <c r="H39" s="221"/>
      <c r="I39" s="220"/>
      <c r="J39" s="220"/>
      <c r="K39" s="220"/>
      <c r="L39" s="220"/>
      <c r="M39" s="220" t="str">
        <f t="shared" si="20"/>
        <v>Září</v>
      </c>
      <c r="N39" s="221">
        <f t="shared" si="21"/>
        <v>14.163333333333334</v>
      </c>
      <c r="O39" s="221">
        <f t="shared" si="22"/>
        <v>13.223333333333333</v>
      </c>
      <c r="P39" s="221"/>
      <c r="Q39" s="220"/>
      <c r="R39" s="220"/>
      <c r="S39" s="220"/>
      <c r="T39" s="220"/>
    </row>
    <row r="40" spans="1:20" ht="6.9" customHeight="1">
      <c r="A40" s="220"/>
      <c r="B40" s="220"/>
      <c r="C40" s="220"/>
      <c r="D40" s="220" t="str">
        <f t="shared" si="17"/>
        <v>Říjen</v>
      </c>
      <c r="E40" s="221">
        <f t="shared" si="18"/>
        <v>0</v>
      </c>
      <c r="F40" s="221">
        <f t="shared" si="19"/>
        <v>0</v>
      </c>
      <c r="G40" s="221"/>
      <c r="H40" s="221"/>
      <c r="I40" s="220"/>
      <c r="J40" s="220"/>
      <c r="K40" s="220"/>
      <c r="L40" s="220"/>
      <c r="M40" s="220" t="str">
        <f t="shared" si="20"/>
        <v>Říjen</v>
      </c>
      <c r="N40" s="221">
        <f t="shared" si="21"/>
        <v>0</v>
      </c>
      <c r="O40" s="221">
        <f t="shared" si="22"/>
        <v>8.3548387096774199</v>
      </c>
      <c r="P40" s="221"/>
      <c r="Q40" s="220"/>
      <c r="R40" s="220"/>
      <c r="S40" s="220"/>
      <c r="T40" s="220"/>
    </row>
    <row r="41" spans="1:20" ht="6.9" customHeight="1">
      <c r="A41" s="220"/>
      <c r="B41" s="220"/>
      <c r="C41" s="220"/>
      <c r="D41" s="220" t="str">
        <f t="shared" si="17"/>
        <v>Listopad</v>
      </c>
      <c r="E41" s="221">
        <f t="shared" si="18"/>
        <v>0</v>
      </c>
      <c r="F41" s="221">
        <f t="shared" si="19"/>
        <v>0</v>
      </c>
      <c r="G41" s="220"/>
      <c r="H41" s="220"/>
      <c r="I41" s="220"/>
      <c r="J41" s="220"/>
      <c r="K41" s="220"/>
      <c r="L41" s="220"/>
      <c r="M41" s="220" t="str">
        <f t="shared" si="20"/>
        <v>Listopad</v>
      </c>
      <c r="N41" s="221">
        <f t="shared" si="21"/>
        <v>0</v>
      </c>
      <c r="O41" s="221">
        <f t="shared" si="22"/>
        <v>3.5466666666666664</v>
      </c>
      <c r="P41" s="220"/>
      <c r="Q41" s="220"/>
      <c r="R41" s="220"/>
      <c r="S41" s="220"/>
      <c r="T41" s="220"/>
    </row>
    <row r="42" spans="1:20" ht="6.9" customHeight="1">
      <c r="A42" s="220"/>
      <c r="B42" s="220"/>
      <c r="C42" s="220"/>
      <c r="D42" s="220" t="str">
        <f>A19</f>
        <v>Prosinec</v>
      </c>
      <c r="E42" s="221">
        <f t="shared" si="18"/>
        <v>0</v>
      </c>
      <c r="F42" s="221">
        <f t="shared" si="19"/>
        <v>0</v>
      </c>
      <c r="G42" s="220"/>
      <c r="H42" s="220"/>
      <c r="I42" s="220"/>
      <c r="J42" s="220"/>
      <c r="K42" s="220"/>
      <c r="L42" s="220"/>
      <c r="M42" s="220" t="str">
        <f t="shared" si="20"/>
        <v>Prosinec</v>
      </c>
      <c r="N42" s="221">
        <f t="shared" si="21"/>
        <v>0</v>
      </c>
      <c r="O42" s="221">
        <f t="shared" si="22"/>
        <v>-0.38387096774193558</v>
      </c>
      <c r="P42" s="220"/>
      <c r="Q42" s="220"/>
      <c r="R42" s="220"/>
      <c r="S42" s="220"/>
      <c r="T42" s="220"/>
    </row>
    <row r="43" spans="1:20" ht="12" customHeight="1">
      <c r="A43" s="220"/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</row>
    <row r="44" spans="1:20" ht="12" customHeight="1">
      <c r="A44" s="220"/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</row>
    <row r="45" spans="1:20" ht="12" customHeight="1">
      <c r="A45" s="220"/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</row>
  </sheetData>
  <mergeCells count="13">
    <mergeCell ref="A29:I29"/>
    <mergeCell ref="J29:T29"/>
    <mergeCell ref="A4:T4"/>
    <mergeCell ref="A27:T27"/>
    <mergeCell ref="B6:D6"/>
    <mergeCell ref="E6:G6"/>
    <mergeCell ref="S6:T7"/>
    <mergeCell ref="I5:M5"/>
    <mergeCell ref="N5:R5"/>
    <mergeCell ref="N6:R6"/>
    <mergeCell ref="B5:H5"/>
    <mergeCell ref="I6:J6"/>
    <mergeCell ref="K6:L6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B21:C26 E24:Q24 E21:F21 H21:M21 E22:F22 H22:M22 E23:F23 H23:M23 E26:T26 E25:F25 H25:M25 M20 O21:Q21 O22:Q22 O23:Q23 O25:Q25 Q20 S24:T24 S21:T21 S22:T22 S23:T23 S25:T25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1"/>
  <dimension ref="A1:AJ45"/>
  <sheetViews>
    <sheetView showGridLines="0" tabSelected="1" zoomScaleNormal="100" zoomScaleSheetLayoutView="100" workbookViewId="0"/>
  </sheetViews>
  <sheetFormatPr defaultRowHeight="10.199999999999999"/>
  <cols>
    <col min="1" max="1" width="8.33203125" style="75" customWidth="1"/>
    <col min="2" max="3" width="5.44140625" style="75" customWidth="1"/>
    <col min="4" max="4" width="6.5546875" style="75" customWidth="1"/>
    <col min="5" max="5" width="7.6640625" style="75" customWidth="1"/>
    <col min="6" max="6" width="4.109375" style="75" customWidth="1"/>
    <col min="7" max="7" width="7.6640625" style="75" customWidth="1"/>
    <col min="8" max="11" width="6.6640625" style="75" customWidth="1"/>
    <col min="12" max="12" width="4.88671875" style="75" customWidth="1"/>
    <col min="13" max="13" width="8.6640625" style="75" customWidth="1"/>
    <col min="14" max="14" width="6.6640625" style="75" customWidth="1"/>
    <col min="15" max="18" width="7.33203125" style="75" customWidth="1"/>
    <col min="19" max="19" width="5.6640625" style="75" customWidth="1"/>
    <col min="20" max="20" width="8.6640625" style="75" customWidth="1"/>
    <col min="21" max="21" width="8" style="75" customWidth="1"/>
    <col min="22" max="22" width="9.33203125" style="75" bestFit="1" customWidth="1"/>
    <col min="23" max="23" width="11.44140625" style="75" bestFit="1" customWidth="1"/>
    <col min="24" max="262" width="9.109375" style="75"/>
    <col min="263" max="275" width="10.6640625" style="75" customWidth="1"/>
    <col min="276" max="518" width="9.109375" style="75"/>
    <col min="519" max="531" width="10.6640625" style="75" customWidth="1"/>
    <col min="532" max="774" width="9.109375" style="75"/>
    <col min="775" max="787" width="10.6640625" style="75" customWidth="1"/>
    <col min="788" max="1030" width="9.109375" style="75"/>
    <col min="1031" max="1043" width="10.6640625" style="75" customWidth="1"/>
    <col min="1044" max="1286" width="9.109375" style="75"/>
    <col min="1287" max="1299" width="10.6640625" style="75" customWidth="1"/>
    <col min="1300" max="1542" width="9.109375" style="75"/>
    <col min="1543" max="1555" width="10.6640625" style="75" customWidth="1"/>
    <col min="1556" max="1798" width="9.109375" style="75"/>
    <col min="1799" max="1811" width="10.6640625" style="75" customWidth="1"/>
    <col min="1812" max="2054" width="9.109375" style="75"/>
    <col min="2055" max="2067" width="10.6640625" style="75" customWidth="1"/>
    <col min="2068" max="2310" width="9.109375" style="75"/>
    <col min="2311" max="2323" width="10.6640625" style="75" customWidth="1"/>
    <col min="2324" max="2566" width="9.109375" style="75"/>
    <col min="2567" max="2579" width="10.6640625" style="75" customWidth="1"/>
    <col min="2580" max="2822" width="9.109375" style="75"/>
    <col min="2823" max="2835" width="10.6640625" style="75" customWidth="1"/>
    <col min="2836" max="3078" width="9.109375" style="75"/>
    <col min="3079" max="3091" width="10.6640625" style="75" customWidth="1"/>
    <col min="3092" max="3334" width="9.109375" style="75"/>
    <col min="3335" max="3347" width="10.6640625" style="75" customWidth="1"/>
    <col min="3348" max="3590" width="9.109375" style="75"/>
    <col min="3591" max="3603" width="10.6640625" style="75" customWidth="1"/>
    <col min="3604" max="3846" width="9.109375" style="75"/>
    <col min="3847" max="3859" width="10.6640625" style="75" customWidth="1"/>
    <col min="3860" max="4102" width="9.109375" style="75"/>
    <col min="4103" max="4115" width="10.6640625" style="75" customWidth="1"/>
    <col min="4116" max="4358" width="9.109375" style="75"/>
    <col min="4359" max="4371" width="10.6640625" style="75" customWidth="1"/>
    <col min="4372" max="4614" width="9.109375" style="75"/>
    <col min="4615" max="4627" width="10.6640625" style="75" customWidth="1"/>
    <col min="4628" max="4870" width="9.109375" style="75"/>
    <col min="4871" max="4883" width="10.6640625" style="75" customWidth="1"/>
    <col min="4884" max="5126" width="9.109375" style="75"/>
    <col min="5127" max="5139" width="10.6640625" style="75" customWidth="1"/>
    <col min="5140" max="5382" width="9.109375" style="75"/>
    <col min="5383" max="5395" width="10.6640625" style="75" customWidth="1"/>
    <col min="5396" max="5638" width="9.109375" style="75"/>
    <col min="5639" max="5651" width="10.6640625" style="75" customWidth="1"/>
    <col min="5652" max="5894" width="9.109375" style="75"/>
    <col min="5895" max="5907" width="10.6640625" style="75" customWidth="1"/>
    <col min="5908" max="6150" width="9.109375" style="75"/>
    <col min="6151" max="6163" width="10.6640625" style="75" customWidth="1"/>
    <col min="6164" max="6406" width="9.109375" style="75"/>
    <col min="6407" max="6419" width="10.6640625" style="75" customWidth="1"/>
    <col min="6420" max="6662" width="9.109375" style="75"/>
    <col min="6663" max="6675" width="10.6640625" style="75" customWidth="1"/>
    <col min="6676" max="6918" width="9.109375" style="75"/>
    <col min="6919" max="6931" width="10.6640625" style="75" customWidth="1"/>
    <col min="6932" max="7174" width="9.109375" style="75"/>
    <col min="7175" max="7187" width="10.6640625" style="75" customWidth="1"/>
    <col min="7188" max="7430" width="9.109375" style="75"/>
    <col min="7431" max="7443" width="10.6640625" style="75" customWidth="1"/>
    <col min="7444" max="7686" width="9.109375" style="75"/>
    <col min="7687" max="7699" width="10.6640625" style="75" customWidth="1"/>
    <col min="7700" max="7942" width="9.109375" style="75"/>
    <col min="7943" max="7955" width="10.6640625" style="75" customWidth="1"/>
    <col min="7956" max="8198" width="9.109375" style="75"/>
    <col min="8199" max="8211" width="10.6640625" style="75" customWidth="1"/>
    <col min="8212" max="8454" width="9.109375" style="75"/>
    <col min="8455" max="8467" width="10.6640625" style="75" customWidth="1"/>
    <col min="8468" max="8710" width="9.109375" style="75"/>
    <col min="8711" max="8723" width="10.6640625" style="75" customWidth="1"/>
    <col min="8724" max="8966" width="9.109375" style="75"/>
    <col min="8967" max="8979" width="10.6640625" style="75" customWidth="1"/>
    <col min="8980" max="9222" width="9.109375" style="75"/>
    <col min="9223" max="9235" width="10.6640625" style="75" customWidth="1"/>
    <col min="9236" max="9478" width="9.109375" style="75"/>
    <col min="9479" max="9491" width="10.6640625" style="75" customWidth="1"/>
    <col min="9492" max="9734" width="9.109375" style="75"/>
    <col min="9735" max="9747" width="10.6640625" style="75" customWidth="1"/>
    <col min="9748" max="9990" width="9.109375" style="75"/>
    <col min="9991" max="10003" width="10.6640625" style="75" customWidth="1"/>
    <col min="10004" max="10246" width="9.109375" style="75"/>
    <col min="10247" max="10259" width="10.6640625" style="75" customWidth="1"/>
    <col min="10260" max="10502" width="9.109375" style="75"/>
    <col min="10503" max="10515" width="10.6640625" style="75" customWidth="1"/>
    <col min="10516" max="10758" width="9.109375" style="75"/>
    <col min="10759" max="10771" width="10.6640625" style="75" customWidth="1"/>
    <col min="10772" max="11014" width="9.109375" style="75"/>
    <col min="11015" max="11027" width="10.6640625" style="75" customWidth="1"/>
    <col min="11028" max="11270" width="9.109375" style="75"/>
    <col min="11271" max="11283" width="10.6640625" style="75" customWidth="1"/>
    <col min="11284" max="11526" width="9.109375" style="75"/>
    <col min="11527" max="11539" width="10.6640625" style="75" customWidth="1"/>
    <col min="11540" max="11782" width="9.109375" style="75"/>
    <col min="11783" max="11795" width="10.6640625" style="75" customWidth="1"/>
    <col min="11796" max="12038" width="9.109375" style="75"/>
    <col min="12039" max="12051" width="10.6640625" style="75" customWidth="1"/>
    <col min="12052" max="12294" width="9.109375" style="75"/>
    <col min="12295" max="12307" width="10.6640625" style="75" customWidth="1"/>
    <col min="12308" max="12550" width="9.109375" style="75"/>
    <col min="12551" max="12563" width="10.6640625" style="75" customWidth="1"/>
    <col min="12564" max="12806" width="9.109375" style="75"/>
    <col min="12807" max="12819" width="10.6640625" style="75" customWidth="1"/>
    <col min="12820" max="13062" width="9.109375" style="75"/>
    <col min="13063" max="13075" width="10.6640625" style="75" customWidth="1"/>
    <col min="13076" max="13318" width="9.109375" style="75"/>
    <col min="13319" max="13331" width="10.6640625" style="75" customWidth="1"/>
    <col min="13332" max="13574" width="9.109375" style="75"/>
    <col min="13575" max="13587" width="10.6640625" style="75" customWidth="1"/>
    <col min="13588" max="13830" width="9.109375" style="75"/>
    <col min="13831" max="13843" width="10.6640625" style="75" customWidth="1"/>
    <col min="13844" max="14086" width="9.109375" style="75"/>
    <col min="14087" max="14099" width="10.6640625" style="75" customWidth="1"/>
    <col min="14100" max="14342" width="9.109375" style="75"/>
    <col min="14343" max="14355" width="10.6640625" style="75" customWidth="1"/>
    <col min="14356" max="14598" width="9.109375" style="75"/>
    <col min="14599" max="14611" width="10.6640625" style="75" customWidth="1"/>
    <col min="14612" max="14854" width="9.109375" style="75"/>
    <col min="14855" max="14867" width="10.6640625" style="75" customWidth="1"/>
    <col min="14868" max="15110" width="9.109375" style="75"/>
    <col min="15111" max="15123" width="10.6640625" style="75" customWidth="1"/>
    <col min="15124" max="15366" width="9.109375" style="75"/>
    <col min="15367" max="15379" width="10.6640625" style="75" customWidth="1"/>
    <col min="15380" max="15622" width="9.109375" style="75"/>
    <col min="15623" max="15635" width="10.6640625" style="75" customWidth="1"/>
    <col min="15636" max="15878" width="9.109375" style="75"/>
    <col min="15879" max="15891" width="10.6640625" style="75" customWidth="1"/>
    <col min="15892" max="16134" width="9.109375" style="75"/>
    <col min="16135" max="16147" width="10.6640625" style="75" customWidth="1"/>
    <col min="16148" max="16384" width="9.109375" style="75"/>
  </cols>
  <sheetData>
    <row r="1" spans="1:36" ht="15.6">
      <c r="A1" s="612" t="s">
        <v>136</v>
      </c>
      <c r="B1" s="612"/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</row>
    <row r="2" spans="1:36" ht="6" customHeight="1">
      <c r="A2" s="212"/>
      <c r="B2" s="631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32"/>
      <c r="R2" s="632"/>
      <c r="S2" s="632"/>
      <c r="T2" s="632"/>
      <c r="U2" s="632"/>
    </row>
    <row r="3" spans="1:36" ht="18" customHeight="1">
      <c r="A3" s="619">
        <v>2020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</row>
    <row r="4" spans="1:36" ht="18" customHeight="1">
      <c r="A4" s="495"/>
      <c r="B4" s="519"/>
      <c r="C4" s="288"/>
      <c r="D4" s="288"/>
      <c r="E4" s="288"/>
      <c r="F4" s="288"/>
      <c r="G4" s="518"/>
      <c r="H4" s="628" t="s">
        <v>67</v>
      </c>
      <c r="I4" s="627"/>
      <c r="J4" s="627"/>
      <c r="K4" s="627"/>
      <c r="L4" s="627"/>
      <c r="M4" s="627"/>
      <c r="N4" s="627"/>
      <c r="O4" s="627"/>
      <c r="P4" s="627"/>
      <c r="Q4" s="627"/>
      <c r="R4" s="627"/>
      <c r="S4" s="627"/>
      <c r="T4" s="627"/>
      <c r="U4" s="627"/>
    </row>
    <row r="5" spans="1:36" ht="18" customHeight="1">
      <c r="A5" s="382"/>
      <c r="B5" s="633" t="s">
        <v>215</v>
      </c>
      <c r="C5" s="634"/>
      <c r="D5" s="634"/>
      <c r="E5" s="634"/>
      <c r="F5" s="634"/>
      <c r="G5" s="634"/>
      <c r="H5" s="616" t="s">
        <v>279</v>
      </c>
      <c r="I5" s="617"/>
      <c r="J5" s="617"/>
      <c r="K5" s="617"/>
      <c r="L5" s="617"/>
      <c r="M5" s="617"/>
      <c r="N5" s="617"/>
      <c r="O5" s="616" t="s">
        <v>280</v>
      </c>
      <c r="P5" s="617"/>
      <c r="Q5" s="617"/>
      <c r="R5" s="617"/>
      <c r="S5" s="617"/>
      <c r="T5" s="617"/>
      <c r="U5" s="617"/>
    </row>
    <row r="6" spans="1:36" ht="12.9" customHeight="1">
      <c r="A6" s="487" t="s">
        <v>214</v>
      </c>
      <c r="B6" s="286" t="s">
        <v>4</v>
      </c>
      <c r="C6" s="284" t="s">
        <v>5</v>
      </c>
      <c r="D6" s="267" t="s">
        <v>6</v>
      </c>
      <c r="E6" s="284" t="s">
        <v>7</v>
      </c>
      <c r="F6" s="284" t="s">
        <v>110</v>
      </c>
      <c r="G6" s="286" t="s">
        <v>0</v>
      </c>
      <c r="H6" s="286" t="s">
        <v>4</v>
      </c>
      <c r="I6" s="284" t="s">
        <v>5</v>
      </c>
      <c r="J6" s="267" t="s">
        <v>6</v>
      </c>
      <c r="K6" s="284" t="s">
        <v>7</v>
      </c>
      <c r="L6" s="284" t="s">
        <v>110</v>
      </c>
      <c r="M6" s="284" t="s">
        <v>112</v>
      </c>
      <c r="N6" s="286" t="s">
        <v>0</v>
      </c>
      <c r="O6" s="286" t="s">
        <v>4</v>
      </c>
      <c r="P6" s="284" t="s">
        <v>5</v>
      </c>
      <c r="Q6" s="267" t="s">
        <v>6</v>
      </c>
      <c r="R6" s="284" t="s">
        <v>7</v>
      </c>
      <c r="S6" s="284" t="s">
        <v>110</v>
      </c>
      <c r="T6" s="284" t="s">
        <v>112</v>
      </c>
      <c r="U6" s="286" t="s">
        <v>0</v>
      </c>
    </row>
    <row r="7" spans="1:36" ht="12.9" customHeight="1">
      <c r="A7" s="488" t="s">
        <v>216</v>
      </c>
      <c r="B7" s="520">
        <v>1611</v>
      </c>
      <c r="C7" s="79">
        <v>6631</v>
      </c>
      <c r="D7" s="80">
        <v>206280</v>
      </c>
      <c r="E7" s="438">
        <v>2618867</v>
      </c>
      <c r="F7" s="438">
        <v>238</v>
      </c>
      <c r="G7" s="458">
        <v>2833627</v>
      </c>
      <c r="H7" s="496">
        <v>459.29043916863577</v>
      </c>
      <c r="I7" s="47">
        <v>122.88105325998119</v>
      </c>
      <c r="J7" s="49">
        <v>211.25843835873195</v>
      </c>
      <c r="K7" s="49">
        <v>398.80383835636599</v>
      </c>
      <c r="L7" s="49">
        <v>7.7587022554048817</v>
      </c>
      <c r="M7" s="403">
        <v>16.739653053979538</v>
      </c>
      <c r="N7" s="398">
        <v>1216.7321244530992</v>
      </c>
      <c r="O7" s="496">
        <v>4898.041543577001</v>
      </c>
      <c r="P7" s="47">
        <v>1310.4303898699995</v>
      </c>
      <c r="Q7" s="49">
        <v>2252.9898249000003</v>
      </c>
      <c r="R7" s="49">
        <v>4253.1286641999995</v>
      </c>
      <c r="S7" s="49">
        <v>82.737206069999999</v>
      </c>
      <c r="T7" s="403">
        <v>178.52700508158907</v>
      </c>
      <c r="U7" s="398">
        <v>12975.854633698591</v>
      </c>
      <c r="V7" s="76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</row>
    <row r="8" spans="1:36" ht="12.9" customHeight="1">
      <c r="A8" s="489" t="s">
        <v>217</v>
      </c>
      <c r="B8" s="520">
        <v>1609</v>
      </c>
      <c r="C8" s="80">
        <v>6619</v>
      </c>
      <c r="D8" s="80">
        <v>206350</v>
      </c>
      <c r="E8" s="80">
        <v>2617665</v>
      </c>
      <c r="F8" s="80">
        <v>241</v>
      </c>
      <c r="G8" s="460">
        <v>2832484</v>
      </c>
      <c r="H8" s="496">
        <v>389.75177173847544</v>
      </c>
      <c r="I8" s="49">
        <v>96.349436614899048</v>
      </c>
      <c r="J8" s="49">
        <v>158.31284526555777</v>
      </c>
      <c r="K8" s="49">
        <v>308.21632022621947</v>
      </c>
      <c r="L8" s="49">
        <v>7.5351114209925356</v>
      </c>
      <c r="M8" s="49">
        <v>15.375774621056358</v>
      </c>
      <c r="N8" s="399">
        <v>975.54125988720068</v>
      </c>
      <c r="O8" s="496">
        <v>4156.9274679720002</v>
      </c>
      <c r="P8" s="49">
        <v>1027.5677168699997</v>
      </c>
      <c r="Q8" s="49">
        <v>1688.4940670600001</v>
      </c>
      <c r="R8" s="49">
        <v>3287.3791394300001</v>
      </c>
      <c r="S8" s="49">
        <v>80.466515130000005</v>
      </c>
      <c r="T8" s="49">
        <v>163.97075077099998</v>
      </c>
      <c r="U8" s="399">
        <v>10404.805657233001</v>
      </c>
      <c r="V8" s="66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</row>
    <row r="9" spans="1:36" ht="12.9" customHeight="1">
      <c r="A9" s="490" t="s">
        <v>218</v>
      </c>
      <c r="B9" s="125">
        <v>1599</v>
      </c>
      <c r="C9" s="81">
        <v>6517</v>
      </c>
      <c r="D9" s="81">
        <v>206338</v>
      </c>
      <c r="E9" s="81">
        <v>2616766</v>
      </c>
      <c r="F9" s="81">
        <v>242</v>
      </c>
      <c r="G9" s="127">
        <v>2831462</v>
      </c>
      <c r="H9" s="497">
        <v>381.90630234116696</v>
      </c>
      <c r="I9" s="53">
        <v>89.950350844289517</v>
      </c>
      <c r="J9" s="53">
        <v>148.08460605356396</v>
      </c>
      <c r="K9" s="53">
        <v>276.88051365224294</v>
      </c>
      <c r="L9" s="53">
        <v>7.0209384104298955</v>
      </c>
      <c r="M9" s="53">
        <v>15.294086924904205</v>
      </c>
      <c r="N9" s="55">
        <v>919.13679822659753</v>
      </c>
      <c r="O9" s="497">
        <v>4073.5020202860001</v>
      </c>
      <c r="P9" s="53">
        <v>959.50171734000014</v>
      </c>
      <c r="Q9" s="53">
        <v>1579.6569304193188</v>
      </c>
      <c r="R9" s="53">
        <v>2953.6146544327012</v>
      </c>
      <c r="S9" s="53">
        <v>74.889905879999986</v>
      </c>
      <c r="T9" s="53">
        <v>163.37942770399994</v>
      </c>
      <c r="U9" s="55">
        <v>9804.5446560620221</v>
      </c>
      <c r="V9" s="214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</row>
    <row r="10" spans="1:36" ht="12.9" customHeight="1">
      <c r="A10" s="488" t="s">
        <v>219</v>
      </c>
      <c r="B10" s="520">
        <v>1602</v>
      </c>
      <c r="C10" s="80">
        <v>6519</v>
      </c>
      <c r="D10" s="80">
        <v>206298</v>
      </c>
      <c r="E10" s="80">
        <v>2615736</v>
      </c>
      <c r="F10" s="438">
        <v>244</v>
      </c>
      <c r="G10" s="458">
        <v>2830399</v>
      </c>
      <c r="H10" s="496">
        <v>279.6763772527699</v>
      </c>
      <c r="I10" s="49">
        <v>53.680781070056682</v>
      </c>
      <c r="J10" s="49">
        <v>75.874189610825752</v>
      </c>
      <c r="K10" s="49">
        <v>148.36515308795427</v>
      </c>
      <c r="L10" s="49">
        <v>5.9889118015119962</v>
      </c>
      <c r="M10" s="403">
        <v>11.392499975987722</v>
      </c>
      <c r="N10" s="398">
        <v>574.97791279910632</v>
      </c>
      <c r="O10" s="496">
        <v>2986.1283852419997</v>
      </c>
      <c r="P10" s="49">
        <v>573.12750654999979</v>
      </c>
      <c r="Q10" s="49">
        <v>810.09473078705116</v>
      </c>
      <c r="R10" s="49">
        <v>1584.1892479389487</v>
      </c>
      <c r="S10" s="49">
        <v>63.939550740000008</v>
      </c>
      <c r="T10" s="403">
        <v>121.81440689900001</v>
      </c>
      <c r="U10" s="398">
        <v>6139.2938281569986</v>
      </c>
      <c r="V10" s="66"/>
      <c r="W10" s="215"/>
      <c r="X10" s="215"/>
      <c r="Y10" s="215"/>
    </row>
    <row r="11" spans="1:36" ht="12.9" customHeight="1">
      <c r="A11" s="489" t="s">
        <v>220</v>
      </c>
      <c r="B11" s="520">
        <v>1599</v>
      </c>
      <c r="C11" s="80">
        <v>6518</v>
      </c>
      <c r="D11" s="80">
        <v>206106</v>
      </c>
      <c r="E11" s="80">
        <v>2614261</v>
      </c>
      <c r="F11" s="80">
        <v>245</v>
      </c>
      <c r="G11" s="460">
        <v>2828729</v>
      </c>
      <c r="H11" s="496">
        <v>274.81966430698895</v>
      </c>
      <c r="I11" s="49">
        <v>43.405863521481379</v>
      </c>
      <c r="J11" s="49">
        <v>50.471641443136569</v>
      </c>
      <c r="K11" s="49">
        <v>104.95175351319682</v>
      </c>
      <c r="L11" s="49">
        <v>6.7300608461366043</v>
      </c>
      <c r="M11" s="49">
        <v>11.966024682131319</v>
      </c>
      <c r="N11" s="399">
        <v>492.34500831307162</v>
      </c>
      <c r="O11" s="496">
        <v>2935.3361545949992</v>
      </c>
      <c r="P11" s="49">
        <v>463.65636140000004</v>
      </c>
      <c r="Q11" s="49">
        <v>539.12102747302811</v>
      </c>
      <c r="R11" s="49">
        <v>1121.1635974829831</v>
      </c>
      <c r="S11" s="49">
        <v>71.887607060000008</v>
      </c>
      <c r="T11" s="49">
        <v>127.952950735</v>
      </c>
      <c r="U11" s="399">
        <v>5259.1176987460103</v>
      </c>
      <c r="V11" s="66"/>
      <c r="W11" s="215"/>
      <c r="X11" s="215"/>
      <c r="Y11" s="215"/>
    </row>
    <row r="12" spans="1:36" ht="12.9" customHeight="1">
      <c r="A12" s="490" t="s">
        <v>221</v>
      </c>
      <c r="B12" s="125">
        <v>1597</v>
      </c>
      <c r="C12" s="81">
        <v>6528</v>
      </c>
      <c r="D12" s="81">
        <v>206262</v>
      </c>
      <c r="E12" s="81">
        <v>2614120</v>
      </c>
      <c r="F12" s="81">
        <v>246</v>
      </c>
      <c r="G12" s="127">
        <v>2828753</v>
      </c>
      <c r="H12" s="497">
        <v>287.2381803633383</v>
      </c>
      <c r="I12" s="53">
        <v>29.923045670550234</v>
      </c>
      <c r="J12" s="53">
        <v>22.098463013893092</v>
      </c>
      <c r="K12" s="53">
        <v>46.754639118127052</v>
      </c>
      <c r="L12" s="53">
        <v>7.3926147860490312</v>
      </c>
      <c r="M12" s="53">
        <v>10.078806998087055</v>
      </c>
      <c r="N12" s="55">
        <v>403.48574995004486</v>
      </c>
      <c r="O12" s="497">
        <v>3076.2219417680003</v>
      </c>
      <c r="P12" s="53">
        <v>320.45542075000003</v>
      </c>
      <c r="Q12" s="53">
        <v>236.65722851081401</v>
      </c>
      <c r="R12" s="53">
        <v>500.74473537316726</v>
      </c>
      <c r="S12" s="53">
        <v>79.163341719999991</v>
      </c>
      <c r="T12" s="53">
        <v>108.24109503999998</v>
      </c>
      <c r="U12" s="55">
        <v>4321.4837631619812</v>
      </c>
      <c r="V12" s="66"/>
      <c r="W12" s="215"/>
      <c r="X12" s="215"/>
      <c r="Y12" s="215"/>
    </row>
    <row r="13" spans="1:36" ht="12.9" customHeight="1">
      <c r="A13" s="488" t="s">
        <v>222</v>
      </c>
      <c r="B13" s="520">
        <v>1594</v>
      </c>
      <c r="C13" s="80">
        <v>6526</v>
      </c>
      <c r="D13" s="80">
        <v>205957</v>
      </c>
      <c r="E13" s="80">
        <v>2613765</v>
      </c>
      <c r="F13" s="438">
        <v>249</v>
      </c>
      <c r="G13" s="458">
        <v>2828091</v>
      </c>
      <c r="H13" s="496">
        <v>319.49970437384297</v>
      </c>
      <c r="I13" s="49">
        <v>27.574117975637243</v>
      </c>
      <c r="J13" s="49">
        <v>15.610535010227167</v>
      </c>
      <c r="K13" s="49">
        <v>35.151107072838109</v>
      </c>
      <c r="L13" s="49">
        <v>7.5236734401130887</v>
      </c>
      <c r="M13" s="403">
        <v>8.8277962881535927</v>
      </c>
      <c r="N13" s="398">
        <v>414.1869341608122</v>
      </c>
      <c r="O13" s="496">
        <v>3420.9890769279996</v>
      </c>
      <c r="P13" s="49">
        <v>295.27481312999998</v>
      </c>
      <c r="Q13" s="49">
        <v>167.14182528677617</v>
      </c>
      <c r="R13" s="49">
        <v>376.42216677523732</v>
      </c>
      <c r="S13" s="49">
        <v>80.556899459999997</v>
      </c>
      <c r="T13" s="403">
        <v>94.142083128000039</v>
      </c>
      <c r="U13" s="398">
        <v>4434.5268647080129</v>
      </c>
      <c r="V13" s="66"/>
      <c r="W13" s="215"/>
      <c r="X13" s="215"/>
      <c r="Y13" s="215"/>
    </row>
    <row r="14" spans="1:36" ht="12.9" customHeight="1">
      <c r="A14" s="489" t="s">
        <v>223</v>
      </c>
      <c r="B14" s="520">
        <v>1596</v>
      </c>
      <c r="C14" s="80">
        <v>6535</v>
      </c>
      <c r="D14" s="80">
        <v>205841</v>
      </c>
      <c r="E14" s="80">
        <v>2612719</v>
      </c>
      <c r="F14" s="80">
        <v>247</v>
      </c>
      <c r="G14" s="460">
        <v>2826938</v>
      </c>
      <c r="H14" s="496">
        <v>300.77763788235814</v>
      </c>
      <c r="I14" s="49">
        <v>27.630155091055656</v>
      </c>
      <c r="J14" s="49">
        <v>13.655659186767927</v>
      </c>
      <c r="K14" s="49">
        <v>33.051059620847532</v>
      </c>
      <c r="L14" s="49">
        <v>7.4124724826105908</v>
      </c>
      <c r="M14" s="49">
        <v>18.637238932747657</v>
      </c>
      <c r="N14" s="399">
        <v>401.16422319638752</v>
      </c>
      <c r="O14" s="496">
        <v>3225.84939201</v>
      </c>
      <c r="P14" s="49">
        <v>296.29034538000002</v>
      </c>
      <c r="Q14" s="49">
        <v>146.45919266426219</v>
      </c>
      <c r="R14" s="49">
        <v>354.45696132574835</v>
      </c>
      <c r="S14" s="49">
        <v>79.482770989999992</v>
      </c>
      <c r="T14" s="49">
        <v>199.74569870600004</v>
      </c>
      <c r="U14" s="399">
        <v>4302.2843610760101</v>
      </c>
      <c r="V14" s="66"/>
      <c r="W14" s="215"/>
      <c r="X14" s="215"/>
      <c r="Y14" s="215"/>
    </row>
    <row r="15" spans="1:36" ht="12.9" customHeight="1">
      <c r="A15" s="490" t="s">
        <v>224</v>
      </c>
      <c r="B15" s="125">
        <v>1603</v>
      </c>
      <c r="C15" s="81">
        <v>6558</v>
      </c>
      <c r="D15" s="81">
        <v>205850</v>
      </c>
      <c r="E15" s="81">
        <v>2612450</v>
      </c>
      <c r="F15" s="81">
        <v>251</v>
      </c>
      <c r="G15" s="127">
        <v>2826712</v>
      </c>
      <c r="H15" s="497">
        <v>276.1603273633375</v>
      </c>
      <c r="I15" s="53">
        <v>36.443612952221962</v>
      </c>
      <c r="J15" s="53">
        <v>32.253249581537318</v>
      </c>
      <c r="K15" s="53">
        <v>69.884419465311581</v>
      </c>
      <c r="L15" s="53">
        <v>7.7780651263346394</v>
      </c>
      <c r="M15" s="53">
        <v>-6.402222596681244</v>
      </c>
      <c r="N15" s="55">
        <v>416.11745189206175</v>
      </c>
      <c r="O15" s="497">
        <v>2962.5253420380004</v>
      </c>
      <c r="P15" s="53">
        <v>390.88319491000004</v>
      </c>
      <c r="Q15" s="53">
        <v>345.95467160626453</v>
      </c>
      <c r="R15" s="53">
        <v>749.67994901873135</v>
      </c>
      <c r="S15" s="53">
        <v>83.420980529999994</v>
      </c>
      <c r="T15" s="53">
        <v>-68.746370349600042</v>
      </c>
      <c r="U15" s="55">
        <v>4463.7177677533973</v>
      </c>
      <c r="V15" s="66"/>
      <c r="W15" s="215"/>
      <c r="X15" s="215"/>
      <c r="Y15" s="215"/>
    </row>
    <row r="16" spans="1:36" ht="12.9" customHeight="1">
      <c r="A16" s="488" t="s">
        <v>225</v>
      </c>
      <c r="B16" s="520"/>
      <c r="C16" s="80"/>
      <c r="D16" s="80"/>
      <c r="E16" s="80"/>
      <c r="F16" s="438"/>
      <c r="G16" s="458"/>
      <c r="H16" s="496"/>
      <c r="I16" s="49"/>
      <c r="J16" s="49"/>
      <c r="K16" s="49"/>
      <c r="L16" s="49"/>
      <c r="M16" s="403"/>
      <c r="N16" s="398"/>
      <c r="O16" s="496"/>
      <c r="P16" s="49"/>
      <c r="Q16" s="49"/>
      <c r="R16" s="49"/>
      <c r="S16" s="49"/>
      <c r="T16" s="403"/>
      <c r="U16" s="398"/>
      <c r="V16" s="66"/>
      <c r="W16" s="215"/>
      <c r="X16" s="215"/>
      <c r="Y16" s="215"/>
    </row>
    <row r="17" spans="1:25" ht="12.9" customHeight="1">
      <c r="A17" s="489" t="s">
        <v>226</v>
      </c>
      <c r="B17" s="520"/>
      <c r="C17" s="80"/>
      <c r="D17" s="80"/>
      <c r="E17" s="80"/>
      <c r="F17" s="80"/>
      <c r="G17" s="460"/>
      <c r="H17" s="496"/>
      <c r="I17" s="49"/>
      <c r="J17" s="49"/>
      <c r="K17" s="49"/>
      <c r="L17" s="49"/>
      <c r="M17" s="49"/>
      <c r="N17" s="399"/>
      <c r="O17" s="496"/>
      <c r="P17" s="49"/>
      <c r="Q17" s="49"/>
      <c r="R17" s="49"/>
      <c r="S17" s="49"/>
      <c r="T17" s="49"/>
      <c r="U17" s="399"/>
      <c r="V17" s="66"/>
      <c r="W17" s="215"/>
      <c r="X17" s="215"/>
      <c r="Y17" s="215"/>
    </row>
    <row r="18" spans="1:25" ht="12.9" customHeight="1">
      <c r="A18" s="490" t="s">
        <v>227</v>
      </c>
      <c r="B18" s="125"/>
      <c r="C18" s="81"/>
      <c r="D18" s="81"/>
      <c r="E18" s="81"/>
      <c r="F18" s="81"/>
      <c r="G18" s="127"/>
      <c r="H18" s="497"/>
      <c r="I18" s="53"/>
      <c r="J18" s="53"/>
      <c r="K18" s="53"/>
      <c r="L18" s="53"/>
      <c r="M18" s="53"/>
      <c r="N18" s="55"/>
      <c r="O18" s="497"/>
      <c r="P18" s="53"/>
      <c r="Q18" s="53"/>
      <c r="R18" s="53"/>
      <c r="S18" s="53"/>
      <c r="T18" s="53"/>
      <c r="U18" s="55"/>
      <c r="V18" s="66"/>
      <c r="W18" s="215"/>
      <c r="X18" s="215"/>
      <c r="Y18" s="215"/>
    </row>
    <row r="19" spans="1:25" ht="12.9" customHeight="1">
      <c r="A19" s="491" t="s">
        <v>54</v>
      </c>
      <c r="B19" s="521">
        <f>B9</f>
        <v>1599</v>
      </c>
      <c r="C19" s="344">
        <f t="shared" ref="C19:E19" si="0">C9</f>
        <v>6517</v>
      </c>
      <c r="D19" s="344">
        <f t="shared" si="0"/>
        <v>206338</v>
      </c>
      <c r="E19" s="344">
        <f t="shared" si="0"/>
        <v>2616766</v>
      </c>
      <c r="F19" s="442">
        <f t="shared" ref="F19" si="1">F9</f>
        <v>242</v>
      </c>
      <c r="G19" s="463">
        <f>G9</f>
        <v>2831462</v>
      </c>
      <c r="H19" s="498">
        <f>SUM(H7:H9)</f>
        <v>1230.9485132482782</v>
      </c>
      <c r="I19" s="270">
        <f>SUM(I7:I9)</f>
        <v>309.18084071916974</v>
      </c>
      <c r="J19" s="270">
        <f t="shared" ref="J19:K19" si="2">SUM(J7:J9)</f>
        <v>517.65588967785368</v>
      </c>
      <c r="K19" s="270">
        <f t="shared" si="2"/>
        <v>983.90067223482845</v>
      </c>
      <c r="L19" s="270">
        <f t="shared" ref="L19" si="3">SUM(L7:L9)</f>
        <v>22.314752086827312</v>
      </c>
      <c r="M19" s="404">
        <f t="shared" ref="M19" si="4">SUM(M7:M9)</f>
        <v>47.409514599940103</v>
      </c>
      <c r="N19" s="400">
        <f>SUM(N7:N9)</f>
        <v>3111.4101825668972</v>
      </c>
      <c r="O19" s="498">
        <f>SUM(O7:O9)</f>
        <v>13128.471031835001</v>
      </c>
      <c r="P19" s="270">
        <f>SUM(P7:P9)</f>
        <v>3297.4998240799996</v>
      </c>
      <c r="Q19" s="270">
        <f t="shared" ref="Q19:U19" si="5">SUM(Q7:Q9)</f>
        <v>5521.1408223793196</v>
      </c>
      <c r="R19" s="270">
        <f t="shared" si="5"/>
        <v>10494.122458062702</v>
      </c>
      <c r="S19" s="270">
        <f t="shared" ref="S19" si="6">SUM(S7:S9)</f>
        <v>238.09362708</v>
      </c>
      <c r="T19" s="404">
        <f t="shared" ref="T19" si="7">SUM(T7:T9)</f>
        <v>505.87718355658899</v>
      </c>
      <c r="U19" s="400">
        <f t="shared" si="5"/>
        <v>33185.204946993617</v>
      </c>
    </row>
    <row r="20" spans="1:25" ht="12.9" customHeight="1">
      <c r="A20" s="492" t="s">
        <v>63</v>
      </c>
      <c r="B20" s="521">
        <f>B12</f>
        <v>1597</v>
      </c>
      <c r="C20" s="344">
        <f t="shared" ref="C20:G20" si="8">C12</f>
        <v>6528</v>
      </c>
      <c r="D20" s="344">
        <f t="shared" si="8"/>
        <v>206262</v>
      </c>
      <c r="E20" s="344">
        <f t="shared" si="8"/>
        <v>2614120</v>
      </c>
      <c r="F20" s="344">
        <f t="shared" ref="F20" si="9">F12</f>
        <v>246</v>
      </c>
      <c r="G20" s="521">
        <f t="shared" si="8"/>
        <v>2828753</v>
      </c>
      <c r="H20" s="498">
        <f>SUM(H10:H12)</f>
        <v>841.73422192309715</v>
      </c>
      <c r="I20" s="270">
        <f>SUM(I10:I12)</f>
        <v>127.0096902620883</v>
      </c>
      <c r="J20" s="270">
        <f t="shared" ref="J20:N20" si="10">SUM(J10:J12)</f>
        <v>148.4442940678554</v>
      </c>
      <c r="K20" s="270">
        <f t="shared" si="10"/>
        <v>300.07154571927816</v>
      </c>
      <c r="L20" s="270">
        <f t="shared" ref="L20" si="11">SUM(L10:L12)</f>
        <v>20.111587433697633</v>
      </c>
      <c r="M20" s="270">
        <f t="shared" ref="M20" si="12">SUM(M10:M12)</f>
        <v>33.437331656206098</v>
      </c>
      <c r="N20" s="498">
        <f t="shared" si="10"/>
        <v>1470.8086710622229</v>
      </c>
      <c r="O20" s="498">
        <f>SUM(O10:O12)</f>
        <v>8997.6864816050002</v>
      </c>
      <c r="P20" s="270">
        <f>SUM(P10:P12)</f>
        <v>1357.2392886999999</v>
      </c>
      <c r="Q20" s="270">
        <f t="shared" ref="Q20:U20" si="13">SUM(Q10:Q12)</f>
        <v>1585.8729867708935</v>
      </c>
      <c r="R20" s="270">
        <f t="shared" si="13"/>
        <v>3206.097580795099</v>
      </c>
      <c r="S20" s="270">
        <f t="shared" ref="S20" si="14">SUM(S10:S12)</f>
        <v>214.99049952000001</v>
      </c>
      <c r="T20" s="270">
        <f t="shared" ref="T20" si="15">SUM(T10:T12)</f>
        <v>358.00845267399995</v>
      </c>
      <c r="U20" s="498">
        <f t="shared" si="13"/>
        <v>15719.895290064989</v>
      </c>
    </row>
    <row r="21" spans="1:25" ht="12.9" customHeight="1">
      <c r="A21" s="492" t="s">
        <v>75</v>
      </c>
      <c r="B21" s="521">
        <f>B15</f>
        <v>1603</v>
      </c>
      <c r="C21" s="344">
        <f t="shared" ref="C21:G21" si="16">C15</f>
        <v>6558</v>
      </c>
      <c r="D21" s="344">
        <f t="shared" si="16"/>
        <v>205850</v>
      </c>
      <c r="E21" s="344">
        <f t="shared" si="16"/>
        <v>2612450</v>
      </c>
      <c r="F21" s="344">
        <f t="shared" ref="F21" si="17">F15</f>
        <v>251</v>
      </c>
      <c r="G21" s="521">
        <f t="shared" si="16"/>
        <v>2826712</v>
      </c>
      <c r="H21" s="498">
        <f>SUM(H13:H15)</f>
        <v>896.43766961953861</v>
      </c>
      <c r="I21" s="270">
        <f>SUM(I13:I15)</f>
        <v>91.647886018914861</v>
      </c>
      <c r="J21" s="270">
        <f t="shared" ref="J21:N21" si="18">SUM(J13:J15)</f>
        <v>61.519443778532413</v>
      </c>
      <c r="K21" s="270">
        <f t="shared" si="18"/>
        <v>138.08658615899722</v>
      </c>
      <c r="L21" s="270">
        <f t="shared" ref="L21" si="19">SUM(L13:L15)</f>
        <v>22.714211049058317</v>
      </c>
      <c r="M21" s="270">
        <f t="shared" ref="M21" si="20">SUM(M13:M15)</f>
        <v>21.062812624220005</v>
      </c>
      <c r="N21" s="498">
        <f t="shared" si="18"/>
        <v>1231.4686092492616</v>
      </c>
      <c r="O21" s="498">
        <f>SUM(O13:O15)</f>
        <v>9609.3638109759995</v>
      </c>
      <c r="P21" s="270">
        <f>SUM(P13:P15)</f>
        <v>982.44835341999999</v>
      </c>
      <c r="Q21" s="270">
        <f t="shared" ref="Q21:U21" si="21">SUM(Q13:Q15)</f>
        <v>659.55568955730291</v>
      </c>
      <c r="R21" s="270">
        <f t="shared" si="21"/>
        <v>1480.5590771197171</v>
      </c>
      <c r="S21" s="270">
        <f t="shared" ref="S21" si="22">SUM(S13:S15)</f>
        <v>243.46065097999997</v>
      </c>
      <c r="T21" s="270">
        <f t="shared" ref="T21" si="23">SUM(T13:T15)</f>
        <v>225.14141148440001</v>
      </c>
      <c r="U21" s="498">
        <f t="shared" si="21"/>
        <v>13200.52899353742</v>
      </c>
    </row>
    <row r="22" spans="1:25" ht="12.9" customHeight="1">
      <c r="A22" s="493" t="s">
        <v>64</v>
      </c>
      <c r="B22" s="362">
        <f>B18</f>
        <v>0</v>
      </c>
      <c r="C22" s="345">
        <f t="shared" ref="C22:E22" si="24">C18</f>
        <v>0</v>
      </c>
      <c r="D22" s="345">
        <f t="shared" si="24"/>
        <v>0</v>
      </c>
      <c r="E22" s="345">
        <f t="shared" si="24"/>
        <v>0</v>
      </c>
      <c r="F22" s="345">
        <f t="shared" ref="F22" si="25">F18</f>
        <v>0</v>
      </c>
      <c r="G22" s="362">
        <f>G18</f>
        <v>0</v>
      </c>
      <c r="H22" s="275">
        <f>SUM(H16:H18)</f>
        <v>0</v>
      </c>
      <c r="I22" s="273">
        <f>SUM(I16:I18)</f>
        <v>0</v>
      </c>
      <c r="J22" s="273">
        <f t="shared" ref="J22:N22" si="26">SUM(J16:J18)</f>
        <v>0</v>
      </c>
      <c r="K22" s="273">
        <f t="shared" si="26"/>
        <v>0</v>
      </c>
      <c r="L22" s="273">
        <f t="shared" ref="L22" si="27">SUM(L16:L18)</f>
        <v>0</v>
      </c>
      <c r="M22" s="273">
        <f t="shared" ref="M22" si="28">SUM(M16:M18)</f>
        <v>0</v>
      </c>
      <c r="N22" s="275">
        <f t="shared" si="26"/>
        <v>0</v>
      </c>
      <c r="O22" s="275">
        <f>SUM(O16:O18)</f>
        <v>0</v>
      </c>
      <c r="P22" s="273">
        <f>SUM(P16:P18)</f>
        <v>0</v>
      </c>
      <c r="Q22" s="273">
        <f t="shared" ref="Q22:U22" si="29">SUM(Q16:Q18)</f>
        <v>0</v>
      </c>
      <c r="R22" s="273">
        <f t="shared" si="29"/>
        <v>0</v>
      </c>
      <c r="S22" s="273">
        <f t="shared" ref="S22" si="30">SUM(S16:S18)</f>
        <v>0</v>
      </c>
      <c r="T22" s="273">
        <f t="shared" ref="T22" si="31">SUM(T16:T18)</f>
        <v>0</v>
      </c>
      <c r="U22" s="275">
        <f t="shared" si="29"/>
        <v>0</v>
      </c>
    </row>
    <row r="23" spans="1:25" ht="12.9" customHeight="1">
      <c r="A23" s="488" t="s">
        <v>65</v>
      </c>
      <c r="B23" s="520">
        <f>B12</f>
        <v>1597</v>
      </c>
      <c r="C23" s="79">
        <f t="shared" ref="C23:G23" si="32">C12</f>
        <v>6528</v>
      </c>
      <c r="D23" s="79">
        <f t="shared" si="32"/>
        <v>206262</v>
      </c>
      <c r="E23" s="79">
        <f t="shared" si="32"/>
        <v>2614120</v>
      </c>
      <c r="F23" s="556">
        <f t="shared" ref="F23" si="33">F12</f>
        <v>246</v>
      </c>
      <c r="G23" s="557">
        <f t="shared" si="32"/>
        <v>2828753</v>
      </c>
      <c r="H23" s="496">
        <f>SUM(H7:H12)</f>
        <v>2072.6827351713755</v>
      </c>
      <c r="I23" s="47">
        <f>SUM(I7:I12)</f>
        <v>436.19053098125801</v>
      </c>
      <c r="J23" s="47">
        <f t="shared" ref="J23:N23" si="34">SUM(J7:J12)</f>
        <v>666.10018374570916</v>
      </c>
      <c r="K23" s="47">
        <f t="shared" si="34"/>
        <v>1283.9722179541066</v>
      </c>
      <c r="L23" s="47">
        <f t="shared" ref="L23" si="35">SUM(L7:L12)</f>
        <v>42.426339520524941</v>
      </c>
      <c r="M23" s="558">
        <f t="shared" ref="M23" si="36">SUM(M7:M12)</f>
        <v>80.846846256146208</v>
      </c>
      <c r="N23" s="499">
        <f t="shared" si="34"/>
        <v>4582.2188536291205</v>
      </c>
      <c r="O23" s="496">
        <f>SUM(O7:O12)</f>
        <v>22126.157513440001</v>
      </c>
      <c r="P23" s="47">
        <f>SUM(P7:P12)</f>
        <v>4654.7391127800001</v>
      </c>
      <c r="Q23" s="47">
        <f t="shared" ref="Q23:U23" si="37">SUM(Q7:Q12)</f>
        <v>7107.0138091502131</v>
      </c>
      <c r="R23" s="47">
        <f t="shared" si="37"/>
        <v>13700.2200388578</v>
      </c>
      <c r="S23" s="47">
        <f t="shared" ref="S23" si="38">SUM(S7:S12)</f>
        <v>453.08412659999999</v>
      </c>
      <c r="T23" s="558">
        <f t="shared" ref="T23" si="39">SUM(T7:T12)</f>
        <v>863.88563623058906</v>
      </c>
      <c r="U23" s="499">
        <f t="shared" si="37"/>
        <v>48905.100237058607</v>
      </c>
    </row>
    <row r="24" spans="1:25" ht="12.9" customHeight="1">
      <c r="A24" s="490" t="s">
        <v>66</v>
      </c>
      <c r="B24" s="121">
        <f>B18</f>
        <v>0</v>
      </c>
      <c r="C24" s="78">
        <f t="shared" ref="C24:G24" si="40">C18</f>
        <v>0</v>
      </c>
      <c r="D24" s="78">
        <f t="shared" si="40"/>
        <v>0</v>
      </c>
      <c r="E24" s="78">
        <f t="shared" si="40"/>
        <v>0</v>
      </c>
      <c r="F24" s="78">
        <f t="shared" ref="F24" si="41">F18</f>
        <v>0</v>
      </c>
      <c r="G24" s="121">
        <f t="shared" si="40"/>
        <v>0</v>
      </c>
      <c r="H24" s="45">
        <f>SUM(H13:H18)</f>
        <v>896.43766961953861</v>
      </c>
      <c r="I24" s="43">
        <f>SUM(I13:I18)</f>
        <v>91.647886018914861</v>
      </c>
      <c r="J24" s="43">
        <f t="shared" ref="J24:N24" si="42">SUM(J13:J18)</f>
        <v>61.519443778532413</v>
      </c>
      <c r="K24" s="43">
        <f t="shared" si="42"/>
        <v>138.08658615899722</v>
      </c>
      <c r="L24" s="43">
        <f t="shared" ref="L24" si="43">SUM(L13:L18)</f>
        <v>22.714211049058317</v>
      </c>
      <c r="M24" s="43">
        <f t="shared" ref="M24" si="44">SUM(M13:M18)</f>
        <v>21.062812624220005</v>
      </c>
      <c r="N24" s="45">
        <f t="shared" si="42"/>
        <v>1231.4686092492616</v>
      </c>
      <c r="O24" s="45">
        <f>SUM(O13:O18)</f>
        <v>9609.3638109759995</v>
      </c>
      <c r="P24" s="43">
        <f>SUM(P13:P18)</f>
        <v>982.44835341999999</v>
      </c>
      <c r="Q24" s="43">
        <f t="shared" ref="Q24:U24" si="45">SUM(Q13:Q18)</f>
        <v>659.55568955730291</v>
      </c>
      <c r="R24" s="43">
        <f t="shared" si="45"/>
        <v>1480.5590771197171</v>
      </c>
      <c r="S24" s="43">
        <f t="shared" ref="S24" si="46">SUM(S13:S18)</f>
        <v>243.46065097999997</v>
      </c>
      <c r="T24" s="43">
        <f t="shared" ref="T24" si="47">SUM(T13:T18)</f>
        <v>225.14141148440001</v>
      </c>
      <c r="U24" s="45">
        <f t="shared" si="45"/>
        <v>13200.52899353742</v>
      </c>
    </row>
    <row r="25" spans="1:25" ht="12.9" customHeight="1">
      <c r="A25" s="494" t="s">
        <v>228</v>
      </c>
      <c r="B25" s="364">
        <f>B18</f>
        <v>0</v>
      </c>
      <c r="C25" s="346">
        <f t="shared" ref="C25:G25" si="48">C18</f>
        <v>0</v>
      </c>
      <c r="D25" s="346">
        <f t="shared" si="48"/>
        <v>0</v>
      </c>
      <c r="E25" s="346">
        <f t="shared" si="48"/>
        <v>0</v>
      </c>
      <c r="F25" s="346">
        <f t="shared" ref="F25" si="49">F18</f>
        <v>0</v>
      </c>
      <c r="G25" s="364">
        <f t="shared" si="48"/>
        <v>0</v>
      </c>
      <c r="H25" s="279">
        <f>SUM(H7:H18)</f>
        <v>2969.1204047909141</v>
      </c>
      <c r="I25" s="277">
        <f>SUM(I7:I18)</f>
        <v>527.83841700017285</v>
      </c>
      <c r="J25" s="277">
        <f t="shared" ref="J25:N25" si="50">SUM(J7:J18)</f>
        <v>727.61962752424165</v>
      </c>
      <c r="K25" s="277">
        <f t="shared" si="50"/>
        <v>1422.0588041131039</v>
      </c>
      <c r="L25" s="277">
        <f t="shared" ref="L25" si="51">SUM(L7:L18)</f>
        <v>65.140550569583255</v>
      </c>
      <c r="M25" s="277">
        <f t="shared" ref="M25" si="52">SUM(M7:M18)</f>
        <v>101.90965888036621</v>
      </c>
      <c r="N25" s="279">
        <f t="shared" si="50"/>
        <v>5813.6874628783826</v>
      </c>
      <c r="O25" s="279">
        <f>SUM(O7:O18)</f>
        <v>31735.521324416</v>
      </c>
      <c r="P25" s="277">
        <f>SUM(P7:P18)</f>
        <v>5637.1874662</v>
      </c>
      <c r="Q25" s="277">
        <f t="shared" ref="Q25:U25" si="53">SUM(Q7:Q18)</f>
        <v>7766.5694987075158</v>
      </c>
      <c r="R25" s="277">
        <f t="shared" si="53"/>
        <v>15180.779115977517</v>
      </c>
      <c r="S25" s="277">
        <f t="shared" ref="S25" si="54">SUM(S7:S18)</f>
        <v>696.54477757999985</v>
      </c>
      <c r="T25" s="277">
        <f t="shared" ref="T25" si="55">SUM(T7:T18)</f>
        <v>1089.0270477149891</v>
      </c>
      <c r="U25" s="279">
        <f t="shared" si="53"/>
        <v>62105.629230596031</v>
      </c>
    </row>
    <row r="26" spans="1:25" ht="15" customHeight="1">
      <c r="A26" s="207"/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7"/>
      <c r="S26" s="207"/>
      <c r="T26" s="207"/>
      <c r="U26" s="207"/>
    </row>
    <row r="27" spans="1:25" ht="12.75" customHeight="1">
      <c r="A27" s="618" t="s">
        <v>292</v>
      </c>
      <c r="B27" s="618"/>
      <c r="C27" s="618"/>
      <c r="D27" s="618"/>
      <c r="E27" s="618"/>
      <c r="F27" s="618"/>
      <c r="G27" s="618"/>
      <c r="H27" s="618"/>
      <c r="I27" s="618" t="s">
        <v>293</v>
      </c>
      <c r="J27" s="618"/>
      <c r="K27" s="618"/>
      <c r="L27" s="618"/>
      <c r="M27" s="618"/>
      <c r="P27" s="618" t="s">
        <v>294</v>
      </c>
      <c r="Q27" s="618"/>
      <c r="R27" s="618"/>
      <c r="S27" s="618"/>
      <c r="T27" s="618"/>
    </row>
    <row r="28" spans="1:25" ht="12" customHeight="1">
      <c r="A28" s="208"/>
      <c r="B28" s="248" t="str">
        <f>B6</f>
        <v>VO</v>
      </c>
      <c r="C28" s="248" t="str">
        <f t="shared" ref="C28:E28" si="56">C6</f>
        <v>SO</v>
      </c>
      <c r="D28" s="248" t="str">
        <f t="shared" si="56"/>
        <v>MO</v>
      </c>
      <c r="E28" s="248" t="str">
        <f t="shared" si="56"/>
        <v>DOM</v>
      </c>
      <c r="F28" s="248" t="str">
        <f>F6</f>
        <v>CNG</v>
      </c>
      <c r="G28" s="249"/>
      <c r="H28" s="239"/>
      <c r="I28" s="248" t="str">
        <f>H6</f>
        <v>VO</v>
      </c>
      <c r="J28" s="248" t="str">
        <f t="shared" ref="J28" si="57">I6</f>
        <v>SO</v>
      </c>
      <c r="K28" s="248" t="str">
        <f>J6</f>
        <v>MO</v>
      </c>
      <c r="L28" s="248" t="str">
        <f t="shared" ref="L28:M28" si="58">K6</f>
        <v>DOM</v>
      </c>
      <c r="M28" s="248" t="str">
        <f t="shared" si="58"/>
        <v>CNG</v>
      </c>
      <c r="N28" s="249"/>
      <c r="O28" s="250"/>
      <c r="P28" s="248" t="str">
        <f>O6</f>
        <v>VO</v>
      </c>
      <c r="Q28" s="248" t="str">
        <f t="shared" ref="Q28:T28" si="59">P6</f>
        <v>SO</v>
      </c>
      <c r="R28" s="248" t="str">
        <f t="shared" si="59"/>
        <v>MO</v>
      </c>
      <c r="S28" s="248" t="str">
        <f t="shared" si="59"/>
        <v>DOM</v>
      </c>
      <c r="T28" s="248" t="str">
        <f t="shared" si="59"/>
        <v>CNG</v>
      </c>
      <c r="U28" s="161"/>
    </row>
    <row r="29" spans="1:25" ht="12" customHeight="1">
      <c r="B29" s="251">
        <f>B19</f>
        <v>1599</v>
      </c>
      <c r="C29" s="251">
        <f>C19</f>
        <v>6517</v>
      </c>
      <c r="D29" s="251">
        <f t="shared" ref="D29:E29" si="60">D19</f>
        <v>206338</v>
      </c>
      <c r="E29" s="251">
        <f t="shared" si="60"/>
        <v>2616766</v>
      </c>
      <c r="F29" s="251">
        <f>F19</f>
        <v>242</v>
      </c>
      <c r="G29" s="221"/>
      <c r="H29" s="250" t="str">
        <f>A19</f>
        <v>I. čtvrtletí</v>
      </c>
      <c r="I29" s="252">
        <f>H19</f>
        <v>1230.9485132482782</v>
      </c>
      <c r="J29" s="252">
        <f t="shared" ref="J29:M29" si="61">I19</f>
        <v>309.18084071916974</v>
      </c>
      <c r="K29" s="252">
        <f t="shared" si="61"/>
        <v>517.65588967785368</v>
      </c>
      <c r="L29" s="252">
        <f t="shared" si="61"/>
        <v>983.90067223482845</v>
      </c>
      <c r="M29" s="252">
        <f t="shared" si="61"/>
        <v>22.314752086827312</v>
      </c>
      <c r="N29" s="220"/>
      <c r="O29" s="239" t="str">
        <f>A19</f>
        <v>I. čtvrtletí</v>
      </c>
      <c r="P29" s="251">
        <f>O19</f>
        <v>13128.471031835001</v>
      </c>
      <c r="Q29" s="251">
        <f t="shared" ref="Q29:T29" si="62">P19</f>
        <v>3297.4998240799996</v>
      </c>
      <c r="R29" s="251">
        <f t="shared" si="62"/>
        <v>5521.1408223793196</v>
      </c>
      <c r="S29" s="251">
        <f t="shared" si="62"/>
        <v>10494.122458062702</v>
      </c>
      <c r="T29" s="251">
        <f t="shared" si="62"/>
        <v>238.09362708</v>
      </c>
      <c r="U29" s="77"/>
    </row>
    <row r="30" spans="1:25" ht="12" customHeight="1">
      <c r="B30" s="220"/>
      <c r="C30" s="220"/>
      <c r="D30" s="220"/>
      <c r="E30" s="221"/>
      <c r="F30" s="221"/>
      <c r="G30" s="221"/>
      <c r="H30" s="250" t="str">
        <f t="shared" ref="H30:H32" si="63">A20</f>
        <v>II. čtvrtletí</v>
      </c>
      <c r="I30" s="252">
        <f t="shared" ref="I30:M30" si="64">H20</f>
        <v>841.73422192309715</v>
      </c>
      <c r="J30" s="252">
        <f t="shared" si="64"/>
        <v>127.0096902620883</v>
      </c>
      <c r="K30" s="252">
        <f t="shared" si="64"/>
        <v>148.4442940678554</v>
      </c>
      <c r="L30" s="252">
        <f t="shared" si="64"/>
        <v>300.07154571927816</v>
      </c>
      <c r="M30" s="252">
        <f t="shared" si="64"/>
        <v>20.111587433697633</v>
      </c>
      <c r="N30" s="220"/>
      <c r="O30" s="239" t="str">
        <f t="shared" ref="O30:O32" si="65">A20</f>
        <v>II. čtvrtletí</v>
      </c>
      <c r="P30" s="251">
        <f t="shared" ref="P30:T30" si="66">O20</f>
        <v>8997.6864816050002</v>
      </c>
      <c r="Q30" s="251">
        <f t="shared" si="66"/>
        <v>1357.2392886999999</v>
      </c>
      <c r="R30" s="251">
        <f t="shared" si="66"/>
        <v>1585.8729867708935</v>
      </c>
      <c r="S30" s="251">
        <f t="shared" si="66"/>
        <v>3206.097580795099</v>
      </c>
      <c r="T30" s="251">
        <f t="shared" si="66"/>
        <v>214.99049952000001</v>
      </c>
      <c r="U30" s="77"/>
    </row>
    <row r="31" spans="1:25" ht="12" customHeight="1">
      <c r="B31" s="220"/>
      <c r="C31" s="220"/>
      <c r="D31" s="220"/>
      <c r="E31" s="221"/>
      <c r="F31" s="221"/>
      <c r="G31" s="221"/>
      <c r="H31" s="250" t="str">
        <f t="shared" si="63"/>
        <v>III. čtvrtletí</v>
      </c>
      <c r="I31" s="252">
        <f t="shared" ref="I31:M31" si="67">H21</f>
        <v>896.43766961953861</v>
      </c>
      <c r="J31" s="252">
        <f t="shared" si="67"/>
        <v>91.647886018914861</v>
      </c>
      <c r="K31" s="252">
        <f t="shared" si="67"/>
        <v>61.519443778532413</v>
      </c>
      <c r="L31" s="252">
        <f t="shared" si="67"/>
        <v>138.08658615899722</v>
      </c>
      <c r="M31" s="252">
        <f t="shared" si="67"/>
        <v>22.714211049058317</v>
      </c>
      <c r="N31" s="220"/>
      <c r="O31" s="239" t="str">
        <f t="shared" si="65"/>
        <v>III. čtvrtletí</v>
      </c>
      <c r="P31" s="251">
        <f t="shared" ref="P31:T31" si="68">O21</f>
        <v>9609.3638109759995</v>
      </c>
      <c r="Q31" s="251">
        <f t="shared" si="68"/>
        <v>982.44835341999999</v>
      </c>
      <c r="R31" s="251">
        <f t="shared" si="68"/>
        <v>659.55568955730291</v>
      </c>
      <c r="S31" s="251">
        <f t="shared" si="68"/>
        <v>1480.5590771197171</v>
      </c>
      <c r="T31" s="251">
        <f t="shared" si="68"/>
        <v>243.46065097999997</v>
      </c>
      <c r="U31" s="77"/>
    </row>
    <row r="32" spans="1:25" ht="12" customHeight="1">
      <c r="B32" s="220"/>
      <c r="C32" s="220"/>
      <c r="D32" s="220"/>
      <c r="E32" s="221"/>
      <c r="F32" s="221"/>
      <c r="G32" s="221"/>
      <c r="H32" s="250" t="str">
        <f t="shared" si="63"/>
        <v>IV. čtvrtletí</v>
      </c>
      <c r="I32" s="252">
        <f t="shared" ref="I32:M32" si="69">H22</f>
        <v>0</v>
      </c>
      <c r="J32" s="252">
        <f t="shared" si="69"/>
        <v>0</v>
      </c>
      <c r="K32" s="252">
        <f t="shared" si="69"/>
        <v>0</v>
      </c>
      <c r="L32" s="252">
        <f t="shared" si="69"/>
        <v>0</v>
      </c>
      <c r="M32" s="252">
        <f t="shared" si="69"/>
        <v>0</v>
      </c>
      <c r="N32" s="220"/>
      <c r="O32" s="239" t="str">
        <f t="shared" si="65"/>
        <v>IV. čtvrtletí</v>
      </c>
      <c r="P32" s="251">
        <f t="shared" ref="P32:T32" si="70">O22</f>
        <v>0</v>
      </c>
      <c r="Q32" s="251">
        <f t="shared" si="70"/>
        <v>0</v>
      </c>
      <c r="R32" s="251">
        <f t="shared" si="70"/>
        <v>0</v>
      </c>
      <c r="S32" s="251">
        <f t="shared" si="70"/>
        <v>0</v>
      </c>
      <c r="T32" s="251">
        <f t="shared" si="70"/>
        <v>0</v>
      </c>
      <c r="U32" s="77"/>
    </row>
    <row r="33" spans="4:21" ht="12" customHeight="1">
      <c r="E33" s="77"/>
      <c r="F33" s="77"/>
      <c r="G33" s="77"/>
      <c r="H33" s="77"/>
      <c r="I33" s="77"/>
      <c r="Q33" s="77"/>
      <c r="R33" s="77"/>
      <c r="S33" s="77"/>
      <c r="T33" s="77"/>
      <c r="U33" s="77"/>
    </row>
    <row r="34" spans="4:21" ht="12" customHeight="1">
      <c r="D34" s="630"/>
      <c r="E34" s="77"/>
      <c r="F34" s="77"/>
      <c r="G34" s="77"/>
      <c r="H34" s="77"/>
      <c r="I34" s="77"/>
      <c r="Q34" s="77"/>
      <c r="R34" s="77"/>
      <c r="S34" s="77"/>
      <c r="T34" s="77"/>
      <c r="U34" s="77"/>
    </row>
    <row r="35" spans="4:21" ht="12" customHeight="1">
      <c r="D35" s="630"/>
      <c r="E35" s="77"/>
      <c r="F35" s="77"/>
      <c r="G35" s="77"/>
      <c r="H35" s="77"/>
      <c r="I35" s="77"/>
      <c r="Q35" s="77"/>
      <c r="R35" s="77"/>
      <c r="S35" s="77"/>
      <c r="T35" s="77"/>
      <c r="U35" s="77"/>
    </row>
    <row r="36" spans="4:21" ht="12" customHeight="1">
      <c r="E36" s="77"/>
      <c r="F36" s="77"/>
      <c r="G36" s="77"/>
      <c r="H36" s="77"/>
      <c r="I36" s="77"/>
      <c r="Q36" s="77"/>
      <c r="R36" s="77"/>
      <c r="S36" s="77"/>
      <c r="T36" s="77"/>
      <c r="U36" s="77"/>
    </row>
    <row r="37" spans="4:21" ht="12" customHeight="1">
      <c r="E37" s="77"/>
      <c r="F37" s="77"/>
      <c r="G37" s="77"/>
      <c r="H37" s="77"/>
      <c r="I37" s="77"/>
      <c r="Q37" s="77"/>
      <c r="R37" s="77"/>
      <c r="S37" s="77"/>
      <c r="T37" s="77"/>
      <c r="U37" s="77"/>
    </row>
    <row r="38" spans="4:21" ht="12" customHeight="1">
      <c r="E38" s="77"/>
      <c r="F38" s="77"/>
      <c r="G38" s="77"/>
      <c r="H38" s="77"/>
      <c r="I38" s="77"/>
      <c r="Q38" s="77"/>
      <c r="R38" s="77"/>
      <c r="S38" s="77"/>
      <c r="T38" s="77"/>
      <c r="U38" s="77"/>
    </row>
    <row r="39" spans="4:21" ht="12" customHeight="1">
      <c r="E39" s="77"/>
      <c r="F39" s="77"/>
      <c r="G39" s="77"/>
      <c r="H39" s="77"/>
      <c r="I39" s="77"/>
      <c r="Q39" s="77"/>
      <c r="R39" s="77"/>
      <c r="S39" s="77"/>
      <c r="T39" s="77"/>
      <c r="U39" s="77"/>
    </row>
    <row r="40" spans="4:21" ht="12" customHeight="1">
      <c r="E40" s="77"/>
      <c r="F40" s="77"/>
      <c r="G40" s="77"/>
      <c r="H40" s="77"/>
      <c r="I40" s="77"/>
      <c r="Q40" s="77"/>
      <c r="R40" s="77"/>
      <c r="S40" s="77"/>
      <c r="T40" s="77"/>
      <c r="U40" s="77"/>
    </row>
    <row r="41" spans="4:21" ht="12" customHeight="1"/>
    <row r="42" spans="4:21" ht="12" customHeight="1"/>
    <row r="43" spans="4:21" ht="12" customHeight="1"/>
    <row r="44" spans="4:21" ht="12" customHeight="1"/>
    <row r="45" spans="4:21" ht="12" customHeight="1"/>
  </sheetData>
  <mergeCells count="11">
    <mergeCell ref="D34:D35"/>
    <mergeCell ref="H5:N5"/>
    <mergeCell ref="O5:U5"/>
    <mergeCell ref="A1:U1"/>
    <mergeCell ref="B2:U2"/>
    <mergeCell ref="B5:G5"/>
    <mergeCell ref="H4:U4"/>
    <mergeCell ref="A3:U3"/>
    <mergeCell ref="A27:H27"/>
    <mergeCell ref="I27:M27"/>
    <mergeCell ref="P27:T27"/>
  </mergeCells>
  <pageMargins left="0.31496062992125984" right="0.31496062992125984" top="0.35433070866141736" bottom="0.35433070866141736" header="0.31496062992125984" footer="0.19685039370078741"/>
  <pageSetup paperSize="9" orientation="landscape" r:id="rId1"/>
  <headerFooter differentFirst="1" scaleWithDoc="0">
    <oddFooter>&amp;C&amp;"Calibri,Obyčejné"&amp;9&amp;P</oddFooter>
  </headerFooter>
  <ignoredErrors>
    <ignoredError sqref="H20:U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8</vt:i4>
      </vt:variant>
    </vt:vector>
  </HeadingPairs>
  <TitlesOfParts>
    <vt:vector size="41" baseType="lpstr">
      <vt:lpstr>Titulní</vt:lpstr>
      <vt:lpstr>Obsah</vt:lpstr>
      <vt:lpstr>Úvod</vt:lpstr>
      <vt:lpstr>1</vt:lpstr>
      <vt:lpstr>2</vt:lpstr>
      <vt:lpstr>3.1</vt:lpstr>
      <vt:lpstr>3.2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7</vt:lpstr>
      <vt:lpstr>'2'!OLE_LINK42</vt:lpstr>
      <vt:lpstr>Úvod!OLE_LINK42</vt:lpstr>
      <vt:lpstr>'2'!OLE_LINK43</vt:lpstr>
      <vt:lpstr>Úvod!OLE_LINK43</vt:lpstr>
      <vt:lpstr>'2'!OLE_LINK6</vt:lpstr>
      <vt:lpstr>Úvod!OLE_LINK6</vt:lpstr>
      <vt:lpstr>'2'!OLE_LINK7</vt:lpstr>
      <vt:lpstr>Úvod!OLE_LINK7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2020-12-14T07:12:50Z</cp:lastPrinted>
  <dcterms:created xsi:type="dcterms:W3CDTF">2010-02-15T08:19:53Z</dcterms:created>
  <dcterms:modified xsi:type="dcterms:W3CDTF">2020-12-14T07:13:03Z</dcterms:modified>
</cp:coreProperties>
</file>