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1.xml" ContentType="application/vnd.openxmlformats-officedocument.drawingml.chart+xml"/>
  <Override PartName="/xl/drawings/drawing7.xml" ContentType="application/vnd.openxmlformats-officedocument.drawingml.chartshapes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8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9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10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12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drawings/drawing13.xml" ContentType="application/vnd.openxmlformats-officedocument.drawing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14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drawings/drawing15.xml" ContentType="application/vnd.openxmlformats-officedocument.drawing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drawings/drawing16.xml" ContentType="application/vnd.openxmlformats-officedocument.drawing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drawings/drawing17.xml" ContentType="application/vnd.openxmlformats-officedocument.drawing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drawings/drawing18.xml" ContentType="application/vnd.openxmlformats-officedocument.drawing+xml"/>
  <Override PartName="/xl/charts/chart33.xml" ContentType="application/vnd.openxmlformats-officedocument.drawingml.chart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drawings/drawing27.xml" ContentType="application/vnd.openxmlformats-officedocument.drawing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drawings/drawing28.xml" ContentType="application/vnd.openxmlformats-officedocument.drawing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drawings/drawing29.xml" ContentType="application/vnd.openxmlformats-officedocument.drawing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4505" yWindow="-15" windowWidth="14310" windowHeight="11760"/>
  </bookViews>
  <sheets>
    <sheet name="T" sheetId="104" r:id="rId1"/>
    <sheet name="1" sheetId="43" r:id="rId2"/>
    <sheet name="2" sheetId="74" r:id="rId3"/>
    <sheet name="3" sheetId="56" r:id="rId4"/>
    <sheet name="4" sheetId="105" r:id="rId5"/>
    <sheet name="5" sheetId="122" r:id="rId6"/>
    <sheet name="6" sheetId="146" r:id="rId7"/>
    <sheet name="7" sheetId="147" r:id="rId8"/>
    <sheet name="8" sheetId="145" r:id="rId9"/>
    <sheet name="9" sheetId="116" r:id="rId10"/>
    <sheet name="10" sheetId="157" r:id="rId11"/>
    <sheet name="11" sheetId="158" r:id="rId12"/>
    <sheet name="12" sheetId="159" r:id="rId13"/>
    <sheet name="13" sheetId="160" r:id="rId14"/>
    <sheet name="14" sheetId="126" r:id="rId15"/>
    <sheet name="15" sheetId="161" r:id="rId16"/>
    <sheet name="16" sheetId="162" r:id="rId17"/>
    <sheet name="17" sheetId="163" r:id="rId18"/>
    <sheet name="18" sheetId="133" r:id="rId19"/>
    <sheet name="19" sheetId="107" r:id="rId20"/>
    <sheet name="20" sheetId="108" r:id="rId21"/>
    <sheet name="21" sheetId="109" r:id="rId22"/>
    <sheet name="22" sheetId="110" r:id="rId23"/>
    <sheet name="23" sheetId="111" r:id="rId24"/>
    <sheet name="24" sheetId="112" r:id="rId25"/>
    <sheet name="25" sheetId="113" r:id="rId26"/>
    <sheet name="26" sheetId="120" r:id="rId27"/>
    <sheet name="27" sheetId="139" r:id="rId28"/>
    <sheet name="28" sheetId="140" r:id="rId29"/>
    <sheet name="29" sheetId="141" r:id="rId30"/>
    <sheet name="30" sheetId="128" r:id="rId31"/>
    <sheet name="31" sheetId="129" r:id="rId32"/>
    <sheet name="32" sheetId="156" r:id="rId33"/>
  </sheets>
  <definedNames>
    <definedName name="_xlnm.Print_Area" localSheetId="1">'1'!$A$1:$C$40</definedName>
    <definedName name="_xlnm.Print_Area" localSheetId="10">'10'!$A$1:$L$56</definedName>
    <definedName name="_xlnm.Print_Area" localSheetId="11">'11'!$A$1:$L$56</definedName>
    <definedName name="_xlnm.Print_Area" localSheetId="12">'12'!$A$1:$L$56</definedName>
    <definedName name="_xlnm.Print_Area" localSheetId="13">'13'!$A$1:$L$57</definedName>
    <definedName name="_xlnm.Print_Area" localSheetId="14">'14'!$A$1:$M$52</definedName>
    <definedName name="_xlnm.Print_Area" localSheetId="15">'15'!$A$1:$M$52</definedName>
    <definedName name="_xlnm.Print_Area" localSheetId="16">'16'!$A$1:$M$52</definedName>
    <definedName name="_xlnm.Print_Area" localSheetId="17">'17'!$A$1:$M$52</definedName>
    <definedName name="_xlnm.Print_Area" localSheetId="18">'18'!$A$1:$L$48</definedName>
    <definedName name="_xlnm.Print_Area" localSheetId="19">'19'!$A$1:$L$64</definedName>
    <definedName name="_xlnm.Print_Area" localSheetId="2">'2'!$A$1:$D$44</definedName>
    <definedName name="_xlnm.Print_Area" localSheetId="20">'20'!$A$1:$L$64</definedName>
    <definedName name="_xlnm.Print_Area" localSheetId="21">'21'!$A$1:$L$64</definedName>
    <definedName name="_xlnm.Print_Area" localSheetId="22">'22'!$A$1:$L$64</definedName>
    <definedName name="_xlnm.Print_Area" localSheetId="23">'23'!$A$1:$L$64</definedName>
    <definedName name="_xlnm.Print_Area" localSheetId="24">'24'!$A$1:$L$64</definedName>
    <definedName name="_xlnm.Print_Area" localSheetId="25">'25'!$A$1:$L$64</definedName>
    <definedName name="_xlnm.Print_Area" localSheetId="26">'26'!$A$1:$M$52</definedName>
    <definedName name="_xlnm.Print_Area" localSheetId="27">'27'!$A$1:$M$52</definedName>
    <definedName name="_xlnm.Print_Area" localSheetId="28">'28'!$A$1:$M$52</definedName>
    <definedName name="_xlnm.Print_Area" localSheetId="29">'29'!$A$1:$M$52</definedName>
    <definedName name="_xlnm.Print_Area" localSheetId="3">'3'!$A$1:$D$29</definedName>
    <definedName name="_xlnm.Print_Area" localSheetId="30">'30'!$A$1:$S$27</definedName>
    <definedName name="_xlnm.Print_Area" localSheetId="31">'31'!$A$1:$S$27</definedName>
    <definedName name="_xlnm.Print_Area" localSheetId="32">'32'!$A$1:$T$55</definedName>
    <definedName name="_xlnm.Print_Area" localSheetId="4">'4'!$A$1:$L$53</definedName>
    <definedName name="_xlnm.Print_Area" localSheetId="5">'5'!$A$1:$T$28</definedName>
    <definedName name="_xlnm.Print_Area" localSheetId="6">'6'!$A$1:$U$29</definedName>
    <definedName name="_xlnm.Print_Area" localSheetId="7">'7'!$A$1:$V$36</definedName>
    <definedName name="_xlnm.Print_Area" localSheetId="8">'8'!$A$1:$K$60</definedName>
    <definedName name="_xlnm.Print_Area" localSheetId="9">'9'!$A$1:$L$56</definedName>
    <definedName name="_xlnm.Print_Area" localSheetId="0">T!$A$1:$K$31</definedName>
  </definedNames>
  <calcPr calcId="145621"/>
</workbook>
</file>

<file path=xl/calcChain.xml><?xml version="1.0" encoding="utf-8"?>
<calcChain xmlns="http://schemas.openxmlformats.org/spreadsheetml/2006/main">
  <c r="K15" i="159" l="1"/>
  <c r="K15" i="160"/>
  <c r="K62" i="113"/>
  <c r="K61" i="113"/>
  <c r="K60" i="113"/>
  <c r="K59" i="113"/>
  <c r="K58" i="113"/>
  <c r="K63" i="113" s="1"/>
  <c r="K56" i="113"/>
  <c r="K55" i="113"/>
  <c r="K54" i="113"/>
  <c r="K53" i="113"/>
  <c r="K52" i="113"/>
  <c r="K57" i="113" s="1"/>
  <c r="K50" i="113"/>
  <c r="K49" i="113"/>
  <c r="K48" i="113"/>
  <c r="K47" i="113"/>
  <c r="K46" i="113"/>
  <c r="K51" i="113" s="1"/>
  <c r="K44" i="113"/>
  <c r="K43" i="113"/>
  <c r="K42" i="113"/>
  <c r="K41" i="113"/>
  <c r="K40" i="113"/>
  <c r="K45" i="113" s="1"/>
  <c r="K62" i="112"/>
  <c r="K61" i="112"/>
  <c r="K60" i="112"/>
  <c r="K59" i="112"/>
  <c r="K58" i="112"/>
  <c r="K63" i="112" s="1"/>
  <c r="K56" i="112"/>
  <c r="K55" i="112"/>
  <c r="K54" i="112"/>
  <c r="K53" i="112"/>
  <c r="K52" i="112"/>
  <c r="K57" i="112" s="1"/>
  <c r="K50" i="112"/>
  <c r="K49" i="112"/>
  <c r="K48" i="112"/>
  <c r="K47" i="112"/>
  <c r="K46" i="112"/>
  <c r="K51" i="112" s="1"/>
  <c r="K44" i="112"/>
  <c r="K43" i="112"/>
  <c r="K42" i="112"/>
  <c r="K41" i="112"/>
  <c r="K40" i="112"/>
  <c r="K45" i="112" s="1"/>
  <c r="K62" i="111"/>
  <c r="K61" i="111"/>
  <c r="K60" i="111"/>
  <c r="K59" i="111"/>
  <c r="K58" i="111"/>
  <c r="K63" i="111" s="1"/>
  <c r="K56" i="111"/>
  <c r="K55" i="111"/>
  <c r="K54" i="111"/>
  <c r="K53" i="111"/>
  <c r="K52" i="111"/>
  <c r="K57" i="111" s="1"/>
  <c r="K50" i="111"/>
  <c r="K49" i="111"/>
  <c r="K48" i="111"/>
  <c r="K47" i="111"/>
  <c r="K46" i="111"/>
  <c r="K51" i="111" s="1"/>
  <c r="K44" i="111"/>
  <c r="K43" i="111"/>
  <c r="K42" i="111"/>
  <c r="K41" i="111"/>
  <c r="K40" i="111"/>
  <c r="K45" i="111" s="1"/>
  <c r="K62" i="110"/>
  <c r="K61" i="110"/>
  <c r="K60" i="110"/>
  <c r="K59" i="110"/>
  <c r="K58" i="110"/>
  <c r="K63" i="110" s="1"/>
  <c r="K56" i="110"/>
  <c r="K55" i="110"/>
  <c r="K54" i="110"/>
  <c r="K53" i="110"/>
  <c r="K52" i="110"/>
  <c r="K57" i="110" s="1"/>
  <c r="K50" i="110"/>
  <c r="K49" i="110"/>
  <c r="K48" i="110"/>
  <c r="K47" i="110"/>
  <c r="K46" i="110"/>
  <c r="K51" i="110" s="1"/>
  <c r="K44" i="110"/>
  <c r="K43" i="110"/>
  <c r="K42" i="110"/>
  <c r="K41" i="110"/>
  <c r="K40" i="110"/>
  <c r="K45" i="110" s="1"/>
  <c r="K62" i="109"/>
  <c r="K61" i="109"/>
  <c r="K60" i="109"/>
  <c r="K59" i="109"/>
  <c r="K58" i="109"/>
  <c r="K63" i="109" s="1"/>
  <c r="K56" i="109"/>
  <c r="K55" i="109"/>
  <c r="K54" i="109"/>
  <c r="K53" i="109"/>
  <c r="K52" i="109"/>
  <c r="K57" i="109" s="1"/>
  <c r="K50" i="109"/>
  <c r="K49" i="109"/>
  <c r="K48" i="109"/>
  <c r="K47" i="109"/>
  <c r="K46" i="109"/>
  <c r="K51" i="109" s="1"/>
  <c r="K44" i="109"/>
  <c r="K43" i="109"/>
  <c r="K42" i="109"/>
  <c r="K41" i="109"/>
  <c r="K40" i="109"/>
  <c r="K45" i="109" s="1"/>
  <c r="K62" i="108"/>
  <c r="K61" i="108"/>
  <c r="K60" i="108"/>
  <c r="K59" i="108"/>
  <c r="K58" i="108"/>
  <c r="K63" i="108" s="1"/>
  <c r="K56" i="108"/>
  <c r="K55" i="108"/>
  <c r="K54" i="108"/>
  <c r="K53" i="108"/>
  <c r="K52" i="108"/>
  <c r="K57" i="108" s="1"/>
  <c r="K50" i="108"/>
  <c r="K49" i="108"/>
  <c r="K48" i="108"/>
  <c r="K47" i="108"/>
  <c r="K46" i="108"/>
  <c r="K51" i="108" s="1"/>
  <c r="K44" i="108"/>
  <c r="K43" i="108"/>
  <c r="K42" i="108"/>
  <c r="K41" i="108"/>
  <c r="K40" i="108"/>
  <c r="K45" i="108" s="1"/>
  <c r="K31" i="113"/>
  <c r="K30" i="113"/>
  <c r="K29" i="113"/>
  <c r="K28" i="113"/>
  <c r="K27" i="113"/>
  <c r="K32" i="113" s="1"/>
  <c r="K25" i="113"/>
  <c r="K24" i="113"/>
  <c r="K23" i="113"/>
  <c r="K22" i="113"/>
  <c r="K21" i="113"/>
  <c r="K26" i="113" s="1"/>
  <c r="K19" i="113"/>
  <c r="K18" i="113"/>
  <c r="K17" i="113"/>
  <c r="K16" i="113"/>
  <c r="K15" i="113"/>
  <c r="K20" i="113" s="1"/>
  <c r="K13" i="113"/>
  <c r="K12" i="113"/>
  <c r="K11" i="113"/>
  <c r="K10" i="113"/>
  <c r="K9" i="113"/>
  <c r="K14" i="113" s="1"/>
  <c r="K31" i="112"/>
  <c r="K30" i="112"/>
  <c r="K29" i="112"/>
  <c r="K28" i="112"/>
  <c r="K32" i="112" s="1"/>
  <c r="K27" i="112"/>
  <c r="K25" i="112"/>
  <c r="K24" i="112"/>
  <c r="K23" i="112"/>
  <c r="K22" i="112"/>
  <c r="K21" i="112"/>
  <c r="K26" i="112" s="1"/>
  <c r="K19" i="112"/>
  <c r="K18" i="112"/>
  <c r="K17" i="112"/>
  <c r="K16" i="112"/>
  <c r="K20" i="112" s="1"/>
  <c r="K15" i="112"/>
  <c r="K13" i="112"/>
  <c r="K12" i="112"/>
  <c r="K11" i="112"/>
  <c r="K10" i="112"/>
  <c r="K9" i="112"/>
  <c r="K14" i="112" s="1"/>
  <c r="K31" i="111"/>
  <c r="K30" i="111"/>
  <c r="K29" i="111"/>
  <c r="K28" i="111"/>
  <c r="K27" i="111"/>
  <c r="K32" i="111" s="1"/>
  <c r="K25" i="111"/>
  <c r="K24" i="111"/>
  <c r="K23" i="111"/>
  <c r="K22" i="111"/>
  <c r="K21" i="111"/>
  <c r="K26" i="111" s="1"/>
  <c r="K19" i="111"/>
  <c r="K18" i="111"/>
  <c r="K17" i="111"/>
  <c r="K16" i="111"/>
  <c r="K15" i="111"/>
  <c r="K20" i="111" s="1"/>
  <c r="K13" i="111"/>
  <c r="K12" i="111"/>
  <c r="K11" i="111"/>
  <c r="K10" i="111"/>
  <c r="K9" i="111"/>
  <c r="K14" i="111" s="1"/>
  <c r="K31" i="110"/>
  <c r="K30" i="110"/>
  <c r="K29" i="110"/>
  <c r="K28" i="110"/>
  <c r="K27" i="110"/>
  <c r="K32" i="110" s="1"/>
  <c r="K25" i="110"/>
  <c r="K24" i="110"/>
  <c r="K23" i="110"/>
  <c r="K22" i="110"/>
  <c r="K21" i="110"/>
  <c r="K26" i="110" s="1"/>
  <c r="K19" i="110"/>
  <c r="K18" i="110"/>
  <c r="K17" i="110"/>
  <c r="K16" i="110"/>
  <c r="K15" i="110"/>
  <c r="K20" i="110" s="1"/>
  <c r="K13" i="110"/>
  <c r="K12" i="110"/>
  <c r="K11" i="110"/>
  <c r="K10" i="110"/>
  <c r="K9" i="110"/>
  <c r="K14" i="110" s="1"/>
  <c r="K31" i="109"/>
  <c r="K30" i="109"/>
  <c r="K29" i="109"/>
  <c r="K28" i="109"/>
  <c r="K27" i="109"/>
  <c r="K32" i="109" s="1"/>
  <c r="K25" i="109"/>
  <c r="K24" i="109"/>
  <c r="K23" i="109"/>
  <c r="K22" i="109"/>
  <c r="K21" i="109"/>
  <c r="K26" i="109" s="1"/>
  <c r="K19" i="109"/>
  <c r="K18" i="109"/>
  <c r="K17" i="109"/>
  <c r="K16" i="109"/>
  <c r="K15" i="109"/>
  <c r="K20" i="109" s="1"/>
  <c r="K13" i="109"/>
  <c r="K12" i="109"/>
  <c r="K11" i="109"/>
  <c r="K10" i="109"/>
  <c r="K9" i="109"/>
  <c r="K14" i="109" s="1"/>
  <c r="K31" i="108"/>
  <c r="K30" i="108"/>
  <c r="K29" i="108"/>
  <c r="K28" i="108"/>
  <c r="K27" i="108"/>
  <c r="K32" i="108" s="1"/>
  <c r="K25" i="108"/>
  <c r="K24" i="108"/>
  <c r="K23" i="108"/>
  <c r="K22" i="108"/>
  <c r="K21" i="108"/>
  <c r="K26" i="108" s="1"/>
  <c r="K19" i="108"/>
  <c r="K18" i="108"/>
  <c r="K17" i="108"/>
  <c r="K16" i="108"/>
  <c r="K15" i="108"/>
  <c r="K20" i="108" s="1"/>
  <c r="K13" i="108"/>
  <c r="K12" i="108"/>
  <c r="K11" i="108"/>
  <c r="K10" i="108"/>
  <c r="K9" i="108"/>
  <c r="K14" i="108" s="1"/>
  <c r="K63" i="107"/>
  <c r="K57" i="107"/>
  <c r="K51" i="107"/>
  <c r="G45" i="107"/>
  <c r="K45" i="107"/>
  <c r="K32" i="107"/>
  <c r="K26" i="107"/>
  <c r="K20" i="107"/>
  <c r="K14" i="107"/>
  <c r="H9" i="160" l="1"/>
  <c r="S20" i="146" l="1"/>
  <c r="F43" i="145" l="1"/>
  <c r="H20" i="146" l="1"/>
  <c r="H21" i="146"/>
  <c r="H22" i="146"/>
  <c r="H23" i="146"/>
  <c r="H24" i="146"/>
  <c r="H25" i="146"/>
  <c r="H26" i="146"/>
  <c r="A3" i="146" l="1"/>
  <c r="D12" i="126" l="1"/>
  <c r="E12" i="126"/>
  <c r="C12" i="126"/>
  <c r="A3" i="56" l="1"/>
  <c r="A3" i="141" l="1"/>
  <c r="A3" i="140"/>
  <c r="A3" i="139"/>
  <c r="A3" i="120"/>
  <c r="A3" i="113"/>
  <c r="A3" i="112"/>
  <c r="A3" i="111"/>
  <c r="A3" i="110"/>
  <c r="A3" i="109"/>
  <c r="A3" i="108"/>
  <c r="A3" i="107"/>
  <c r="A3" i="161"/>
  <c r="A3" i="162"/>
  <c r="A3" i="163"/>
  <c r="A3" i="126"/>
  <c r="A3" i="160"/>
  <c r="A3" i="159"/>
  <c r="A3" i="158"/>
  <c r="A3" i="157"/>
  <c r="A3" i="116"/>
  <c r="A3" i="145"/>
  <c r="A3" i="105"/>
  <c r="C37" i="162" l="1"/>
  <c r="I20" i="162"/>
  <c r="C20" i="162"/>
  <c r="I38" i="162"/>
  <c r="I38" i="161"/>
  <c r="C37" i="161"/>
  <c r="H20" i="161"/>
  <c r="C20" i="161"/>
  <c r="I32" i="120"/>
  <c r="C32" i="120"/>
  <c r="C37" i="126"/>
  <c r="I20" i="126"/>
  <c r="C20" i="126"/>
  <c r="I38" i="126"/>
  <c r="C32" i="139"/>
  <c r="I32" i="139"/>
  <c r="C37" i="163"/>
  <c r="I20" i="163"/>
  <c r="C20" i="163"/>
  <c r="I38" i="163"/>
  <c r="I32" i="140"/>
  <c r="C32" i="140"/>
  <c r="C32" i="141"/>
  <c r="I32" i="141"/>
  <c r="A3" i="128"/>
  <c r="A3" i="129"/>
  <c r="A3" i="156"/>
  <c r="A3" i="133"/>
  <c r="A3" i="147"/>
  <c r="A3" i="122"/>
  <c r="E24" i="140" l="1"/>
  <c r="D24" i="140"/>
  <c r="E24" i="139"/>
  <c r="D24" i="139"/>
  <c r="E24" i="120"/>
  <c r="D24" i="120"/>
  <c r="G18" i="107" l="1"/>
  <c r="K17" i="107"/>
  <c r="I27" i="107"/>
  <c r="J62" i="108"/>
  <c r="I62" i="108"/>
  <c r="J61" i="108"/>
  <c r="I61" i="108"/>
  <c r="J60" i="108"/>
  <c r="I60" i="108"/>
  <c r="J59" i="108"/>
  <c r="I59" i="108"/>
  <c r="J58" i="108"/>
  <c r="I58" i="108"/>
  <c r="J62" i="109"/>
  <c r="I62" i="109"/>
  <c r="J61" i="109"/>
  <c r="I61" i="109"/>
  <c r="J60" i="109"/>
  <c r="I60" i="109"/>
  <c r="J59" i="109"/>
  <c r="I59" i="109"/>
  <c r="J58" i="109"/>
  <c r="I58" i="109"/>
  <c r="J62" i="110"/>
  <c r="I62" i="110"/>
  <c r="J61" i="110"/>
  <c r="I61" i="110"/>
  <c r="J60" i="110"/>
  <c r="I60" i="110"/>
  <c r="J59" i="110"/>
  <c r="I59" i="110"/>
  <c r="J58" i="110"/>
  <c r="I58" i="110"/>
  <c r="J62" i="111"/>
  <c r="I62" i="111"/>
  <c r="J61" i="111"/>
  <c r="I61" i="111"/>
  <c r="J60" i="111"/>
  <c r="I60" i="111"/>
  <c r="J59" i="111"/>
  <c r="I59" i="111"/>
  <c r="J58" i="111"/>
  <c r="I58" i="111"/>
  <c r="J62" i="112"/>
  <c r="I62" i="112"/>
  <c r="J61" i="112"/>
  <c r="I61" i="112"/>
  <c r="J60" i="112"/>
  <c r="I60" i="112"/>
  <c r="J59" i="112"/>
  <c r="I59" i="112"/>
  <c r="J58" i="112"/>
  <c r="I58" i="112"/>
  <c r="J62" i="113"/>
  <c r="I62" i="113"/>
  <c r="J61" i="113"/>
  <c r="I61" i="113"/>
  <c r="J60" i="113"/>
  <c r="I60" i="113"/>
  <c r="J59" i="113"/>
  <c r="I59" i="113"/>
  <c r="J58" i="113"/>
  <c r="I58" i="113"/>
  <c r="J62" i="107"/>
  <c r="I62" i="107"/>
  <c r="J61" i="107"/>
  <c r="I61" i="107"/>
  <c r="J60" i="107"/>
  <c r="I60" i="107"/>
  <c r="J59" i="107"/>
  <c r="I59" i="107"/>
  <c r="J58" i="107"/>
  <c r="I58" i="107"/>
  <c r="J31" i="108"/>
  <c r="I31" i="108"/>
  <c r="J30" i="108"/>
  <c r="I30" i="108"/>
  <c r="J29" i="108"/>
  <c r="I29" i="108"/>
  <c r="J28" i="108"/>
  <c r="I28" i="108"/>
  <c r="J27" i="108"/>
  <c r="I27" i="108"/>
  <c r="J31" i="109"/>
  <c r="I31" i="109"/>
  <c r="J30" i="109"/>
  <c r="I30" i="109"/>
  <c r="J29" i="109"/>
  <c r="I29" i="109"/>
  <c r="J28" i="109"/>
  <c r="I28" i="109"/>
  <c r="J27" i="109"/>
  <c r="I27" i="109"/>
  <c r="J31" i="110"/>
  <c r="I31" i="110"/>
  <c r="J30" i="110"/>
  <c r="I30" i="110"/>
  <c r="J29" i="110"/>
  <c r="I29" i="110"/>
  <c r="J28" i="110"/>
  <c r="I28" i="110"/>
  <c r="J27" i="110"/>
  <c r="I27" i="110"/>
  <c r="J31" i="111"/>
  <c r="I31" i="111"/>
  <c r="J30" i="111"/>
  <c r="I30" i="111"/>
  <c r="J29" i="111"/>
  <c r="I29" i="111"/>
  <c r="J28" i="111"/>
  <c r="I28" i="111"/>
  <c r="J27" i="111"/>
  <c r="I27" i="111"/>
  <c r="J31" i="112"/>
  <c r="I31" i="112"/>
  <c r="J30" i="112"/>
  <c r="I30" i="112"/>
  <c r="J29" i="112"/>
  <c r="I29" i="112"/>
  <c r="J28" i="112"/>
  <c r="I28" i="112"/>
  <c r="J27" i="112"/>
  <c r="I27" i="112"/>
  <c r="J31" i="113"/>
  <c r="I31" i="113"/>
  <c r="J30" i="113"/>
  <c r="I30" i="113"/>
  <c r="J29" i="113"/>
  <c r="I29" i="113"/>
  <c r="J28" i="113"/>
  <c r="I28" i="113"/>
  <c r="J27" i="113"/>
  <c r="I27" i="113"/>
  <c r="J31" i="107"/>
  <c r="I31" i="107"/>
  <c r="J30" i="107"/>
  <c r="I30" i="107"/>
  <c r="J29" i="107"/>
  <c r="I29" i="107"/>
  <c r="J28" i="107"/>
  <c r="I28" i="107"/>
  <c r="J27" i="107"/>
  <c r="I63" i="110" l="1"/>
  <c r="I63" i="108"/>
  <c r="J32" i="107"/>
  <c r="I32" i="113"/>
  <c r="J32" i="113"/>
  <c r="I63" i="112"/>
  <c r="J63" i="111"/>
  <c r="J32" i="111"/>
  <c r="I32" i="111"/>
  <c r="J63" i="109"/>
  <c r="I32" i="109"/>
  <c r="J32" i="109"/>
  <c r="I63" i="107"/>
  <c r="I32" i="107"/>
  <c r="J63" i="113"/>
  <c r="I63" i="113"/>
  <c r="J63" i="112"/>
  <c r="J32" i="112"/>
  <c r="I32" i="112"/>
  <c r="I63" i="111"/>
  <c r="J63" i="110"/>
  <c r="J32" i="110"/>
  <c r="I32" i="110"/>
  <c r="I63" i="109"/>
  <c r="J63" i="108"/>
  <c r="J32" i="108"/>
  <c r="I32" i="108"/>
  <c r="J63" i="107"/>
  <c r="K13" i="163"/>
  <c r="J13" i="163"/>
  <c r="I13" i="163"/>
  <c r="H13" i="163"/>
  <c r="K12" i="163"/>
  <c r="J12" i="163"/>
  <c r="I12" i="163"/>
  <c r="H12" i="163"/>
  <c r="K11" i="163"/>
  <c r="J11" i="163"/>
  <c r="I11" i="163"/>
  <c r="H11" i="163"/>
  <c r="K10" i="163"/>
  <c r="J10" i="163"/>
  <c r="I10" i="163"/>
  <c r="H10" i="163"/>
  <c r="K9" i="163"/>
  <c r="J9" i="163"/>
  <c r="I9" i="163"/>
  <c r="H9" i="163"/>
  <c r="L11" i="163" l="1"/>
  <c r="L12" i="163"/>
  <c r="L9" i="163"/>
  <c r="L10" i="163"/>
  <c r="L13" i="163"/>
  <c r="D9" i="162"/>
  <c r="E9" i="162"/>
  <c r="D10" i="162"/>
  <c r="E10" i="162"/>
  <c r="D11" i="162"/>
  <c r="E11" i="162"/>
  <c r="D12" i="162"/>
  <c r="E12" i="162"/>
  <c r="C12" i="162"/>
  <c r="C11" i="162"/>
  <c r="C10" i="162"/>
  <c r="C9" i="162"/>
  <c r="D9" i="161"/>
  <c r="E9" i="161"/>
  <c r="D10" i="161"/>
  <c r="E10" i="161"/>
  <c r="D11" i="161"/>
  <c r="E11" i="161"/>
  <c r="D12" i="161"/>
  <c r="E12" i="161"/>
  <c r="C12" i="161"/>
  <c r="C11" i="161"/>
  <c r="C10" i="161"/>
  <c r="C9" i="161"/>
  <c r="E13" i="161" l="1"/>
  <c r="D13" i="161"/>
  <c r="D13" i="162"/>
  <c r="C13" i="162"/>
  <c r="E13" i="162"/>
  <c r="F9" i="162" s="1"/>
  <c r="C13" i="161"/>
  <c r="F10" i="162" l="1"/>
  <c r="F11" i="162"/>
  <c r="F12" i="162"/>
  <c r="F10" i="161"/>
  <c r="F13" i="162" l="1"/>
  <c r="F9" i="161"/>
  <c r="F12" i="161"/>
  <c r="F11" i="161"/>
  <c r="F13" i="161" l="1"/>
  <c r="D11" i="126"/>
  <c r="E11" i="126"/>
  <c r="C11" i="126"/>
  <c r="D10" i="126"/>
  <c r="E10" i="126"/>
  <c r="C10" i="126"/>
  <c r="D9" i="126"/>
  <c r="E9" i="126"/>
  <c r="C9" i="126"/>
  <c r="A16" i="43"/>
  <c r="A15" i="43"/>
  <c r="A14" i="43"/>
  <c r="A13" i="43"/>
  <c r="D47" i="160"/>
  <c r="C47" i="160"/>
  <c r="D46" i="160"/>
  <c r="C46" i="160"/>
  <c r="D45" i="160"/>
  <c r="C45" i="160"/>
  <c r="J35" i="160"/>
  <c r="I35" i="160"/>
  <c r="F35" i="160"/>
  <c r="E35" i="160"/>
  <c r="J34" i="160"/>
  <c r="I34" i="160"/>
  <c r="F34" i="160"/>
  <c r="E34" i="160"/>
  <c r="D34" i="160"/>
  <c r="J33" i="160"/>
  <c r="I33" i="160"/>
  <c r="F33" i="160"/>
  <c r="E33" i="160"/>
  <c r="D33" i="160"/>
  <c r="J32" i="160"/>
  <c r="I32" i="160"/>
  <c r="F32" i="160"/>
  <c r="E32" i="160"/>
  <c r="D32" i="160"/>
  <c r="J31" i="160"/>
  <c r="I31" i="160"/>
  <c r="F31" i="160"/>
  <c r="E31" i="160"/>
  <c r="D31" i="160"/>
  <c r="J30" i="160"/>
  <c r="I30" i="160"/>
  <c r="F30" i="160"/>
  <c r="E30" i="160"/>
  <c r="D30" i="160"/>
  <c r="A30" i="160"/>
  <c r="A40" i="160" s="1"/>
  <c r="H29" i="160"/>
  <c r="G12" i="162" s="1"/>
  <c r="K28" i="160"/>
  <c r="H28" i="160"/>
  <c r="G28" i="160"/>
  <c r="K27" i="160"/>
  <c r="H27" i="160"/>
  <c r="G27" i="160"/>
  <c r="K26" i="160"/>
  <c r="H26" i="160"/>
  <c r="G26" i="160"/>
  <c r="K25" i="160"/>
  <c r="H25" i="160"/>
  <c r="G25" i="160"/>
  <c r="K24" i="160"/>
  <c r="H24" i="160"/>
  <c r="G24" i="160"/>
  <c r="K23" i="160"/>
  <c r="H23" i="160"/>
  <c r="G23" i="160"/>
  <c r="A23" i="160"/>
  <c r="B47" i="160" s="1"/>
  <c r="H22" i="160"/>
  <c r="G12" i="161" s="1"/>
  <c r="K21" i="160"/>
  <c r="H21" i="160"/>
  <c r="G21" i="160"/>
  <c r="K20" i="160"/>
  <c r="H20" i="160"/>
  <c r="G20" i="160"/>
  <c r="K19" i="160"/>
  <c r="H19" i="160"/>
  <c r="G19" i="160"/>
  <c r="K18" i="160"/>
  <c r="H18" i="160"/>
  <c r="G18" i="160"/>
  <c r="K17" i="160"/>
  <c r="H17" i="160"/>
  <c r="G17" i="160"/>
  <c r="K16" i="160"/>
  <c r="H16" i="160"/>
  <c r="G16" i="160"/>
  <c r="A16" i="160"/>
  <c r="H46" i="160" s="1"/>
  <c r="H15" i="160"/>
  <c r="G12" i="126" s="1"/>
  <c r="K14" i="160"/>
  <c r="H14" i="160"/>
  <c r="G14" i="160"/>
  <c r="K13" i="160"/>
  <c r="H13" i="160"/>
  <c r="G13" i="160"/>
  <c r="K12" i="160"/>
  <c r="G12" i="160"/>
  <c r="K11" i="160"/>
  <c r="H11" i="160"/>
  <c r="G11" i="160"/>
  <c r="K10" i="160"/>
  <c r="H10" i="160"/>
  <c r="G10" i="160"/>
  <c r="K9" i="160"/>
  <c r="G9" i="160"/>
  <c r="A9" i="160"/>
  <c r="B45" i="160" s="1"/>
  <c r="E5" i="160"/>
  <c r="C44" i="160" s="1"/>
  <c r="D47" i="159"/>
  <c r="C47" i="159"/>
  <c r="D46" i="159"/>
  <c r="C46" i="159"/>
  <c r="D45" i="159"/>
  <c r="C45" i="159"/>
  <c r="J35" i="159"/>
  <c r="I35" i="159"/>
  <c r="F35" i="159"/>
  <c r="E35" i="159"/>
  <c r="J34" i="159"/>
  <c r="I34" i="159"/>
  <c r="F34" i="159"/>
  <c r="E34" i="159"/>
  <c r="D34" i="159"/>
  <c r="J33" i="159"/>
  <c r="I33" i="159"/>
  <c r="F33" i="159"/>
  <c r="E33" i="159"/>
  <c r="D33" i="159"/>
  <c r="J32" i="159"/>
  <c r="I32" i="159"/>
  <c r="F32" i="159"/>
  <c r="E32" i="159"/>
  <c r="D32" i="159"/>
  <c r="J31" i="159"/>
  <c r="I31" i="159"/>
  <c r="F31" i="159"/>
  <c r="E31" i="159"/>
  <c r="D31" i="159"/>
  <c r="J30" i="159"/>
  <c r="I30" i="159"/>
  <c r="F30" i="159"/>
  <c r="E30" i="159"/>
  <c r="D30" i="159"/>
  <c r="A30" i="159"/>
  <c r="A40" i="159" s="1"/>
  <c r="H29" i="159"/>
  <c r="G11" i="162" s="1"/>
  <c r="K28" i="159"/>
  <c r="H28" i="159"/>
  <c r="G28" i="159"/>
  <c r="K27" i="159"/>
  <c r="H27" i="159"/>
  <c r="G27" i="159"/>
  <c r="K26" i="159"/>
  <c r="H26" i="159"/>
  <c r="G26" i="159"/>
  <c r="K25" i="159"/>
  <c r="H25" i="159"/>
  <c r="G25" i="159"/>
  <c r="K24" i="159"/>
  <c r="H24" i="159"/>
  <c r="G24" i="159"/>
  <c r="K23" i="159"/>
  <c r="H23" i="159"/>
  <c r="G23" i="159"/>
  <c r="A23" i="159"/>
  <c r="B47" i="159" s="1"/>
  <c r="H22" i="159"/>
  <c r="G11" i="161" s="1"/>
  <c r="K21" i="159"/>
  <c r="H21" i="159"/>
  <c r="G21" i="159"/>
  <c r="K20" i="159"/>
  <c r="H20" i="159"/>
  <c r="G20" i="159"/>
  <c r="K19" i="159"/>
  <c r="H19" i="159"/>
  <c r="G19" i="159"/>
  <c r="K18" i="159"/>
  <c r="H18" i="159"/>
  <c r="G18" i="159"/>
  <c r="K17" i="159"/>
  <c r="H17" i="159"/>
  <c r="G17" i="159"/>
  <c r="K16" i="159"/>
  <c r="H16" i="159"/>
  <c r="G16" i="159"/>
  <c r="A16" i="159"/>
  <c r="H46" i="159" s="1"/>
  <c r="H15" i="159"/>
  <c r="G11" i="126" s="1"/>
  <c r="K14" i="159"/>
  <c r="H14" i="159"/>
  <c r="G14" i="159"/>
  <c r="K13" i="159"/>
  <c r="H13" i="159"/>
  <c r="G13" i="159"/>
  <c r="K12" i="159"/>
  <c r="H12" i="159"/>
  <c r="G12" i="159"/>
  <c r="K11" i="159"/>
  <c r="H11" i="159"/>
  <c r="G11" i="159"/>
  <c r="K10" i="159"/>
  <c r="H10" i="159"/>
  <c r="G10" i="159"/>
  <c r="K9" i="159"/>
  <c r="H9" i="159"/>
  <c r="G9" i="159"/>
  <c r="A9" i="159"/>
  <c r="B45" i="159" s="1"/>
  <c r="E5" i="159"/>
  <c r="I5" i="159" s="1"/>
  <c r="D47" i="158"/>
  <c r="C47" i="158"/>
  <c r="D46" i="158"/>
  <c r="C46" i="158"/>
  <c r="D45" i="158"/>
  <c r="C45" i="158"/>
  <c r="J35" i="158"/>
  <c r="I35" i="158"/>
  <c r="F35" i="158"/>
  <c r="E35" i="158"/>
  <c r="J34" i="158"/>
  <c r="I34" i="158"/>
  <c r="F34" i="158"/>
  <c r="E34" i="158"/>
  <c r="D34" i="158"/>
  <c r="J33" i="158"/>
  <c r="I33" i="158"/>
  <c r="H33" i="158" s="1"/>
  <c r="F33" i="158"/>
  <c r="E33" i="158"/>
  <c r="D33" i="158"/>
  <c r="J32" i="158"/>
  <c r="I32" i="158"/>
  <c r="F32" i="158"/>
  <c r="E32" i="158"/>
  <c r="D32" i="158"/>
  <c r="J31" i="158"/>
  <c r="I31" i="158"/>
  <c r="F31" i="158"/>
  <c r="E31" i="158"/>
  <c r="D31" i="158"/>
  <c r="J30" i="158"/>
  <c r="I30" i="158"/>
  <c r="F30" i="158"/>
  <c r="E30" i="158"/>
  <c r="D30" i="158"/>
  <c r="A30" i="158"/>
  <c r="A40" i="158" s="1"/>
  <c r="H29" i="158"/>
  <c r="G10" i="162" s="1"/>
  <c r="K28" i="158"/>
  <c r="H28" i="158"/>
  <c r="G28" i="158"/>
  <c r="K27" i="158"/>
  <c r="H27" i="158"/>
  <c r="G27" i="158"/>
  <c r="K26" i="158"/>
  <c r="H26" i="158"/>
  <c r="G26" i="158"/>
  <c r="K25" i="158"/>
  <c r="H25" i="158"/>
  <c r="G25" i="158"/>
  <c r="K24" i="158"/>
  <c r="H24" i="158"/>
  <c r="G24" i="158"/>
  <c r="K23" i="158"/>
  <c r="H23" i="158"/>
  <c r="G23" i="158"/>
  <c r="A23" i="158"/>
  <c r="B47" i="158" s="1"/>
  <c r="H22" i="158"/>
  <c r="G10" i="161" s="1"/>
  <c r="K21" i="158"/>
  <c r="H21" i="158"/>
  <c r="G21" i="158"/>
  <c r="K20" i="158"/>
  <c r="H20" i="158"/>
  <c r="G20" i="158"/>
  <c r="K19" i="158"/>
  <c r="H19" i="158"/>
  <c r="G19" i="158"/>
  <c r="K18" i="158"/>
  <c r="H18" i="158"/>
  <c r="G18" i="158"/>
  <c r="K17" i="158"/>
  <c r="H17" i="158"/>
  <c r="G17" i="158"/>
  <c r="K16" i="158"/>
  <c r="H16" i="158"/>
  <c r="G16" i="158"/>
  <c r="A16" i="158"/>
  <c r="H46" i="158" s="1"/>
  <c r="H15" i="158"/>
  <c r="G10" i="126" s="1"/>
  <c r="K14" i="158"/>
  <c r="H14" i="158"/>
  <c r="G14" i="158"/>
  <c r="K13" i="158"/>
  <c r="H13" i="158"/>
  <c r="G13" i="158"/>
  <c r="K12" i="158"/>
  <c r="H12" i="158"/>
  <c r="G12" i="158"/>
  <c r="K11" i="158"/>
  <c r="H11" i="158"/>
  <c r="G11" i="158"/>
  <c r="K10" i="158"/>
  <c r="H10" i="158"/>
  <c r="G10" i="158"/>
  <c r="K9" i="158"/>
  <c r="H9" i="158"/>
  <c r="G9" i="158"/>
  <c r="A9" i="158"/>
  <c r="B45" i="158" s="1"/>
  <c r="E5" i="158"/>
  <c r="C44" i="158" s="1"/>
  <c r="D47" i="157"/>
  <c r="C47" i="157"/>
  <c r="D46" i="157"/>
  <c r="C46" i="157"/>
  <c r="D45" i="157"/>
  <c r="C45" i="157"/>
  <c r="J35" i="157"/>
  <c r="I35" i="157"/>
  <c r="F35" i="157"/>
  <c r="E35" i="157"/>
  <c r="J34" i="157"/>
  <c r="I34" i="157"/>
  <c r="F34" i="157"/>
  <c r="E34" i="157"/>
  <c r="D34" i="157"/>
  <c r="J33" i="157"/>
  <c r="I33" i="157"/>
  <c r="F33" i="157"/>
  <c r="E33" i="157"/>
  <c r="D33" i="157"/>
  <c r="J32" i="157"/>
  <c r="I32" i="157"/>
  <c r="F32" i="157"/>
  <c r="E32" i="157"/>
  <c r="D32" i="157"/>
  <c r="J31" i="157"/>
  <c r="I31" i="157"/>
  <c r="F31" i="157"/>
  <c r="E31" i="157"/>
  <c r="D31" i="157"/>
  <c r="J30" i="157"/>
  <c r="I30" i="157"/>
  <c r="F30" i="157"/>
  <c r="E30" i="157"/>
  <c r="D30" i="157"/>
  <c r="A30" i="157"/>
  <c r="G40" i="157" s="1"/>
  <c r="H29" i="157"/>
  <c r="G9" i="162" s="1"/>
  <c r="K28" i="157"/>
  <c r="H28" i="157"/>
  <c r="G28" i="157"/>
  <c r="K27" i="157"/>
  <c r="H27" i="157"/>
  <c r="G27" i="157"/>
  <c r="K26" i="157"/>
  <c r="H26" i="157"/>
  <c r="G26" i="157"/>
  <c r="K25" i="157"/>
  <c r="H25" i="157"/>
  <c r="G25" i="157"/>
  <c r="K24" i="157"/>
  <c r="H24" i="157"/>
  <c r="G24" i="157"/>
  <c r="K23" i="157"/>
  <c r="H23" i="157"/>
  <c r="G23" i="157"/>
  <c r="A23" i="157"/>
  <c r="B47" i="157" s="1"/>
  <c r="H22" i="157"/>
  <c r="G9" i="161" s="1"/>
  <c r="K21" i="157"/>
  <c r="H21" i="157"/>
  <c r="G21" i="157"/>
  <c r="K20" i="157"/>
  <c r="H20" i="157"/>
  <c r="G20" i="157"/>
  <c r="K19" i="157"/>
  <c r="H19" i="157"/>
  <c r="G19" i="157"/>
  <c r="K18" i="157"/>
  <c r="H18" i="157"/>
  <c r="G18" i="157"/>
  <c r="K17" i="157"/>
  <c r="H17" i="157"/>
  <c r="G17" i="157"/>
  <c r="K16" i="157"/>
  <c r="H16" i="157"/>
  <c r="G16" i="157"/>
  <c r="A16" i="157"/>
  <c r="H46" i="157" s="1"/>
  <c r="H15" i="157"/>
  <c r="G9" i="126" s="1"/>
  <c r="K14" i="157"/>
  <c r="H14" i="157"/>
  <c r="G14" i="157"/>
  <c r="K13" i="157"/>
  <c r="H13" i="157"/>
  <c r="G13" i="157"/>
  <c r="K12" i="157"/>
  <c r="H12" i="157"/>
  <c r="G12" i="157"/>
  <c r="K11" i="157"/>
  <c r="H11" i="157"/>
  <c r="G11" i="157"/>
  <c r="K10" i="157"/>
  <c r="H10" i="157"/>
  <c r="G10" i="157"/>
  <c r="K9" i="157"/>
  <c r="H9" i="157"/>
  <c r="G9" i="157"/>
  <c r="A9" i="157"/>
  <c r="B45" i="157" s="1"/>
  <c r="E5" i="157"/>
  <c r="C44" i="157" s="1"/>
  <c r="A11" i="43"/>
  <c r="K20" i="116"/>
  <c r="K19" i="116"/>
  <c r="K18" i="116"/>
  <c r="K24" i="116"/>
  <c r="K25" i="116"/>
  <c r="K26" i="116"/>
  <c r="K27" i="116"/>
  <c r="K28" i="116"/>
  <c r="K23" i="116"/>
  <c r="K17" i="116"/>
  <c r="K21" i="116"/>
  <c r="K16" i="116"/>
  <c r="K10" i="116"/>
  <c r="K11" i="116"/>
  <c r="K12" i="116"/>
  <c r="K13" i="116"/>
  <c r="K14" i="116"/>
  <c r="K9" i="116"/>
  <c r="J35" i="116"/>
  <c r="I35" i="116"/>
  <c r="J34" i="116"/>
  <c r="I34" i="116"/>
  <c r="J33" i="116"/>
  <c r="I33" i="116"/>
  <c r="J32" i="116"/>
  <c r="I32" i="116"/>
  <c r="J31" i="116"/>
  <c r="I31" i="116"/>
  <c r="J30" i="116"/>
  <c r="I30" i="116"/>
  <c r="H30" i="158" l="1"/>
  <c r="G15" i="158"/>
  <c r="K15" i="116"/>
  <c r="K22" i="116"/>
  <c r="J36" i="116"/>
  <c r="H30" i="159"/>
  <c r="H34" i="159"/>
  <c r="H31" i="159"/>
  <c r="H45" i="159"/>
  <c r="H45" i="158"/>
  <c r="G40" i="158"/>
  <c r="D36" i="159"/>
  <c r="C11" i="163" s="1"/>
  <c r="G22" i="159"/>
  <c r="G29" i="159"/>
  <c r="H33" i="159"/>
  <c r="G29" i="158"/>
  <c r="G22" i="157"/>
  <c r="J36" i="159"/>
  <c r="K22" i="159"/>
  <c r="K22" i="158"/>
  <c r="H31" i="158"/>
  <c r="H32" i="157"/>
  <c r="H34" i="160"/>
  <c r="H35" i="159"/>
  <c r="G15" i="159"/>
  <c r="C48" i="159"/>
  <c r="D13" i="126"/>
  <c r="C13" i="126"/>
  <c r="J36" i="158"/>
  <c r="D48" i="158"/>
  <c r="D36" i="158"/>
  <c r="C10" i="163" s="1"/>
  <c r="C48" i="158"/>
  <c r="E13" i="126"/>
  <c r="F10" i="126" s="1"/>
  <c r="D36" i="157"/>
  <c r="C9" i="163" s="1"/>
  <c r="H31" i="157"/>
  <c r="I36" i="116"/>
  <c r="K34" i="116" s="1"/>
  <c r="I5" i="158"/>
  <c r="D44" i="158" s="1"/>
  <c r="H47" i="160"/>
  <c r="H47" i="158"/>
  <c r="H47" i="157"/>
  <c r="H47" i="159"/>
  <c r="H45" i="157"/>
  <c r="D36" i="160"/>
  <c r="C12" i="163" s="1"/>
  <c r="H35" i="160"/>
  <c r="K22" i="160"/>
  <c r="G29" i="160"/>
  <c r="H31" i="160"/>
  <c r="H33" i="160"/>
  <c r="H45" i="160"/>
  <c r="F36" i="160"/>
  <c r="E12" i="163" s="1"/>
  <c r="C48" i="160"/>
  <c r="G22" i="160"/>
  <c r="G15" i="160"/>
  <c r="K29" i="160"/>
  <c r="D48" i="160"/>
  <c r="J36" i="160"/>
  <c r="H32" i="160"/>
  <c r="H30" i="160"/>
  <c r="F36" i="159"/>
  <c r="E11" i="163" s="1"/>
  <c r="H32" i="159"/>
  <c r="K29" i="159"/>
  <c r="D48" i="159"/>
  <c r="H34" i="158"/>
  <c r="F36" i="158"/>
  <c r="E10" i="163" s="1"/>
  <c r="H32" i="158"/>
  <c r="G22" i="158"/>
  <c r="K29" i="158"/>
  <c r="K15" i="158"/>
  <c r="H33" i="157"/>
  <c r="H35" i="157"/>
  <c r="C48" i="157"/>
  <c r="K15" i="157"/>
  <c r="K29" i="157"/>
  <c r="H34" i="157"/>
  <c r="K22" i="157"/>
  <c r="I44" i="160"/>
  <c r="B46" i="160"/>
  <c r="I5" i="160"/>
  <c r="E36" i="160"/>
  <c r="D12" i="163" s="1"/>
  <c r="I36" i="160"/>
  <c r="G40" i="160"/>
  <c r="D44" i="159"/>
  <c r="J44" i="159"/>
  <c r="I44" i="159"/>
  <c r="B46" i="159"/>
  <c r="I36" i="159"/>
  <c r="K32" i="159" s="1"/>
  <c r="G40" i="159"/>
  <c r="C44" i="159"/>
  <c r="E36" i="159"/>
  <c r="E36" i="158"/>
  <c r="G34" i="158" s="1"/>
  <c r="J44" i="158"/>
  <c r="H35" i="158"/>
  <c r="I44" i="158"/>
  <c r="B46" i="158"/>
  <c r="I36" i="158"/>
  <c r="K35" i="158" s="1"/>
  <c r="H30" i="157"/>
  <c r="D48" i="157"/>
  <c r="J36" i="157"/>
  <c r="G15" i="157"/>
  <c r="G29" i="157"/>
  <c r="F36" i="157"/>
  <c r="E9" i="163" s="1"/>
  <c r="A40" i="157"/>
  <c r="I5" i="157"/>
  <c r="I36" i="157"/>
  <c r="I44" i="157"/>
  <c r="B46" i="157"/>
  <c r="E36" i="157"/>
  <c r="D9" i="163" s="1"/>
  <c r="K29" i="116"/>
  <c r="C13" i="163" l="1"/>
  <c r="K33" i="116"/>
  <c r="G35" i="159"/>
  <c r="D11" i="163"/>
  <c r="G31" i="158"/>
  <c r="D10" i="163"/>
  <c r="F9" i="126"/>
  <c r="E13" i="163"/>
  <c r="F9" i="163" s="1"/>
  <c r="K30" i="116"/>
  <c r="K31" i="116"/>
  <c r="K32" i="116"/>
  <c r="K35" i="116"/>
  <c r="G35" i="158"/>
  <c r="G33" i="158"/>
  <c r="J47" i="160"/>
  <c r="J45" i="160"/>
  <c r="K34" i="160"/>
  <c r="K33" i="160"/>
  <c r="K32" i="160"/>
  <c r="K31" i="160"/>
  <c r="K30" i="160"/>
  <c r="J46" i="160"/>
  <c r="I46" i="160"/>
  <c r="I47" i="160"/>
  <c r="I45" i="160"/>
  <c r="H36" i="160"/>
  <c r="G12" i="163" s="1"/>
  <c r="G34" i="160"/>
  <c r="G33" i="160"/>
  <c r="G32" i="160"/>
  <c r="G31" i="160"/>
  <c r="G30" i="160"/>
  <c r="G35" i="160"/>
  <c r="D44" i="160"/>
  <c r="J44" i="160"/>
  <c r="K35" i="160"/>
  <c r="J47" i="159"/>
  <c r="J45" i="159"/>
  <c r="K34" i="159"/>
  <c r="K33" i="159"/>
  <c r="J46" i="159"/>
  <c r="K31" i="159"/>
  <c r="K30" i="159"/>
  <c r="I46" i="159"/>
  <c r="G33" i="159"/>
  <c r="G32" i="159"/>
  <c r="G31" i="159"/>
  <c r="G30" i="159"/>
  <c r="I47" i="159"/>
  <c r="I45" i="159"/>
  <c r="H36" i="159"/>
  <c r="G11" i="163" s="1"/>
  <c r="G34" i="159"/>
  <c r="K35" i="159"/>
  <c r="J47" i="158"/>
  <c r="J45" i="158"/>
  <c r="J46" i="158"/>
  <c r="K32" i="158"/>
  <c r="K33" i="158"/>
  <c r="K34" i="158"/>
  <c r="K31" i="158"/>
  <c r="I47" i="158"/>
  <c r="I45" i="158"/>
  <c r="I46" i="158"/>
  <c r="H36" i="158"/>
  <c r="G10" i="163" s="1"/>
  <c r="G30" i="158"/>
  <c r="G36" i="158" s="1"/>
  <c r="G32" i="158"/>
  <c r="K30" i="158"/>
  <c r="J47" i="157"/>
  <c r="J45" i="157"/>
  <c r="K33" i="157"/>
  <c r="J46" i="157"/>
  <c r="K34" i="157"/>
  <c r="K32" i="157"/>
  <c r="K31" i="157"/>
  <c r="K30" i="157"/>
  <c r="K35" i="157"/>
  <c r="I47" i="157"/>
  <c r="I45" i="157"/>
  <c r="H36" i="157"/>
  <c r="G9" i="163" s="1"/>
  <c r="G32" i="157"/>
  <c r="G31" i="157"/>
  <c r="G30" i="157"/>
  <c r="I46" i="157"/>
  <c r="G34" i="157"/>
  <c r="G33" i="157"/>
  <c r="D44" i="157"/>
  <c r="J44" i="157"/>
  <c r="G35" i="157"/>
  <c r="D13" i="163" l="1"/>
  <c r="J48" i="160"/>
  <c r="K36" i="159"/>
  <c r="K36" i="158"/>
  <c r="J48" i="158"/>
  <c r="K36" i="116"/>
  <c r="F11" i="163"/>
  <c r="F12" i="163"/>
  <c r="F10" i="163"/>
  <c r="K36" i="160"/>
  <c r="G36" i="160"/>
  <c r="I48" i="160"/>
  <c r="G36" i="159"/>
  <c r="I48" i="159"/>
  <c r="J48" i="159"/>
  <c r="I48" i="158"/>
  <c r="K36" i="157"/>
  <c r="G36" i="157"/>
  <c r="I48" i="157"/>
  <c r="J48" i="157"/>
  <c r="F13" i="163" l="1"/>
  <c r="A22" i="43"/>
  <c r="H56" i="113" l="1"/>
  <c r="H50" i="113"/>
  <c r="H44" i="113"/>
  <c r="H25" i="113"/>
  <c r="H19" i="113"/>
  <c r="H13" i="113"/>
  <c r="H56" i="112"/>
  <c r="H50" i="112"/>
  <c r="H44" i="112"/>
  <c r="H25" i="112"/>
  <c r="H19" i="112"/>
  <c r="H13" i="112"/>
  <c r="H56" i="111"/>
  <c r="H50" i="111"/>
  <c r="H44" i="111"/>
  <c r="H25" i="111"/>
  <c r="H19" i="111"/>
  <c r="H13" i="111"/>
  <c r="H56" i="110"/>
  <c r="H50" i="110"/>
  <c r="H44" i="110"/>
  <c r="H25" i="110"/>
  <c r="H19" i="110"/>
  <c r="H13" i="110"/>
  <c r="H56" i="109"/>
  <c r="H50" i="109"/>
  <c r="H44" i="109"/>
  <c r="H25" i="109"/>
  <c r="H19" i="109"/>
  <c r="H13" i="109"/>
  <c r="H56" i="108"/>
  <c r="H50" i="108"/>
  <c r="H44" i="108"/>
  <c r="H25" i="108"/>
  <c r="H19" i="108"/>
  <c r="H13" i="108"/>
  <c r="K62" i="107"/>
  <c r="K56" i="107"/>
  <c r="K50" i="107"/>
  <c r="K44" i="107"/>
  <c r="H56" i="107"/>
  <c r="H50" i="107"/>
  <c r="H44" i="107"/>
  <c r="K31" i="107"/>
  <c r="K25" i="107"/>
  <c r="K19" i="107"/>
  <c r="K13" i="107"/>
  <c r="H25" i="107"/>
  <c r="H19" i="107"/>
  <c r="H13" i="107"/>
  <c r="H27" i="116"/>
  <c r="H20" i="116"/>
  <c r="H13" i="116"/>
  <c r="S23" i="122" l="1"/>
  <c r="C21" i="122" l="1"/>
  <c r="B20" i="122"/>
  <c r="G50" i="107" l="1"/>
  <c r="G25" i="107"/>
  <c r="K9" i="107" l="1"/>
  <c r="K10" i="107"/>
  <c r="K11" i="107"/>
  <c r="K12" i="107"/>
  <c r="K15" i="107"/>
  <c r="K16" i="107"/>
  <c r="K18" i="107"/>
  <c r="K21" i="107"/>
  <c r="K22" i="107"/>
  <c r="K23" i="107"/>
  <c r="K24" i="107"/>
  <c r="K27" i="107"/>
  <c r="K28" i="107"/>
  <c r="K29" i="107"/>
  <c r="K30" i="107"/>
  <c r="H14" i="116" l="1"/>
  <c r="T29" i="147"/>
  <c r="S29" i="147"/>
  <c r="M29" i="147"/>
  <c r="L29" i="147"/>
  <c r="K29" i="147"/>
  <c r="F29" i="147"/>
  <c r="E31" i="107" l="1"/>
  <c r="H31" i="107" s="1"/>
  <c r="E34" i="116" l="1"/>
  <c r="H34" i="116" s="1"/>
  <c r="F34" i="116"/>
  <c r="E33" i="116"/>
  <c r="D34" i="116"/>
  <c r="F41" i="145" l="1"/>
  <c r="E41" i="145"/>
  <c r="G41" i="145" s="1"/>
  <c r="Q20" i="146" l="1"/>
  <c r="Q21" i="146"/>
  <c r="Q22" i="146"/>
  <c r="F62" i="113" l="1"/>
  <c r="E62" i="113"/>
  <c r="H62" i="113" s="1"/>
  <c r="D62" i="113"/>
  <c r="F61" i="113"/>
  <c r="E61" i="113"/>
  <c r="H61" i="113" s="1"/>
  <c r="D61" i="113"/>
  <c r="F60" i="113"/>
  <c r="E60" i="113"/>
  <c r="H60" i="113" s="1"/>
  <c r="D60" i="113"/>
  <c r="F59" i="113"/>
  <c r="E59" i="113"/>
  <c r="H59" i="113" s="1"/>
  <c r="D59" i="113"/>
  <c r="F58" i="113"/>
  <c r="E58" i="113"/>
  <c r="D58" i="113"/>
  <c r="H57" i="113"/>
  <c r="G56" i="113"/>
  <c r="H55" i="113"/>
  <c r="G55" i="113"/>
  <c r="H54" i="113"/>
  <c r="G54" i="113"/>
  <c r="H53" i="113"/>
  <c r="G53" i="113"/>
  <c r="H52" i="113"/>
  <c r="G52" i="113"/>
  <c r="H51" i="113"/>
  <c r="G50" i="113"/>
  <c r="H49" i="113"/>
  <c r="G49" i="113"/>
  <c r="H48" i="113"/>
  <c r="G48" i="113"/>
  <c r="H47" i="113"/>
  <c r="G47" i="113"/>
  <c r="H46" i="113"/>
  <c r="G46" i="113"/>
  <c r="H45" i="113"/>
  <c r="G44" i="113"/>
  <c r="H43" i="113"/>
  <c r="G43" i="113"/>
  <c r="H42" i="113"/>
  <c r="G42" i="113"/>
  <c r="H41" i="113"/>
  <c r="G41" i="113"/>
  <c r="H40" i="113"/>
  <c r="G40" i="113"/>
  <c r="F62" i="112"/>
  <c r="E62" i="112"/>
  <c r="H62" i="112" s="1"/>
  <c r="D62" i="112"/>
  <c r="F61" i="112"/>
  <c r="E61" i="112"/>
  <c r="H61" i="112" s="1"/>
  <c r="D61" i="112"/>
  <c r="F60" i="112"/>
  <c r="E60" i="112"/>
  <c r="H60" i="112" s="1"/>
  <c r="D60" i="112"/>
  <c r="F59" i="112"/>
  <c r="E59" i="112"/>
  <c r="H59" i="112" s="1"/>
  <c r="D59" i="112"/>
  <c r="F58" i="112"/>
  <c r="E58" i="112"/>
  <c r="D58" i="112"/>
  <c r="H57" i="112"/>
  <c r="G56" i="112"/>
  <c r="H55" i="112"/>
  <c r="G55" i="112"/>
  <c r="H54" i="112"/>
  <c r="G54" i="112"/>
  <c r="H53" i="112"/>
  <c r="G53" i="112"/>
  <c r="H52" i="112"/>
  <c r="G52" i="112"/>
  <c r="H51" i="112"/>
  <c r="G50" i="112"/>
  <c r="H49" i="112"/>
  <c r="G49" i="112"/>
  <c r="H48" i="112"/>
  <c r="G48" i="112"/>
  <c r="H47" i="112"/>
  <c r="G47" i="112"/>
  <c r="H46" i="112"/>
  <c r="G46" i="112"/>
  <c r="H45" i="112"/>
  <c r="G44" i="112"/>
  <c r="H43" i="112"/>
  <c r="G43" i="112"/>
  <c r="H42" i="112"/>
  <c r="G42" i="112"/>
  <c r="H41" i="112"/>
  <c r="G41" i="112"/>
  <c r="H40" i="112"/>
  <c r="G40" i="112"/>
  <c r="F62" i="111"/>
  <c r="E62" i="111"/>
  <c r="H62" i="111" s="1"/>
  <c r="D62" i="111"/>
  <c r="F61" i="111"/>
  <c r="E61" i="111"/>
  <c r="H61" i="111" s="1"/>
  <c r="D61" i="111"/>
  <c r="F60" i="111"/>
  <c r="E60" i="111"/>
  <c r="H60" i="111" s="1"/>
  <c r="D60" i="111"/>
  <c r="F59" i="111"/>
  <c r="E59" i="111"/>
  <c r="H59" i="111" s="1"/>
  <c r="D59" i="111"/>
  <c r="F58" i="111"/>
  <c r="E58" i="111"/>
  <c r="D58" i="111"/>
  <c r="H57" i="111"/>
  <c r="G56" i="111"/>
  <c r="H55" i="111"/>
  <c r="G55" i="111"/>
  <c r="H54" i="111"/>
  <c r="G54" i="111"/>
  <c r="H53" i="111"/>
  <c r="G53" i="111"/>
  <c r="H52" i="111"/>
  <c r="G52" i="111"/>
  <c r="H51" i="111"/>
  <c r="G50" i="111"/>
  <c r="H49" i="111"/>
  <c r="G49" i="111"/>
  <c r="H48" i="111"/>
  <c r="G48" i="111"/>
  <c r="H47" i="111"/>
  <c r="G47" i="111"/>
  <c r="H46" i="111"/>
  <c r="G46" i="111"/>
  <c r="H45" i="111"/>
  <c r="G44" i="111"/>
  <c r="H43" i="111"/>
  <c r="G43" i="111"/>
  <c r="H42" i="111"/>
  <c r="G42" i="111"/>
  <c r="H41" i="111"/>
  <c r="G41" i="111"/>
  <c r="H40" i="111"/>
  <c r="G40" i="111"/>
  <c r="F62" i="110"/>
  <c r="E62" i="110"/>
  <c r="H62" i="110" s="1"/>
  <c r="D62" i="110"/>
  <c r="F61" i="110"/>
  <c r="E61" i="110"/>
  <c r="H61" i="110" s="1"/>
  <c r="D61" i="110"/>
  <c r="F60" i="110"/>
  <c r="E60" i="110"/>
  <c r="H60" i="110" s="1"/>
  <c r="D60" i="110"/>
  <c r="F59" i="110"/>
  <c r="E59" i="110"/>
  <c r="H59" i="110" s="1"/>
  <c r="D59" i="110"/>
  <c r="F58" i="110"/>
  <c r="E58" i="110"/>
  <c r="D58" i="110"/>
  <c r="H57" i="110"/>
  <c r="G56" i="110"/>
  <c r="H55" i="110"/>
  <c r="G55" i="110"/>
  <c r="H54" i="110"/>
  <c r="G54" i="110"/>
  <c r="H53" i="110"/>
  <c r="G53" i="110"/>
  <c r="H52" i="110"/>
  <c r="G52" i="110"/>
  <c r="H51" i="110"/>
  <c r="G50" i="110"/>
  <c r="H49" i="110"/>
  <c r="G49" i="110"/>
  <c r="H48" i="110"/>
  <c r="G48" i="110"/>
  <c r="H47" i="110"/>
  <c r="G47" i="110"/>
  <c r="H46" i="110"/>
  <c r="G46" i="110"/>
  <c r="H45" i="110"/>
  <c r="G44" i="110"/>
  <c r="H43" i="110"/>
  <c r="G43" i="110"/>
  <c r="H42" i="110"/>
  <c r="G42" i="110"/>
  <c r="H41" i="110"/>
  <c r="G41" i="110"/>
  <c r="H40" i="110"/>
  <c r="G40" i="110"/>
  <c r="F62" i="109"/>
  <c r="E62" i="109"/>
  <c r="H62" i="109" s="1"/>
  <c r="D62" i="109"/>
  <c r="F61" i="109"/>
  <c r="E61" i="109"/>
  <c r="H61" i="109" s="1"/>
  <c r="D61" i="109"/>
  <c r="F60" i="109"/>
  <c r="E60" i="109"/>
  <c r="H60" i="109" s="1"/>
  <c r="D60" i="109"/>
  <c r="F59" i="109"/>
  <c r="E59" i="109"/>
  <c r="H59" i="109" s="1"/>
  <c r="D59" i="109"/>
  <c r="F58" i="109"/>
  <c r="F63" i="109" s="1"/>
  <c r="E58" i="109"/>
  <c r="D58" i="109"/>
  <c r="H57" i="109"/>
  <c r="G56" i="109"/>
  <c r="H55" i="109"/>
  <c r="G55" i="109"/>
  <c r="H54" i="109"/>
  <c r="G54" i="109"/>
  <c r="H53" i="109"/>
  <c r="G53" i="109"/>
  <c r="H52" i="109"/>
  <c r="G52" i="109"/>
  <c r="H51" i="109"/>
  <c r="G50" i="109"/>
  <c r="H49" i="109"/>
  <c r="G49" i="109"/>
  <c r="H48" i="109"/>
  <c r="G48" i="109"/>
  <c r="H47" i="109"/>
  <c r="G47" i="109"/>
  <c r="H46" i="109"/>
  <c r="G46" i="109"/>
  <c r="H45" i="109"/>
  <c r="G44" i="109"/>
  <c r="H43" i="109"/>
  <c r="G43" i="109"/>
  <c r="H42" i="109"/>
  <c r="G42" i="109"/>
  <c r="H41" i="109"/>
  <c r="G41" i="109"/>
  <c r="H40" i="109"/>
  <c r="G40" i="109"/>
  <c r="G42" i="108"/>
  <c r="F62" i="108"/>
  <c r="E62" i="108"/>
  <c r="H62" i="108" s="1"/>
  <c r="D62" i="108"/>
  <c r="F61" i="108"/>
  <c r="E61" i="108"/>
  <c r="H61" i="108" s="1"/>
  <c r="D61" i="108"/>
  <c r="F60" i="108"/>
  <c r="E60" i="108"/>
  <c r="H60" i="108" s="1"/>
  <c r="D60" i="108"/>
  <c r="F59" i="108"/>
  <c r="E59" i="108"/>
  <c r="H59" i="108" s="1"/>
  <c r="D59" i="108"/>
  <c r="F58" i="108"/>
  <c r="E58" i="108"/>
  <c r="H58" i="108" s="1"/>
  <c r="D58" i="108"/>
  <c r="H57" i="108"/>
  <c r="G56" i="108"/>
  <c r="H55" i="108"/>
  <c r="G55" i="108"/>
  <c r="H54" i="108"/>
  <c r="G54" i="108"/>
  <c r="H53" i="108"/>
  <c r="G53" i="108"/>
  <c r="H52" i="108"/>
  <c r="G52" i="108"/>
  <c r="H51" i="108"/>
  <c r="G50" i="108"/>
  <c r="H49" i="108"/>
  <c r="G49" i="108"/>
  <c r="H48" i="108"/>
  <c r="G48" i="108"/>
  <c r="H47" i="108"/>
  <c r="G47" i="108"/>
  <c r="H46" i="108"/>
  <c r="G46" i="108"/>
  <c r="H45" i="108"/>
  <c r="G44" i="108"/>
  <c r="H43" i="108"/>
  <c r="G43" i="108"/>
  <c r="H42" i="108"/>
  <c r="H41" i="108"/>
  <c r="G41" i="108"/>
  <c r="H40" i="108"/>
  <c r="G40" i="108"/>
  <c r="F31" i="113"/>
  <c r="E31" i="113"/>
  <c r="H31" i="113" s="1"/>
  <c r="D31" i="113"/>
  <c r="F30" i="113"/>
  <c r="E30" i="113"/>
  <c r="H30" i="113" s="1"/>
  <c r="D30" i="113"/>
  <c r="F29" i="113"/>
  <c r="E29" i="113"/>
  <c r="H29" i="113" s="1"/>
  <c r="D29" i="113"/>
  <c r="F28" i="113"/>
  <c r="E28" i="113"/>
  <c r="H28" i="113" s="1"/>
  <c r="D28" i="113"/>
  <c r="F27" i="113"/>
  <c r="E27" i="113"/>
  <c r="D27" i="113"/>
  <c r="H26" i="113"/>
  <c r="G25" i="113"/>
  <c r="H24" i="113"/>
  <c r="G24" i="113"/>
  <c r="H23" i="113"/>
  <c r="G23" i="113"/>
  <c r="H22" i="113"/>
  <c r="G22" i="113"/>
  <c r="H21" i="113"/>
  <c r="G21" i="113"/>
  <c r="H20" i="113"/>
  <c r="G19" i="113"/>
  <c r="H18" i="113"/>
  <c r="G18" i="113"/>
  <c r="H17" i="113"/>
  <c r="G17" i="113"/>
  <c r="H16" i="113"/>
  <c r="G16" i="113"/>
  <c r="H15" i="113"/>
  <c r="G15" i="113"/>
  <c r="H14" i="113"/>
  <c r="G13" i="113"/>
  <c r="H12" i="113"/>
  <c r="G12" i="113"/>
  <c r="H11" i="113"/>
  <c r="G11" i="113"/>
  <c r="H10" i="113"/>
  <c r="G10" i="113"/>
  <c r="H9" i="113"/>
  <c r="G9" i="113"/>
  <c r="F31" i="112"/>
  <c r="E31" i="112"/>
  <c r="H31" i="112" s="1"/>
  <c r="D31" i="112"/>
  <c r="F30" i="112"/>
  <c r="E30" i="112"/>
  <c r="H30" i="112" s="1"/>
  <c r="D30" i="112"/>
  <c r="F29" i="112"/>
  <c r="E29" i="112"/>
  <c r="H29" i="112" s="1"/>
  <c r="D29" i="112"/>
  <c r="F28" i="112"/>
  <c r="E28" i="112"/>
  <c r="H28" i="112" s="1"/>
  <c r="D28" i="112"/>
  <c r="F27" i="112"/>
  <c r="E27" i="112"/>
  <c r="D27" i="112"/>
  <c r="H26" i="112"/>
  <c r="G25" i="112"/>
  <c r="H24" i="112"/>
  <c r="G24" i="112"/>
  <c r="H23" i="112"/>
  <c r="G23" i="112"/>
  <c r="H22" i="112"/>
  <c r="G22" i="112"/>
  <c r="H21" i="112"/>
  <c r="G21" i="112"/>
  <c r="H20" i="112"/>
  <c r="G19" i="112"/>
  <c r="H18" i="112"/>
  <c r="G18" i="112"/>
  <c r="H17" i="112"/>
  <c r="G17" i="112"/>
  <c r="H16" i="112"/>
  <c r="G16" i="112"/>
  <c r="H15" i="112"/>
  <c r="G15" i="112"/>
  <c r="H14" i="112"/>
  <c r="G13" i="112"/>
  <c r="H12" i="112"/>
  <c r="G12" i="112"/>
  <c r="H11" i="112"/>
  <c r="G11" i="112"/>
  <c r="H10" i="112"/>
  <c r="G10" i="112"/>
  <c r="H9" i="112"/>
  <c r="G9" i="112"/>
  <c r="F31" i="111"/>
  <c r="E31" i="111"/>
  <c r="H31" i="111" s="1"/>
  <c r="D31" i="111"/>
  <c r="F30" i="111"/>
  <c r="E30" i="111"/>
  <c r="H30" i="111" s="1"/>
  <c r="D30" i="111"/>
  <c r="F29" i="111"/>
  <c r="E29" i="111"/>
  <c r="H29" i="111" s="1"/>
  <c r="D29" i="111"/>
  <c r="F28" i="111"/>
  <c r="E28" i="111"/>
  <c r="H28" i="111" s="1"/>
  <c r="D28" i="111"/>
  <c r="F27" i="111"/>
  <c r="E27" i="111"/>
  <c r="D27" i="111"/>
  <c r="H26" i="111"/>
  <c r="G25" i="111"/>
  <c r="H24" i="111"/>
  <c r="G24" i="111"/>
  <c r="H23" i="111"/>
  <c r="G23" i="111"/>
  <c r="H22" i="111"/>
  <c r="G22" i="111"/>
  <c r="H21" i="111"/>
  <c r="G21" i="111"/>
  <c r="H20" i="111"/>
  <c r="G19" i="111"/>
  <c r="H18" i="111"/>
  <c r="G18" i="111"/>
  <c r="H17" i="111"/>
  <c r="G17" i="111"/>
  <c r="H16" i="111"/>
  <c r="G16" i="111"/>
  <c r="H15" i="111"/>
  <c r="G15" i="111"/>
  <c r="H14" i="111"/>
  <c r="G13" i="111"/>
  <c r="H12" i="111"/>
  <c r="G12" i="111"/>
  <c r="H11" i="111"/>
  <c r="G11" i="111"/>
  <c r="H10" i="111"/>
  <c r="G10" i="111"/>
  <c r="H9" i="111"/>
  <c r="G9" i="111"/>
  <c r="F31" i="110"/>
  <c r="E31" i="110"/>
  <c r="H31" i="110" s="1"/>
  <c r="D31" i="110"/>
  <c r="F30" i="110"/>
  <c r="E30" i="110"/>
  <c r="H30" i="110" s="1"/>
  <c r="D30" i="110"/>
  <c r="F29" i="110"/>
  <c r="E29" i="110"/>
  <c r="H29" i="110" s="1"/>
  <c r="D29" i="110"/>
  <c r="F28" i="110"/>
  <c r="E28" i="110"/>
  <c r="H28" i="110" s="1"/>
  <c r="D28" i="110"/>
  <c r="F27" i="110"/>
  <c r="E27" i="110"/>
  <c r="D27" i="110"/>
  <c r="H26" i="110"/>
  <c r="G25" i="110"/>
  <c r="H24" i="110"/>
  <c r="G24" i="110"/>
  <c r="H23" i="110"/>
  <c r="G23" i="110"/>
  <c r="H22" i="110"/>
  <c r="G22" i="110"/>
  <c r="H21" i="110"/>
  <c r="G21" i="110"/>
  <c r="H20" i="110"/>
  <c r="G19" i="110"/>
  <c r="H18" i="110"/>
  <c r="G18" i="110"/>
  <c r="H17" i="110"/>
  <c r="G17" i="110"/>
  <c r="H16" i="110"/>
  <c r="G16" i="110"/>
  <c r="H15" i="110"/>
  <c r="G15" i="110"/>
  <c r="H14" i="110"/>
  <c r="G13" i="110"/>
  <c r="H12" i="110"/>
  <c r="G12" i="110"/>
  <c r="H11" i="110"/>
  <c r="G11" i="110"/>
  <c r="H10" i="110"/>
  <c r="G10" i="110"/>
  <c r="H9" i="110"/>
  <c r="G9" i="110"/>
  <c r="F31" i="109"/>
  <c r="E31" i="109"/>
  <c r="H31" i="109" s="1"/>
  <c r="D31" i="109"/>
  <c r="F30" i="109"/>
  <c r="E30" i="109"/>
  <c r="H30" i="109" s="1"/>
  <c r="D30" i="109"/>
  <c r="F29" i="109"/>
  <c r="E29" i="109"/>
  <c r="H29" i="109" s="1"/>
  <c r="D29" i="109"/>
  <c r="F28" i="109"/>
  <c r="E28" i="109"/>
  <c r="H28" i="109" s="1"/>
  <c r="D28" i="109"/>
  <c r="F27" i="109"/>
  <c r="E27" i="109"/>
  <c r="D27" i="109"/>
  <c r="H26" i="109"/>
  <c r="G25" i="109"/>
  <c r="H24" i="109"/>
  <c r="G24" i="109"/>
  <c r="H23" i="109"/>
  <c r="G23" i="109"/>
  <c r="H22" i="109"/>
  <c r="G22" i="109"/>
  <c r="H21" i="109"/>
  <c r="G21" i="109"/>
  <c r="H20" i="109"/>
  <c r="G19" i="109"/>
  <c r="H18" i="109"/>
  <c r="G18" i="109"/>
  <c r="H17" i="109"/>
  <c r="G17" i="109"/>
  <c r="H16" i="109"/>
  <c r="G16" i="109"/>
  <c r="H15" i="109"/>
  <c r="G15" i="109"/>
  <c r="H14" i="109"/>
  <c r="G13" i="109"/>
  <c r="H12" i="109"/>
  <c r="G12" i="109"/>
  <c r="H11" i="109"/>
  <c r="G11" i="109"/>
  <c r="H10" i="109"/>
  <c r="G10" i="109"/>
  <c r="H9" i="109"/>
  <c r="G9" i="109"/>
  <c r="G25" i="108"/>
  <c r="G19" i="108"/>
  <c r="G13" i="108"/>
  <c r="G12" i="108"/>
  <c r="G56" i="107"/>
  <c r="G44" i="107"/>
  <c r="G19" i="107"/>
  <c r="G13" i="107"/>
  <c r="G43" i="107"/>
  <c r="E62" i="107"/>
  <c r="H62" i="107" s="1"/>
  <c r="E58" i="107"/>
  <c r="A52" i="107"/>
  <c r="A46" i="107"/>
  <c r="G53" i="107"/>
  <c r="G54" i="107"/>
  <c r="G55" i="107"/>
  <c r="G52" i="107"/>
  <c r="G47" i="107"/>
  <c r="G48" i="107"/>
  <c r="G49" i="107"/>
  <c r="G46" i="107"/>
  <c r="G41" i="107"/>
  <c r="G42" i="107"/>
  <c r="G40" i="107"/>
  <c r="K59" i="107"/>
  <c r="K60" i="107"/>
  <c r="K61" i="107"/>
  <c r="K58" i="107"/>
  <c r="K53" i="107"/>
  <c r="K54" i="107"/>
  <c r="K55" i="107"/>
  <c r="K52" i="107"/>
  <c r="K47" i="107"/>
  <c r="K48" i="107"/>
  <c r="K49" i="107"/>
  <c r="K46" i="107"/>
  <c r="K41" i="107"/>
  <c r="K42" i="107"/>
  <c r="K43" i="107"/>
  <c r="K40" i="107"/>
  <c r="H9" i="107"/>
  <c r="H40" i="107"/>
  <c r="G15" i="107"/>
  <c r="G9" i="107"/>
  <c r="G45" i="112" l="1"/>
  <c r="G57" i="112"/>
  <c r="G51" i="111"/>
  <c r="G45" i="109"/>
  <c r="G57" i="109"/>
  <c r="G14" i="109"/>
  <c r="G26" i="109"/>
  <c r="G57" i="108"/>
  <c r="G20" i="113"/>
  <c r="G20" i="111"/>
  <c r="G45" i="113"/>
  <c r="G57" i="113"/>
  <c r="G51" i="113"/>
  <c r="G14" i="113"/>
  <c r="G26" i="113"/>
  <c r="G51" i="112"/>
  <c r="G26" i="112"/>
  <c r="G14" i="112"/>
  <c r="G20" i="112"/>
  <c r="G45" i="111"/>
  <c r="G57" i="111"/>
  <c r="G14" i="111"/>
  <c r="G26" i="111"/>
  <c r="G45" i="110"/>
  <c r="G57" i="110"/>
  <c r="G51" i="110"/>
  <c r="G14" i="110"/>
  <c r="G26" i="110"/>
  <c r="G20" i="110"/>
  <c r="G51" i="109"/>
  <c r="G20" i="109"/>
  <c r="G45" i="108"/>
  <c r="G51" i="108"/>
  <c r="G51" i="107"/>
  <c r="G57" i="107"/>
  <c r="E63" i="113"/>
  <c r="G58" i="113" s="1"/>
  <c r="E32" i="113"/>
  <c r="H32" i="113" s="1"/>
  <c r="D63" i="113"/>
  <c r="E63" i="112"/>
  <c r="G61" i="112" s="1"/>
  <c r="E32" i="112"/>
  <c r="G28" i="112" s="1"/>
  <c r="D63" i="111"/>
  <c r="F63" i="111"/>
  <c r="D32" i="111"/>
  <c r="F63" i="110"/>
  <c r="D63" i="110"/>
  <c r="D32" i="110"/>
  <c r="F32" i="110"/>
  <c r="F32" i="109"/>
  <c r="D32" i="109"/>
  <c r="F63" i="108"/>
  <c r="F63" i="113"/>
  <c r="F32" i="113"/>
  <c r="D32" i="113"/>
  <c r="H58" i="112"/>
  <c r="D63" i="112"/>
  <c r="F63" i="112"/>
  <c r="D32" i="112"/>
  <c r="F32" i="112"/>
  <c r="H27" i="112"/>
  <c r="E63" i="111"/>
  <c r="H63" i="111" s="1"/>
  <c r="F32" i="111"/>
  <c r="E32" i="111"/>
  <c r="G30" i="111" s="1"/>
  <c r="E63" i="110"/>
  <c r="H63" i="110" s="1"/>
  <c r="E32" i="110"/>
  <c r="G30" i="110" s="1"/>
  <c r="D63" i="109"/>
  <c r="E63" i="109"/>
  <c r="G60" i="109" s="1"/>
  <c r="E32" i="109"/>
  <c r="H32" i="109" s="1"/>
  <c r="D63" i="108"/>
  <c r="E63" i="108"/>
  <c r="H63" i="108" s="1"/>
  <c r="H58" i="113"/>
  <c r="H58" i="111"/>
  <c r="H58" i="110"/>
  <c r="H58" i="109"/>
  <c r="H27" i="113"/>
  <c r="H27" i="111"/>
  <c r="H27" i="110"/>
  <c r="H27" i="109"/>
  <c r="G58" i="112" l="1"/>
  <c r="G59" i="112"/>
  <c r="G61" i="113"/>
  <c r="G60" i="112"/>
  <c r="G62" i="112"/>
  <c r="H63" i="112"/>
  <c r="G60" i="113"/>
  <c r="G62" i="113"/>
  <c r="G59" i="108"/>
  <c r="G60" i="111"/>
  <c r="G27" i="113"/>
  <c r="G30" i="113"/>
  <c r="G30" i="112"/>
  <c r="G58" i="110"/>
  <c r="G31" i="113"/>
  <c r="G59" i="109"/>
  <c r="G62" i="109"/>
  <c r="G29" i="109"/>
  <c r="G28" i="109"/>
  <c r="G30" i="109"/>
  <c r="G31" i="109"/>
  <c r="G58" i="108"/>
  <c r="G60" i="108"/>
  <c r="G61" i="108"/>
  <c r="G62" i="108"/>
  <c r="G59" i="113"/>
  <c r="H63" i="113"/>
  <c r="G29" i="113"/>
  <c r="G28" i="113"/>
  <c r="G29" i="112"/>
  <c r="G31" i="112"/>
  <c r="G61" i="109"/>
  <c r="G58" i="109"/>
  <c r="H63" i="109"/>
  <c r="G27" i="109"/>
  <c r="H32" i="112"/>
  <c r="G27" i="112"/>
  <c r="G58" i="111"/>
  <c r="G31" i="111"/>
  <c r="H32" i="111"/>
  <c r="G60" i="110"/>
  <c r="G31" i="110"/>
  <c r="H32" i="110"/>
  <c r="G61" i="111"/>
  <c r="G62" i="111"/>
  <c r="G59" i="111"/>
  <c r="G29" i="111"/>
  <c r="G28" i="111"/>
  <c r="G27" i="111"/>
  <c r="G61" i="110"/>
  <c r="G62" i="110"/>
  <c r="G59" i="110"/>
  <c r="G29" i="110"/>
  <c r="G28" i="110"/>
  <c r="G27" i="110"/>
  <c r="G63" i="112" l="1"/>
  <c r="G63" i="113"/>
  <c r="G63" i="109"/>
  <c r="G63" i="108"/>
  <c r="G32" i="113"/>
  <c r="G63" i="110"/>
  <c r="G32" i="110"/>
  <c r="G32" i="109"/>
  <c r="G32" i="112"/>
  <c r="G63" i="111"/>
  <c r="G32" i="111"/>
  <c r="N20" i="147" l="1"/>
  <c r="G23" i="147"/>
  <c r="G20" i="147"/>
  <c r="S20" i="147"/>
  <c r="T30" i="147" s="1"/>
  <c r="S21" i="147"/>
  <c r="T31" i="147" s="1"/>
  <c r="S22" i="147"/>
  <c r="T32" i="147" s="1"/>
  <c r="S23" i="147"/>
  <c r="T33" i="147" s="1"/>
  <c r="S24" i="147"/>
  <c r="S25" i="147"/>
  <c r="S26" i="147"/>
  <c r="L20" i="147"/>
  <c r="M30" i="147" s="1"/>
  <c r="L21" i="147"/>
  <c r="M31" i="147" s="1"/>
  <c r="L22" i="147"/>
  <c r="M32" i="147" s="1"/>
  <c r="L23" i="147"/>
  <c r="M33" i="147" s="1"/>
  <c r="L24" i="147"/>
  <c r="L25" i="147"/>
  <c r="L26" i="147"/>
  <c r="F20" i="147"/>
  <c r="F30" i="147" s="1"/>
  <c r="F21" i="147"/>
  <c r="F22" i="147"/>
  <c r="F23" i="147"/>
  <c r="F24" i="147"/>
  <c r="F25" i="147"/>
  <c r="F26" i="147"/>
  <c r="F31" i="108"/>
  <c r="E31" i="108"/>
  <c r="H31" i="108" s="1"/>
  <c r="D31" i="108"/>
  <c r="F30" i="108"/>
  <c r="E30" i="108"/>
  <c r="H30" i="108" s="1"/>
  <c r="D30" i="108"/>
  <c r="F29" i="108"/>
  <c r="E29" i="108"/>
  <c r="H29" i="108" s="1"/>
  <c r="D29" i="108"/>
  <c r="F28" i="108"/>
  <c r="E28" i="108"/>
  <c r="D28" i="108"/>
  <c r="F27" i="108"/>
  <c r="F32" i="108" s="1"/>
  <c r="E27" i="108"/>
  <c r="H27" i="108" s="1"/>
  <c r="D27" i="108"/>
  <c r="H26" i="108"/>
  <c r="H24" i="108"/>
  <c r="G24" i="108"/>
  <c r="H23" i="108"/>
  <c r="G23" i="108"/>
  <c r="H22" i="108"/>
  <c r="G22" i="108"/>
  <c r="H21" i="108"/>
  <c r="G21" i="108"/>
  <c r="H20" i="108"/>
  <c r="H18" i="108"/>
  <c r="G18" i="108"/>
  <c r="H17" i="108"/>
  <c r="G17" i="108"/>
  <c r="H16" i="108"/>
  <c r="G16" i="108"/>
  <c r="H15" i="108"/>
  <c r="G15" i="108"/>
  <c r="H14" i="108"/>
  <c r="H12" i="108"/>
  <c r="H11" i="108"/>
  <c r="G11" i="108"/>
  <c r="H10" i="108"/>
  <c r="G10" i="108"/>
  <c r="H9" i="108"/>
  <c r="G9" i="108"/>
  <c r="A58" i="107"/>
  <c r="A40" i="107"/>
  <c r="E60" i="107"/>
  <c r="H60" i="107" s="1"/>
  <c r="F62" i="107"/>
  <c r="D62" i="107"/>
  <c r="F61" i="107"/>
  <c r="E61" i="107"/>
  <c r="H61" i="107" s="1"/>
  <c r="D61" i="107"/>
  <c r="F60" i="107"/>
  <c r="D60" i="107"/>
  <c r="F59" i="107"/>
  <c r="E59" i="107"/>
  <c r="H59" i="107" s="1"/>
  <c r="D59" i="107"/>
  <c r="H58" i="107"/>
  <c r="F58" i="107"/>
  <c r="D58" i="107"/>
  <c r="H57" i="107"/>
  <c r="H55" i="107"/>
  <c r="H54" i="107"/>
  <c r="H53" i="107"/>
  <c r="H52" i="107"/>
  <c r="H51" i="107"/>
  <c r="H49" i="107"/>
  <c r="H48" i="107"/>
  <c r="H47" i="107"/>
  <c r="H46" i="107"/>
  <c r="H45" i="107"/>
  <c r="H43" i="107"/>
  <c r="H42" i="107"/>
  <c r="H41" i="107"/>
  <c r="D31" i="107"/>
  <c r="F31" i="107"/>
  <c r="D30" i="107"/>
  <c r="D27" i="107"/>
  <c r="H14" i="107"/>
  <c r="G14" i="116"/>
  <c r="G13" i="116"/>
  <c r="G12" i="116"/>
  <c r="G11" i="116"/>
  <c r="G10" i="116"/>
  <c r="G9" i="116"/>
  <c r="G15" i="116" l="1"/>
  <c r="G20" i="108"/>
  <c r="G14" i="108"/>
  <c r="E32" i="108"/>
  <c r="H32" i="108" s="1"/>
  <c r="D63" i="107"/>
  <c r="F63" i="107"/>
  <c r="H28" i="108"/>
  <c r="D32" i="108"/>
  <c r="G26" i="108"/>
  <c r="E63" i="107"/>
  <c r="G60" i="107" s="1"/>
  <c r="G19" i="105"/>
  <c r="G29" i="108" l="1"/>
  <c r="G31" i="108"/>
  <c r="G28" i="108"/>
  <c r="G27" i="108"/>
  <c r="G30" i="108"/>
  <c r="G61" i="107"/>
  <c r="H63" i="107"/>
  <c r="G58" i="107"/>
  <c r="G62" i="107"/>
  <c r="G59" i="107"/>
  <c r="G32" i="108" l="1"/>
  <c r="G63" i="107"/>
  <c r="H42" i="145"/>
  <c r="H43" i="145"/>
  <c r="B42" i="145"/>
  <c r="I22" i="122" l="1"/>
  <c r="B22" i="122"/>
  <c r="P22" i="146" l="1"/>
  <c r="O22" i="146"/>
  <c r="N22" i="146"/>
  <c r="Q25" i="146"/>
  <c r="T26" i="146"/>
  <c r="S26" i="146"/>
  <c r="Q26" i="146"/>
  <c r="P26" i="146"/>
  <c r="O26" i="146"/>
  <c r="N26" i="146"/>
  <c r="M26" i="146"/>
  <c r="L26" i="146"/>
  <c r="K26" i="146"/>
  <c r="J26" i="146"/>
  <c r="I26" i="146"/>
  <c r="F26" i="146"/>
  <c r="E26" i="146"/>
  <c r="C26" i="146"/>
  <c r="B26" i="146"/>
  <c r="T25" i="146"/>
  <c r="S25" i="146"/>
  <c r="P25" i="146"/>
  <c r="O25" i="146"/>
  <c r="N25" i="146"/>
  <c r="M25" i="146"/>
  <c r="L25" i="146"/>
  <c r="K25" i="146"/>
  <c r="J25" i="146"/>
  <c r="I25" i="146"/>
  <c r="F25" i="146"/>
  <c r="E25" i="146"/>
  <c r="C25" i="146"/>
  <c r="B25" i="146"/>
  <c r="T24" i="146"/>
  <c r="S24" i="146"/>
  <c r="Q24" i="146"/>
  <c r="P24" i="146"/>
  <c r="O24" i="146"/>
  <c r="N24" i="146"/>
  <c r="M24" i="146"/>
  <c r="L24" i="146"/>
  <c r="K24" i="146"/>
  <c r="J24" i="146"/>
  <c r="I24" i="146"/>
  <c r="F24" i="146"/>
  <c r="E24" i="146"/>
  <c r="C24" i="146"/>
  <c r="B24" i="146"/>
  <c r="T23" i="146"/>
  <c r="S23" i="146"/>
  <c r="Q23" i="146"/>
  <c r="P23" i="146"/>
  <c r="O23" i="146"/>
  <c r="N23" i="146"/>
  <c r="M23" i="146"/>
  <c r="L23" i="146"/>
  <c r="K23" i="146"/>
  <c r="J23" i="146"/>
  <c r="I23" i="146"/>
  <c r="F23" i="146"/>
  <c r="E23" i="146"/>
  <c r="C23" i="146"/>
  <c r="B23" i="146"/>
  <c r="D23" i="146" s="1"/>
  <c r="T22" i="146"/>
  <c r="S22" i="146"/>
  <c r="M22" i="146"/>
  <c r="L22" i="146"/>
  <c r="K22" i="146"/>
  <c r="J22" i="146"/>
  <c r="I22" i="146"/>
  <c r="F22" i="146"/>
  <c r="E22" i="146"/>
  <c r="C22" i="146"/>
  <c r="B22" i="146"/>
  <c r="T21" i="146"/>
  <c r="S21" i="146"/>
  <c r="P21" i="146"/>
  <c r="O21" i="146"/>
  <c r="N21" i="146"/>
  <c r="R21" i="146" s="1"/>
  <c r="M21" i="146"/>
  <c r="L21" i="146"/>
  <c r="K21" i="146"/>
  <c r="J21" i="146"/>
  <c r="I21" i="146"/>
  <c r="F21" i="146"/>
  <c r="E21" i="146"/>
  <c r="C21" i="146"/>
  <c r="B21" i="146"/>
  <c r="T20" i="146"/>
  <c r="P20" i="146"/>
  <c r="O20" i="146"/>
  <c r="N20" i="146"/>
  <c r="R20" i="146" s="1"/>
  <c r="M20" i="146"/>
  <c r="L20" i="146"/>
  <c r="K20" i="146"/>
  <c r="J20" i="146"/>
  <c r="I20" i="146"/>
  <c r="F20" i="146"/>
  <c r="E20" i="146"/>
  <c r="C20" i="146"/>
  <c r="B20" i="146"/>
  <c r="D25" i="146" l="1"/>
  <c r="D22" i="146"/>
  <c r="D21" i="146"/>
  <c r="R23" i="146"/>
  <c r="R24" i="146"/>
  <c r="G20" i="146"/>
  <c r="D26" i="146"/>
  <c r="G26" i="146"/>
  <c r="R26" i="146"/>
  <c r="G23" i="146"/>
  <c r="G24" i="146"/>
  <c r="G25" i="146"/>
  <c r="R25" i="146"/>
  <c r="D20" i="146"/>
  <c r="R22" i="146"/>
  <c r="D24" i="146"/>
  <c r="G21" i="146"/>
  <c r="G22" i="146"/>
  <c r="D35" i="147" l="1"/>
  <c r="C29" i="147"/>
  <c r="D29" i="147"/>
  <c r="E29" i="147"/>
  <c r="B29" i="147"/>
  <c r="A21" i="43"/>
  <c r="A20" i="43" l="1"/>
  <c r="A19" i="43"/>
  <c r="A18" i="43"/>
  <c r="A17" i="43"/>
  <c r="A12" i="43"/>
  <c r="A10" i="43"/>
  <c r="A9" i="43"/>
  <c r="F11" i="126" l="1"/>
  <c r="F12" i="126" l="1"/>
  <c r="B20" i="129" l="1"/>
  <c r="C20" i="129"/>
  <c r="D20" i="129"/>
  <c r="E20" i="129"/>
  <c r="F20" i="129"/>
  <c r="G20" i="129"/>
  <c r="H20" i="129"/>
  <c r="I20" i="129"/>
  <c r="J20" i="129"/>
  <c r="K20" i="129"/>
  <c r="L20" i="129"/>
  <c r="M20" i="129"/>
  <c r="N20" i="129"/>
  <c r="O20" i="129"/>
  <c r="P20" i="129"/>
  <c r="Q20" i="129"/>
  <c r="R20" i="129"/>
  <c r="B21" i="129"/>
  <c r="C21" i="129"/>
  <c r="D21" i="129"/>
  <c r="E21" i="129"/>
  <c r="F21" i="129"/>
  <c r="G21" i="129"/>
  <c r="H21" i="129"/>
  <c r="I21" i="129"/>
  <c r="J21" i="129"/>
  <c r="K21" i="129"/>
  <c r="L21" i="129"/>
  <c r="M21" i="129"/>
  <c r="N21" i="129"/>
  <c r="O21" i="129"/>
  <c r="P21" i="129"/>
  <c r="Q21" i="129"/>
  <c r="R21" i="129"/>
  <c r="B22" i="129"/>
  <c r="C22" i="129"/>
  <c r="D22" i="129"/>
  <c r="E22" i="129"/>
  <c r="F22" i="129"/>
  <c r="G22" i="129"/>
  <c r="H22" i="129"/>
  <c r="I22" i="129"/>
  <c r="J22" i="129"/>
  <c r="K22" i="129"/>
  <c r="L22" i="129"/>
  <c r="M22" i="129"/>
  <c r="N22" i="129"/>
  <c r="O22" i="129"/>
  <c r="P22" i="129"/>
  <c r="Q22" i="129"/>
  <c r="R22" i="129"/>
  <c r="B23" i="129"/>
  <c r="C23" i="129"/>
  <c r="D23" i="129"/>
  <c r="E23" i="129"/>
  <c r="F23" i="129"/>
  <c r="G23" i="129"/>
  <c r="H23" i="129"/>
  <c r="I23" i="129"/>
  <c r="J23" i="129"/>
  <c r="K23" i="129"/>
  <c r="L23" i="129"/>
  <c r="M23" i="129"/>
  <c r="N23" i="129"/>
  <c r="O23" i="129"/>
  <c r="P23" i="129"/>
  <c r="Q23" i="129"/>
  <c r="R23" i="129"/>
  <c r="B24" i="129"/>
  <c r="C24" i="129"/>
  <c r="D24" i="129"/>
  <c r="E24" i="129"/>
  <c r="F24" i="129"/>
  <c r="G24" i="129"/>
  <c r="H24" i="129"/>
  <c r="I24" i="129"/>
  <c r="J24" i="129"/>
  <c r="K24" i="129"/>
  <c r="L24" i="129"/>
  <c r="M24" i="129"/>
  <c r="N24" i="129"/>
  <c r="O24" i="129"/>
  <c r="P24" i="129"/>
  <c r="Q24" i="129"/>
  <c r="R24" i="129"/>
  <c r="B25" i="129"/>
  <c r="C25" i="129"/>
  <c r="D25" i="129"/>
  <c r="E25" i="129"/>
  <c r="F25" i="129"/>
  <c r="G25" i="129"/>
  <c r="H25" i="129"/>
  <c r="I25" i="129"/>
  <c r="J25" i="129"/>
  <c r="K25" i="129"/>
  <c r="L25" i="129"/>
  <c r="M25" i="129"/>
  <c r="N25" i="129"/>
  <c r="O25" i="129"/>
  <c r="P25" i="129"/>
  <c r="Q25" i="129"/>
  <c r="R25" i="129"/>
  <c r="R20" i="128"/>
  <c r="P22" i="128"/>
  <c r="R22" i="128"/>
  <c r="B20" i="128"/>
  <c r="C20" i="128"/>
  <c r="D20" i="128"/>
  <c r="E20" i="128"/>
  <c r="F20" i="128"/>
  <c r="G20" i="128"/>
  <c r="H20" i="128"/>
  <c r="I20" i="128"/>
  <c r="J20" i="128"/>
  <c r="K20" i="128"/>
  <c r="L20" i="128"/>
  <c r="M20" i="128"/>
  <c r="N20" i="128"/>
  <c r="O20" i="128"/>
  <c r="P20" i="128"/>
  <c r="Q20" i="128"/>
  <c r="B21" i="128"/>
  <c r="C21" i="128"/>
  <c r="D21" i="128"/>
  <c r="E21" i="128"/>
  <c r="F21" i="128"/>
  <c r="G21" i="128"/>
  <c r="H21" i="128"/>
  <c r="I21" i="128"/>
  <c r="J21" i="128"/>
  <c r="K21" i="128"/>
  <c r="L21" i="128"/>
  <c r="M21" i="128"/>
  <c r="N21" i="128"/>
  <c r="O21" i="128"/>
  <c r="P21" i="128"/>
  <c r="Q21" i="128"/>
  <c r="R21" i="128"/>
  <c r="B22" i="128"/>
  <c r="C22" i="128"/>
  <c r="D22" i="128"/>
  <c r="E22" i="128"/>
  <c r="F22" i="128"/>
  <c r="G22" i="128"/>
  <c r="H22" i="128"/>
  <c r="I22" i="128"/>
  <c r="J22" i="128"/>
  <c r="K22" i="128"/>
  <c r="L22" i="128"/>
  <c r="M22" i="128"/>
  <c r="N22" i="128"/>
  <c r="O22" i="128"/>
  <c r="Q22" i="128"/>
  <c r="B23" i="128"/>
  <c r="C23" i="128"/>
  <c r="D23" i="128"/>
  <c r="E23" i="128"/>
  <c r="F23" i="128"/>
  <c r="G23" i="128"/>
  <c r="H23" i="128"/>
  <c r="I23" i="128"/>
  <c r="J23" i="128"/>
  <c r="K23" i="128"/>
  <c r="L23" i="128"/>
  <c r="M23" i="128"/>
  <c r="N23" i="128"/>
  <c r="O23" i="128"/>
  <c r="P23" i="128"/>
  <c r="Q23" i="128"/>
  <c r="R23" i="128"/>
  <c r="B24" i="128"/>
  <c r="C24" i="128"/>
  <c r="D24" i="128"/>
  <c r="E24" i="128"/>
  <c r="F24" i="128"/>
  <c r="G24" i="128"/>
  <c r="H24" i="128"/>
  <c r="I24" i="128"/>
  <c r="J24" i="128"/>
  <c r="K24" i="128"/>
  <c r="L24" i="128"/>
  <c r="M24" i="128"/>
  <c r="N24" i="128"/>
  <c r="O24" i="128"/>
  <c r="P24" i="128"/>
  <c r="Q24" i="128"/>
  <c r="B25" i="128"/>
  <c r="C25" i="128"/>
  <c r="D25" i="128"/>
  <c r="E25" i="128"/>
  <c r="F25" i="128"/>
  <c r="G25" i="128"/>
  <c r="H25" i="128"/>
  <c r="I25" i="128"/>
  <c r="J25" i="128"/>
  <c r="K25" i="128"/>
  <c r="L25" i="128"/>
  <c r="M25" i="128"/>
  <c r="N25" i="128"/>
  <c r="O25" i="128"/>
  <c r="P25" i="128"/>
  <c r="Q25" i="128"/>
  <c r="R25" i="128"/>
  <c r="B21" i="147"/>
  <c r="C21" i="147"/>
  <c r="D21" i="147"/>
  <c r="E21" i="147"/>
  <c r="G21" i="147"/>
  <c r="H21" i="147"/>
  <c r="I31" i="147" s="1"/>
  <c r="I21" i="147"/>
  <c r="J31" i="147" s="1"/>
  <c r="J21" i="147"/>
  <c r="K31" i="147" s="1"/>
  <c r="K21" i="147"/>
  <c r="L31" i="147" s="1"/>
  <c r="M21" i="147"/>
  <c r="N21" i="147"/>
  <c r="O21" i="147"/>
  <c r="P31" i="147" s="1"/>
  <c r="P21" i="147"/>
  <c r="Q31" i="147" s="1"/>
  <c r="Q21" i="147"/>
  <c r="R31" i="147" s="1"/>
  <c r="R21" i="147"/>
  <c r="S31" i="147" s="1"/>
  <c r="T21" i="147"/>
  <c r="U21" i="147"/>
  <c r="B22" i="147"/>
  <c r="C22" i="147"/>
  <c r="D22" i="147"/>
  <c r="E22" i="147"/>
  <c r="G22" i="147"/>
  <c r="H22" i="147"/>
  <c r="I32" i="147" s="1"/>
  <c r="I22" i="147"/>
  <c r="J32" i="147" s="1"/>
  <c r="J22" i="147"/>
  <c r="K32" i="147" s="1"/>
  <c r="K22" i="147"/>
  <c r="L32" i="147" s="1"/>
  <c r="M22" i="147"/>
  <c r="N22" i="147"/>
  <c r="O22" i="147"/>
  <c r="P32" i="147" s="1"/>
  <c r="P22" i="147"/>
  <c r="Q32" i="147" s="1"/>
  <c r="Q22" i="147"/>
  <c r="R32" i="147" s="1"/>
  <c r="R22" i="147"/>
  <c r="S32" i="147" s="1"/>
  <c r="T22" i="147"/>
  <c r="U22" i="147"/>
  <c r="B23" i="147"/>
  <c r="C23" i="147"/>
  <c r="D23" i="147"/>
  <c r="E23" i="147"/>
  <c r="H23" i="147"/>
  <c r="I33" i="147" s="1"/>
  <c r="I23" i="147"/>
  <c r="J33" i="147" s="1"/>
  <c r="J23" i="147"/>
  <c r="K33" i="147" s="1"/>
  <c r="K23" i="147"/>
  <c r="L33" i="147" s="1"/>
  <c r="M23" i="147"/>
  <c r="N23" i="147"/>
  <c r="O23" i="147"/>
  <c r="P33" i="147" s="1"/>
  <c r="P23" i="147"/>
  <c r="Q33" i="147" s="1"/>
  <c r="Q23" i="147"/>
  <c r="R33" i="147" s="1"/>
  <c r="R23" i="147"/>
  <c r="S33" i="147" s="1"/>
  <c r="T23" i="147"/>
  <c r="U23" i="147"/>
  <c r="B24" i="147"/>
  <c r="C24" i="147"/>
  <c r="D24" i="147"/>
  <c r="E24" i="147"/>
  <c r="G24" i="147"/>
  <c r="H24" i="147"/>
  <c r="I24" i="147"/>
  <c r="J24" i="147"/>
  <c r="K24" i="147"/>
  <c r="M24" i="147"/>
  <c r="N24" i="147"/>
  <c r="O24" i="147"/>
  <c r="P24" i="147"/>
  <c r="Q24" i="147"/>
  <c r="R24" i="147"/>
  <c r="T24" i="147"/>
  <c r="U24" i="147"/>
  <c r="B25" i="147"/>
  <c r="C25" i="147"/>
  <c r="D25" i="147"/>
  <c r="E25" i="147"/>
  <c r="G25" i="147"/>
  <c r="H25" i="147"/>
  <c r="I25" i="147"/>
  <c r="J25" i="147"/>
  <c r="K25" i="147"/>
  <c r="M25" i="147"/>
  <c r="N25" i="147"/>
  <c r="O25" i="147"/>
  <c r="P25" i="147"/>
  <c r="Q25" i="147"/>
  <c r="R25" i="147"/>
  <c r="T25" i="147"/>
  <c r="U25" i="147"/>
  <c r="B26" i="147"/>
  <c r="C26" i="147"/>
  <c r="D26" i="147"/>
  <c r="E26" i="147"/>
  <c r="G26" i="147"/>
  <c r="H26" i="147"/>
  <c r="I26" i="147"/>
  <c r="J26" i="147"/>
  <c r="K26" i="147"/>
  <c r="M26" i="147"/>
  <c r="N26" i="147"/>
  <c r="O26" i="147"/>
  <c r="P26" i="147"/>
  <c r="Q26" i="147"/>
  <c r="R26" i="147"/>
  <c r="T26" i="147"/>
  <c r="U26" i="147"/>
  <c r="R24" i="128" l="1"/>
  <c r="H40" i="145"/>
  <c r="J40" i="145"/>
  <c r="G40" i="145"/>
  <c r="D40" i="145"/>
  <c r="G22" i="140" l="1"/>
  <c r="G22" i="139"/>
  <c r="G22" i="120"/>
  <c r="G20" i="140"/>
  <c r="G20" i="139"/>
  <c r="G20" i="120"/>
  <c r="G18" i="140"/>
  <c r="G18" i="139"/>
  <c r="G18" i="120"/>
  <c r="G16" i="140"/>
  <c r="G16" i="139"/>
  <c r="G16" i="120"/>
  <c r="G14" i="140"/>
  <c r="G14" i="139"/>
  <c r="G14" i="120"/>
  <c r="G12" i="140"/>
  <c r="G12" i="120"/>
  <c r="G11" i="107"/>
  <c r="G20" i="141" l="1"/>
  <c r="G12" i="141"/>
  <c r="G12" i="139"/>
  <c r="G18" i="141" l="1"/>
  <c r="G22" i="141"/>
  <c r="G14" i="141"/>
  <c r="G16" i="141"/>
  <c r="G17" i="116" l="1"/>
  <c r="G18" i="116"/>
  <c r="G19" i="116"/>
  <c r="G20" i="116"/>
  <c r="G21" i="116"/>
  <c r="G16" i="116"/>
  <c r="G22" i="116" l="1"/>
  <c r="K19" i="105" l="1"/>
  <c r="K26" i="105"/>
  <c r="K22" i="105"/>
  <c r="K18" i="105"/>
  <c r="G26" i="105"/>
  <c r="G22" i="105"/>
  <c r="G18" i="105"/>
  <c r="G17" i="105"/>
  <c r="C20" i="147" l="1"/>
  <c r="C30" i="147" s="1"/>
  <c r="D20" i="147"/>
  <c r="D30" i="147" s="1"/>
  <c r="E20" i="147"/>
  <c r="E30" i="147" s="1"/>
  <c r="B20" i="147"/>
  <c r="B30" i="147" s="1"/>
  <c r="H10" i="141" l="1"/>
  <c r="I10" i="141"/>
  <c r="J10" i="141"/>
  <c r="K10" i="141"/>
  <c r="H11" i="141"/>
  <c r="I11" i="141"/>
  <c r="J11" i="141"/>
  <c r="K11" i="141"/>
  <c r="H12" i="141"/>
  <c r="I12" i="141"/>
  <c r="J12" i="141"/>
  <c r="K12" i="141"/>
  <c r="H13" i="141"/>
  <c r="I13" i="141"/>
  <c r="J13" i="141"/>
  <c r="K13" i="141"/>
  <c r="H14" i="141"/>
  <c r="I14" i="141"/>
  <c r="J14" i="141"/>
  <c r="K14" i="141"/>
  <c r="H15" i="141"/>
  <c r="I15" i="141"/>
  <c r="J15" i="141"/>
  <c r="K15" i="141"/>
  <c r="H16" i="141"/>
  <c r="I16" i="141"/>
  <c r="J16" i="141"/>
  <c r="K16" i="141"/>
  <c r="H17" i="141"/>
  <c r="I17" i="141"/>
  <c r="J17" i="141"/>
  <c r="K17" i="141"/>
  <c r="H18" i="141"/>
  <c r="I18" i="141"/>
  <c r="J18" i="141"/>
  <c r="K18" i="141"/>
  <c r="H19" i="141"/>
  <c r="I19" i="141"/>
  <c r="J19" i="141"/>
  <c r="K19" i="141"/>
  <c r="H20" i="141"/>
  <c r="I20" i="141"/>
  <c r="J20" i="141"/>
  <c r="K20" i="141"/>
  <c r="H21" i="141"/>
  <c r="I21" i="141"/>
  <c r="J21" i="141"/>
  <c r="K21" i="141"/>
  <c r="H22" i="141"/>
  <c r="I22" i="141"/>
  <c r="J22" i="141"/>
  <c r="K22" i="141"/>
  <c r="H23" i="141"/>
  <c r="I23" i="141"/>
  <c r="J23" i="141"/>
  <c r="K23" i="141"/>
  <c r="H24" i="141"/>
  <c r="I24" i="141"/>
  <c r="J24" i="141"/>
  <c r="K24" i="141"/>
  <c r="H25" i="141"/>
  <c r="I25" i="141"/>
  <c r="J25" i="141"/>
  <c r="K25" i="141"/>
  <c r="H9" i="141"/>
  <c r="K9" i="141"/>
  <c r="J9" i="141"/>
  <c r="I9" i="141"/>
  <c r="L20" i="141" l="1"/>
  <c r="L18" i="141"/>
  <c r="L10" i="141"/>
  <c r="L15" i="141"/>
  <c r="L13" i="141"/>
  <c r="L25" i="141"/>
  <c r="L23" i="141"/>
  <c r="L21" i="141"/>
  <c r="L19" i="141"/>
  <c r="L16" i="141"/>
  <c r="L24" i="141"/>
  <c r="L17" i="141"/>
  <c r="L14" i="141"/>
  <c r="L12" i="141"/>
  <c r="L11" i="141"/>
  <c r="L22" i="141"/>
  <c r="L9" i="141"/>
  <c r="G7" i="105" l="1"/>
  <c r="D12" i="141" l="1"/>
  <c r="E12" i="141"/>
  <c r="D14" i="141"/>
  <c r="E14" i="141"/>
  <c r="D16" i="141"/>
  <c r="E16" i="141"/>
  <c r="D18" i="141"/>
  <c r="E18" i="141"/>
  <c r="D20" i="141"/>
  <c r="E20" i="141"/>
  <c r="D22" i="141"/>
  <c r="E22" i="141"/>
  <c r="D9" i="140"/>
  <c r="E9" i="140"/>
  <c r="D10" i="140"/>
  <c r="E10" i="140"/>
  <c r="D11" i="140"/>
  <c r="E11" i="140"/>
  <c r="D12" i="140"/>
  <c r="E12" i="140"/>
  <c r="D13" i="140"/>
  <c r="E13" i="140"/>
  <c r="D14" i="140"/>
  <c r="E14" i="140"/>
  <c r="D15" i="140"/>
  <c r="E15" i="140"/>
  <c r="D16" i="140"/>
  <c r="E16" i="140"/>
  <c r="D17" i="140"/>
  <c r="E17" i="140"/>
  <c r="D18" i="140"/>
  <c r="E18" i="140"/>
  <c r="D19" i="140"/>
  <c r="E19" i="140"/>
  <c r="D20" i="140"/>
  <c r="E20" i="140"/>
  <c r="D21" i="140"/>
  <c r="E21" i="140"/>
  <c r="D22" i="140"/>
  <c r="E22" i="140"/>
  <c r="C22" i="140"/>
  <c r="C21" i="140"/>
  <c r="C20" i="140"/>
  <c r="C19" i="140"/>
  <c r="C18" i="140"/>
  <c r="C17" i="140"/>
  <c r="C16" i="140"/>
  <c r="C15" i="140"/>
  <c r="C14" i="140"/>
  <c r="C13" i="140"/>
  <c r="C12" i="140"/>
  <c r="C11" i="140"/>
  <c r="C10" i="140"/>
  <c r="C9" i="140"/>
  <c r="D9" i="139"/>
  <c r="E9" i="139"/>
  <c r="D10" i="139"/>
  <c r="E10" i="139"/>
  <c r="D11" i="139"/>
  <c r="E11" i="139"/>
  <c r="D12" i="139"/>
  <c r="E12" i="139"/>
  <c r="D13" i="139"/>
  <c r="E13" i="139"/>
  <c r="D14" i="139"/>
  <c r="E14" i="139"/>
  <c r="D15" i="139"/>
  <c r="E15" i="139"/>
  <c r="D16" i="139"/>
  <c r="E16" i="139"/>
  <c r="D17" i="139"/>
  <c r="E17" i="139"/>
  <c r="D18" i="139"/>
  <c r="E18" i="139"/>
  <c r="D19" i="139"/>
  <c r="E19" i="139"/>
  <c r="D20" i="139"/>
  <c r="E20" i="139"/>
  <c r="D21" i="139"/>
  <c r="E21" i="139"/>
  <c r="D22" i="139"/>
  <c r="E22" i="139"/>
  <c r="C22" i="139"/>
  <c r="C21" i="139"/>
  <c r="C20" i="139"/>
  <c r="C19" i="139"/>
  <c r="C18" i="139"/>
  <c r="C17" i="139"/>
  <c r="C16" i="139"/>
  <c r="C15" i="139"/>
  <c r="C14" i="139"/>
  <c r="C13" i="139"/>
  <c r="C12" i="139"/>
  <c r="C11" i="139"/>
  <c r="C10" i="139"/>
  <c r="C9" i="139"/>
  <c r="D9" i="120"/>
  <c r="E9" i="120"/>
  <c r="D10" i="120"/>
  <c r="E10" i="120"/>
  <c r="D11" i="120"/>
  <c r="E11" i="120"/>
  <c r="D12" i="120"/>
  <c r="E12" i="120"/>
  <c r="D13" i="120"/>
  <c r="E13" i="120"/>
  <c r="D14" i="120"/>
  <c r="E14" i="120"/>
  <c r="D15" i="120"/>
  <c r="E15" i="120"/>
  <c r="D16" i="120"/>
  <c r="E16" i="120"/>
  <c r="D17" i="120"/>
  <c r="E17" i="120"/>
  <c r="D18" i="120"/>
  <c r="E18" i="120"/>
  <c r="D19" i="120"/>
  <c r="E19" i="120"/>
  <c r="D20" i="120"/>
  <c r="E20" i="120"/>
  <c r="D21" i="120"/>
  <c r="E21" i="120"/>
  <c r="D22" i="120"/>
  <c r="E22" i="120"/>
  <c r="C22" i="120"/>
  <c r="C21" i="120"/>
  <c r="C20" i="120"/>
  <c r="C19" i="120"/>
  <c r="C18" i="120"/>
  <c r="C17" i="120"/>
  <c r="C16" i="120"/>
  <c r="C15" i="120"/>
  <c r="C14" i="120"/>
  <c r="C13" i="120"/>
  <c r="C12" i="120"/>
  <c r="C11" i="120"/>
  <c r="C10" i="120"/>
  <c r="C9" i="120"/>
  <c r="C23" i="120" l="1"/>
  <c r="E23" i="120"/>
  <c r="D23" i="120"/>
  <c r="G45" i="105"/>
  <c r="K45" i="105"/>
  <c r="B38" i="43" l="1"/>
  <c r="B37" i="43"/>
  <c r="B36" i="43"/>
  <c r="B35" i="43"/>
  <c r="A38" i="43"/>
  <c r="A37" i="43"/>
  <c r="A36" i="43"/>
  <c r="A35" i="43"/>
  <c r="A8" i="43"/>
  <c r="A7" i="43"/>
  <c r="A6" i="43"/>
  <c r="A5" i="43"/>
  <c r="Q29" i="147" l="1"/>
  <c r="R29" i="147"/>
  <c r="P29" i="147"/>
  <c r="O31" i="147"/>
  <c r="O32" i="147"/>
  <c r="O33" i="147"/>
  <c r="O30" i="147"/>
  <c r="J29" i="147"/>
  <c r="I29" i="147"/>
  <c r="H31" i="147"/>
  <c r="H32" i="147"/>
  <c r="H33" i="147"/>
  <c r="H30" i="147"/>
  <c r="T20" i="147" l="1"/>
  <c r="M20" i="147"/>
  <c r="R20" i="147"/>
  <c r="S30" i="147" s="1"/>
  <c r="Q20" i="147"/>
  <c r="R30" i="147" s="1"/>
  <c r="P20" i="147"/>
  <c r="Q30" i="147" s="1"/>
  <c r="O20" i="147"/>
  <c r="P30" i="147" s="1"/>
  <c r="K20" i="147"/>
  <c r="L30" i="147" s="1"/>
  <c r="J20" i="147"/>
  <c r="K30" i="147" s="1"/>
  <c r="I20" i="147"/>
  <c r="J30" i="147" s="1"/>
  <c r="H20" i="147"/>
  <c r="I30" i="147" s="1"/>
  <c r="U20" i="147" l="1"/>
  <c r="B7" i="146" l="1"/>
  <c r="K7" i="146" s="1"/>
  <c r="H7" i="146" l="1"/>
  <c r="M7" i="146"/>
  <c r="I7" i="146"/>
  <c r="C7" i="146"/>
  <c r="E7" i="146"/>
  <c r="E42" i="145"/>
  <c r="G42" i="145" s="1"/>
  <c r="F49" i="145"/>
  <c r="J43" i="145"/>
  <c r="I43" i="145"/>
  <c r="I51" i="145"/>
  <c r="I42" i="145"/>
  <c r="I50" i="145"/>
  <c r="I41" i="145"/>
  <c r="H41" i="145"/>
  <c r="G43" i="145"/>
  <c r="E43" i="145"/>
  <c r="F51" i="145" s="1"/>
  <c r="F42" i="145"/>
  <c r="D43" i="145"/>
  <c r="C41" i="145"/>
  <c r="C42" i="145"/>
  <c r="C43" i="145"/>
  <c r="B43" i="145"/>
  <c r="C51" i="145" s="1"/>
  <c r="C50" i="145"/>
  <c r="B41" i="145"/>
  <c r="C49" i="145" s="1"/>
  <c r="I40" i="145"/>
  <c r="F40" i="145"/>
  <c r="E40" i="145"/>
  <c r="C40" i="145"/>
  <c r="B40" i="145"/>
  <c r="H5" i="145"/>
  <c r="H45" i="145" s="1"/>
  <c r="E5" i="145"/>
  <c r="E45" i="145" s="1"/>
  <c r="B5" i="145"/>
  <c r="B45" i="145" s="1"/>
  <c r="I49" i="145" l="1"/>
  <c r="J41" i="145"/>
  <c r="D42" i="145"/>
  <c r="J42" i="145"/>
  <c r="D41" i="145"/>
  <c r="L7" i="146"/>
  <c r="F7" i="146"/>
  <c r="J7" i="146"/>
  <c r="F50" i="145"/>
  <c r="A58" i="113"/>
  <c r="A52" i="113"/>
  <c r="A46" i="113"/>
  <c r="A40" i="113"/>
  <c r="A27" i="113"/>
  <c r="A21" i="113"/>
  <c r="A15" i="113"/>
  <c r="A9" i="113"/>
  <c r="E36" i="113"/>
  <c r="I36" i="113" s="1"/>
  <c r="E5" i="113"/>
  <c r="I5" i="113" s="1"/>
  <c r="A58" i="112"/>
  <c r="A52" i="112"/>
  <c r="A46" i="112"/>
  <c r="A40" i="112"/>
  <c r="A27" i="112"/>
  <c r="A21" i="112"/>
  <c r="A15" i="112"/>
  <c r="A9" i="112"/>
  <c r="E36" i="112"/>
  <c r="I36" i="112" s="1"/>
  <c r="I5" i="112"/>
  <c r="E5" i="112"/>
  <c r="A58" i="111"/>
  <c r="A52" i="111"/>
  <c r="A46" i="111"/>
  <c r="A40" i="111"/>
  <c r="A27" i="111"/>
  <c r="A21" i="111"/>
  <c r="A15" i="111"/>
  <c r="A9" i="111"/>
  <c r="E36" i="111"/>
  <c r="I36" i="111" s="1"/>
  <c r="E5" i="111"/>
  <c r="I5" i="111" s="1"/>
  <c r="A58" i="110"/>
  <c r="A52" i="110"/>
  <c r="A46" i="110"/>
  <c r="A40" i="110"/>
  <c r="A27" i="110"/>
  <c r="A21" i="110"/>
  <c r="A15" i="110"/>
  <c r="A9" i="110"/>
  <c r="E36" i="110"/>
  <c r="I36" i="110" s="1"/>
  <c r="E5" i="110"/>
  <c r="I5" i="110" s="1"/>
  <c r="A58" i="109"/>
  <c r="A52" i="109"/>
  <c r="A46" i="109"/>
  <c r="A40" i="109"/>
  <c r="A27" i="109"/>
  <c r="A21" i="109"/>
  <c r="A15" i="109"/>
  <c r="A9" i="109"/>
  <c r="E36" i="109"/>
  <c r="I36" i="109" s="1"/>
  <c r="E5" i="109"/>
  <c r="I5" i="109" s="1"/>
  <c r="A58" i="108"/>
  <c r="A52" i="108"/>
  <c r="A46" i="108"/>
  <c r="A40" i="108"/>
  <c r="A27" i="108"/>
  <c r="A21" i="108"/>
  <c r="A15" i="108"/>
  <c r="A9" i="108"/>
  <c r="E36" i="108"/>
  <c r="I36" i="108" s="1"/>
  <c r="E5" i="108"/>
  <c r="I5" i="108" s="1"/>
  <c r="A27" i="107"/>
  <c r="A21" i="107"/>
  <c r="A15" i="107"/>
  <c r="A9" i="107"/>
  <c r="E36" i="107"/>
  <c r="I36" i="107" s="1"/>
  <c r="E5" i="107"/>
  <c r="I5" i="107" s="1"/>
  <c r="G6" i="105"/>
  <c r="K6" i="105" s="1"/>
  <c r="F6" i="105"/>
  <c r="J6" i="105" s="1"/>
  <c r="E6" i="105"/>
  <c r="I6" i="105" s="1"/>
  <c r="D6" i="105"/>
  <c r="H6" i="105" s="1"/>
  <c r="A30" i="116"/>
  <c r="A40" i="116" s="1"/>
  <c r="A23" i="116"/>
  <c r="A16" i="116"/>
  <c r="A9" i="116"/>
  <c r="E5" i="116"/>
  <c r="I5" i="116" s="1"/>
  <c r="E23" i="140"/>
  <c r="E25" i="140" s="1"/>
  <c r="D23" i="140"/>
  <c r="D25" i="140" s="1"/>
  <c r="C23" i="140"/>
  <c r="C25" i="140" s="1"/>
  <c r="E23" i="139"/>
  <c r="E25" i="139" s="1"/>
  <c r="D23" i="139"/>
  <c r="D25" i="139" s="1"/>
  <c r="C23" i="139"/>
  <c r="C25" i="139" s="1"/>
  <c r="F9" i="140" l="1"/>
  <c r="F11" i="140"/>
  <c r="F16" i="140"/>
  <c r="F21" i="140"/>
  <c r="F12" i="140"/>
  <c r="F17" i="140"/>
  <c r="F15" i="140"/>
  <c r="F20" i="140"/>
  <c r="F13" i="140"/>
  <c r="F19" i="140"/>
  <c r="F12" i="139"/>
  <c r="F13" i="139"/>
  <c r="F21" i="139"/>
  <c r="F11" i="139"/>
  <c r="F15" i="139"/>
  <c r="F19" i="139"/>
  <c r="F16" i="139"/>
  <c r="F20" i="139"/>
  <c r="F9" i="139"/>
  <c r="F17" i="139"/>
  <c r="F10" i="139"/>
  <c r="F14" i="139"/>
  <c r="F18" i="139"/>
  <c r="F10" i="140"/>
  <c r="F14" i="140"/>
  <c r="F18" i="140"/>
  <c r="F22" i="140"/>
  <c r="F22" i="139"/>
  <c r="G40" i="116"/>
  <c r="J44" i="116"/>
  <c r="I44" i="116"/>
  <c r="H47" i="116"/>
  <c r="H46" i="116"/>
  <c r="H45" i="116"/>
  <c r="D44" i="116"/>
  <c r="C44" i="116"/>
  <c r="B47" i="116"/>
  <c r="B46" i="116"/>
  <c r="B45" i="116"/>
  <c r="D35" i="133"/>
  <c r="D36" i="133"/>
  <c r="D37" i="133"/>
  <c r="F33" i="133"/>
  <c r="G33" i="133"/>
  <c r="H33" i="133"/>
  <c r="E33" i="133"/>
  <c r="D34" i="133"/>
  <c r="C21" i="133"/>
  <c r="F36" i="133" s="1"/>
  <c r="K24" i="133"/>
  <c r="K20" i="133"/>
  <c r="F20" i="133"/>
  <c r="F24" i="133"/>
  <c r="J25" i="133"/>
  <c r="I25" i="133"/>
  <c r="H25" i="133"/>
  <c r="G25" i="133"/>
  <c r="E25" i="133"/>
  <c r="D25" i="133"/>
  <c r="C25" i="133"/>
  <c r="B25" i="133"/>
  <c r="J24" i="133"/>
  <c r="I24" i="133"/>
  <c r="H24" i="133"/>
  <c r="G24" i="133"/>
  <c r="E24" i="133"/>
  <c r="D24" i="133"/>
  <c r="C24" i="133"/>
  <c r="B24" i="133"/>
  <c r="J23" i="133"/>
  <c r="I23" i="133"/>
  <c r="H23" i="133"/>
  <c r="G23" i="133"/>
  <c r="E23" i="133"/>
  <c r="D23" i="133"/>
  <c r="C23" i="133"/>
  <c r="B23" i="133"/>
  <c r="K22" i="133"/>
  <c r="J22" i="133"/>
  <c r="I22" i="133"/>
  <c r="H22" i="133"/>
  <c r="G22" i="133"/>
  <c r="E22" i="133"/>
  <c r="H37" i="133" s="1"/>
  <c r="D22" i="133"/>
  <c r="G37" i="133" s="1"/>
  <c r="C22" i="133"/>
  <c r="F37" i="133" s="1"/>
  <c r="B22" i="133"/>
  <c r="E37" i="133" s="1"/>
  <c r="J21" i="133"/>
  <c r="I21" i="133"/>
  <c r="H21" i="133"/>
  <c r="G21" i="133"/>
  <c r="E21" i="133"/>
  <c r="H36" i="133" s="1"/>
  <c r="D21" i="133"/>
  <c r="G36" i="133" s="1"/>
  <c r="B21" i="133"/>
  <c r="E36" i="133" s="1"/>
  <c r="J20" i="133"/>
  <c r="I20" i="133"/>
  <c r="H20" i="133"/>
  <c r="G20" i="133"/>
  <c r="E20" i="133"/>
  <c r="H35" i="133" s="1"/>
  <c r="D20" i="133"/>
  <c r="G35" i="133" s="1"/>
  <c r="C20" i="133"/>
  <c r="F35" i="133" s="1"/>
  <c r="B20" i="133"/>
  <c r="E35" i="133" s="1"/>
  <c r="J19" i="133"/>
  <c r="I19" i="133"/>
  <c r="H19" i="133"/>
  <c r="G19" i="133"/>
  <c r="E19" i="133"/>
  <c r="H34" i="133" s="1"/>
  <c r="D19" i="133"/>
  <c r="G34" i="133" s="1"/>
  <c r="C19" i="133"/>
  <c r="F34" i="133" s="1"/>
  <c r="B19" i="133"/>
  <c r="E34" i="133" s="1"/>
  <c r="Q19" i="129"/>
  <c r="O19" i="129"/>
  <c r="N19" i="129"/>
  <c r="M19" i="129"/>
  <c r="L19" i="129"/>
  <c r="K19" i="129"/>
  <c r="J19" i="129"/>
  <c r="I19" i="129"/>
  <c r="H19" i="129"/>
  <c r="G19" i="129"/>
  <c r="F19" i="129"/>
  <c r="E19" i="129"/>
  <c r="D19" i="129"/>
  <c r="C19" i="129"/>
  <c r="B19" i="129"/>
  <c r="F22" i="133" l="1"/>
  <c r="F23" i="139"/>
  <c r="F23" i="140"/>
  <c r="K25" i="133"/>
  <c r="P19" i="129"/>
  <c r="R19" i="129"/>
  <c r="K23" i="133"/>
  <c r="K21" i="133"/>
  <c r="K19" i="133"/>
  <c r="F21" i="133"/>
  <c r="F25" i="133"/>
  <c r="F19" i="133"/>
  <c r="F23" i="133"/>
  <c r="B19" i="128"/>
  <c r="R19" i="128"/>
  <c r="Q19" i="128"/>
  <c r="P19" i="128"/>
  <c r="O19" i="128"/>
  <c r="N19" i="128"/>
  <c r="M19" i="128"/>
  <c r="L19" i="128"/>
  <c r="K19" i="128"/>
  <c r="J19" i="128"/>
  <c r="I19" i="128"/>
  <c r="H19" i="128"/>
  <c r="G19" i="128"/>
  <c r="F19" i="128"/>
  <c r="E19" i="128"/>
  <c r="D19" i="128"/>
  <c r="C19" i="128"/>
  <c r="C26" i="122" l="1"/>
  <c r="C25" i="122"/>
  <c r="C24" i="122"/>
  <c r="C23" i="122"/>
  <c r="C22" i="122"/>
  <c r="C20" i="122"/>
  <c r="S26" i="122"/>
  <c r="R26" i="122"/>
  <c r="Q26" i="122"/>
  <c r="N26" i="122"/>
  <c r="M26" i="122"/>
  <c r="L26" i="122"/>
  <c r="K26" i="122"/>
  <c r="S25" i="122"/>
  <c r="R25" i="122"/>
  <c r="Q25" i="122"/>
  <c r="P25" i="122"/>
  <c r="N25" i="122"/>
  <c r="M25" i="122"/>
  <c r="L25" i="122"/>
  <c r="K25" i="122"/>
  <c r="S24" i="122"/>
  <c r="R24" i="122"/>
  <c r="Q24" i="122"/>
  <c r="N24" i="122"/>
  <c r="M24" i="122"/>
  <c r="L24" i="122"/>
  <c r="K24" i="122"/>
  <c r="R23" i="122"/>
  <c r="Q23" i="122"/>
  <c r="N23" i="122"/>
  <c r="M23" i="122"/>
  <c r="L23" i="122"/>
  <c r="K23" i="122"/>
  <c r="S22" i="122"/>
  <c r="R22" i="122"/>
  <c r="Q22" i="122"/>
  <c r="N22" i="122"/>
  <c r="M22" i="122"/>
  <c r="L22" i="122"/>
  <c r="K22" i="122"/>
  <c r="S21" i="122"/>
  <c r="R21" i="122"/>
  <c r="Q21" i="122"/>
  <c r="P21" i="122"/>
  <c r="N21" i="122"/>
  <c r="M21" i="122"/>
  <c r="L21" i="122"/>
  <c r="K21" i="122"/>
  <c r="S20" i="122"/>
  <c r="R20" i="122"/>
  <c r="Q20" i="122"/>
  <c r="N20" i="122"/>
  <c r="M20" i="122"/>
  <c r="L20" i="122"/>
  <c r="K20" i="122"/>
  <c r="P23" i="122"/>
  <c r="O23" i="122"/>
  <c r="P22" i="122"/>
  <c r="O22" i="122"/>
  <c r="O25" i="122"/>
  <c r="O21" i="122"/>
  <c r="P26" i="122"/>
  <c r="O26" i="122"/>
  <c r="P24" i="122"/>
  <c r="O24" i="122"/>
  <c r="J26" i="122"/>
  <c r="I26" i="122"/>
  <c r="H26" i="122"/>
  <c r="E26" i="122"/>
  <c r="D26" i="122"/>
  <c r="B26" i="122"/>
  <c r="J25" i="122"/>
  <c r="I25" i="122"/>
  <c r="H25" i="122"/>
  <c r="E25" i="122"/>
  <c r="D25" i="122"/>
  <c r="B25" i="122"/>
  <c r="J24" i="122"/>
  <c r="I24" i="122"/>
  <c r="H24" i="122"/>
  <c r="E24" i="122"/>
  <c r="D24" i="122"/>
  <c r="B24" i="122"/>
  <c r="J23" i="122"/>
  <c r="I23" i="122"/>
  <c r="H23" i="122"/>
  <c r="E23" i="122"/>
  <c r="D23" i="122"/>
  <c r="B23" i="122"/>
  <c r="J22" i="122"/>
  <c r="H22" i="122"/>
  <c r="E22" i="122"/>
  <c r="D22" i="122"/>
  <c r="J21" i="122"/>
  <c r="I21" i="122"/>
  <c r="H21" i="122"/>
  <c r="E21" i="122"/>
  <c r="D21" i="122"/>
  <c r="B21" i="122"/>
  <c r="J20" i="122"/>
  <c r="I20" i="122"/>
  <c r="H20" i="122"/>
  <c r="E20" i="122"/>
  <c r="D20" i="122"/>
  <c r="G23" i="122"/>
  <c r="G22" i="122"/>
  <c r="G21" i="122"/>
  <c r="G26" i="122"/>
  <c r="F13" i="126" l="1"/>
  <c r="O20" i="122"/>
  <c r="P20" i="122"/>
  <c r="F26" i="122"/>
  <c r="G20" i="122"/>
  <c r="G24" i="122"/>
  <c r="F21" i="122"/>
  <c r="F23" i="122"/>
  <c r="F25" i="122"/>
  <c r="G25" i="122"/>
  <c r="F20" i="122"/>
  <c r="F22" i="122"/>
  <c r="F24" i="122"/>
  <c r="C25" i="120" l="1"/>
  <c r="D25" i="120"/>
  <c r="F12" i="120" l="1"/>
  <c r="F9" i="120"/>
  <c r="F15" i="120"/>
  <c r="F22" i="120"/>
  <c r="F21" i="120"/>
  <c r="F14" i="120"/>
  <c r="F19" i="120"/>
  <c r="F11" i="120"/>
  <c r="E25" i="120"/>
  <c r="F17" i="120"/>
  <c r="F10" i="120"/>
  <c r="F18" i="120"/>
  <c r="F13" i="120"/>
  <c r="F20" i="120"/>
  <c r="F16" i="120"/>
  <c r="F23" i="120" l="1"/>
  <c r="K52" i="105"/>
  <c r="E31" i="116"/>
  <c r="F35" i="116" l="1"/>
  <c r="E24" i="141" s="1"/>
  <c r="E35" i="116"/>
  <c r="D24" i="141" s="1"/>
  <c r="F31" i="116"/>
  <c r="E32" i="116"/>
  <c r="F32" i="116"/>
  <c r="F33" i="116"/>
  <c r="F30" i="116"/>
  <c r="D31" i="116"/>
  <c r="D32" i="116"/>
  <c r="D33" i="116"/>
  <c r="D30" i="116"/>
  <c r="E30" i="116"/>
  <c r="H28" i="116"/>
  <c r="G24" i="140" s="1"/>
  <c r="D47" i="116"/>
  <c r="H26" i="116"/>
  <c r="H25" i="116"/>
  <c r="H24" i="116"/>
  <c r="H23" i="116"/>
  <c r="H21" i="116"/>
  <c r="G24" i="139" s="1"/>
  <c r="D46" i="116"/>
  <c r="H19" i="116"/>
  <c r="H18" i="116"/>
  <c r="H17" i="116"/>
  <c r="H16" i="116"/>
  <c r="H10" i="116"/>
  <c r="H11" i="116"/>
  <c r="H12" i="116"/>
  <c r="G24" i="120"/>
  <c r="H9" i="116"/>
  <c r="E36" i="116" l="1"/>
  <c r="D36" i="116"/>
  <c r="F36" i="116"/>
  <c r="H35" i="116"/>
  <c r="G24" i="141" s="1"/>
  <c r="H31" i="116"/>
  <c r="H33" i="116"/>
  <c r="H22" i="116"/>
  <c r="G13" i="161" s="1"/>
  <c r="C46" i="116"/>
  <c r="H32" i="116"/>
  <c r="H30" i="116"/>
  <c r="G25" i="139" l="1"/>
  <c r="G24" i="116"/>
  <c r="G28" i="116"/>
  <c r="G25" i="116"/>
  <c r="G23" i="116"/>
  <c r="G26" i="116"/>
  <c r="G27" i="116"/>
  <c r="D45" i="116"/>
  <c r="D48" i="116" s="1"/>
  <c r="J45" i="116"/>
  <c r="J46" i="116"/>
  <c r="J47" i="116"/>
  <c r="H29" i="116"/>
  <c r="G13" i="162" s="1"/>
  <c r="C47" i="116"/>
  <c r="C45" i="116"/>
  <c r="H15" i="116"/>
  <c r="G13" i="126" s="1"/>
  <c r="G29" i="116" l="1"/>
  <c r="G25" i="120"/>
  <c r="G25" i="140"/>
  <c r="C48" i="116"/>
  <c r="I45" i="116"/>
  <c r="G31" i="116"/>
  <c r="G33" i="116"/>
  <c r="G35" i="116"/>
  <c r="G30" i="116"/>
  <c r="G32" i="116"/>
  <c r="G34" i="116"/>
  <c r="J48" i="116"/>
  <c r="H36" i="116"/>
  <c r="G13" i="163" s="1"/>
  <c r="I47" i="116"/>
  <c r="I46" i="116"/>
  <c r="G36" i="116" l="1"/>
  <c r="G25" i="141"/>
  <c r="I48" i="116"/>
  <c r="G17" i="140"/>
  <c r="G17" i="139"/>
  <c r="G17" i="120"/>
  <c r="G15" i="140"/>
  <c r="G15" i="139"/>
  <c r="G15" i="120"/>
  <c r="E28" i="107"/>
  <c r="F28" i="107"/>
  <c r="E29" i="107"/>
  <c r="F29" i="107"/>
  <c r="E30" i="107"/>
  <c r="F30" i="107"/>
  <c r="F27" i="107"/>
  <c r="E27" i="107"/>
  <c r="D28" i="107"/>
  <c r="D29" i="107"/>
  <c r="K28" i="105"/>
  <c r="G28" i="105"/>
  <c r="F32" i="107" l="1"/>
  <c r="D32" i="107"/>
  <c r="C9" i="141" s="1"/>
  <c r="E32" i="107"/>
  <c r="C17" i="141"/>
  <c r="E17" i="141"/>
  <c r="D11" i="141"/>
  <c r="C10" i="141"/>
  <c r="C19" i="141"/>
  <c r="C15" i="141"/>
  <c r="E15" i="141"/>
  <c r="E21" i="141"/>
  <c r="C20" i="141"/>
  <c r="E19" i="141"/>
  <c r="C18" i="141"/>
  <c r="C16" i="141"/>
  <c r="C14" i="141"/>
  <c r="E13" i="141"/>
  <c r="C13" i="141"/>
  <c r="G13" i="141"/>
  <c r="D13" i="141"/>
  <c r="C12" i="141"/>
  <c r="E11" i="141"/>
  <c r="C11" i="141"/>
  <c r="E10" i="141"/>
  <c r="G10" i="140"/>
  <c r="C21" i="141"/>
  <c r="C22" i="141"/>
  <c r="G21" i="120"/>
  <c r="G21" i="139"/>
  <c r="G21" i="140"/>
  <c r="D21" i="141"/>
  <c r="G19" i="120"/>
  <c r="G19" i="139"/>
  <c r="G19" i="140"/>
  <c r="G13" i="120"/>
  <c r="G13" i="139"/>
  <c r="G13" i="140"/>
  <c r="G11" i="120"/>
  <c r="G11" i="139"/>
  <c r="G11" i="140"/>
  <c r="E9" i="141"/>
  <c r="G10" i="139"/>
  <c r="G10" i="120"/>
  <c r="H18" i="107"/>
  <c r="G16" i="107"/>
  <c r="H12" i="107"/>
  <c r="H24" i="107"/>
  <c r="G22" i="107"/>
  <c r="G10" i="107"/>
  <c r="G21" i="107"/>
  <c r="H27" i="107"/>
  <c r="H11" i="107"/>
  <c r="H17" i="107"/>
  <c r="H23" i="107"/>
  <c r="H26" i="107"/>
  <c r="G9" i="140" s="1"/>
  <c r="H28" i="107"/>
  <c r="H10" i="107"/>
  <c r="G12" i="107"/>
  <c r="G9" i="120"/>
  <c r="H16" i="107"/>
  <c r="H20" i="107"/>
  <c r="G9" i="139" s="1"/>
  <c r="H22" i="107"/>
  <c r="G24" i="107"/>
  <c r="H29" i="107"/>
  <c r="H15" i="107"/>
  <c r="G17" i="107"/>
  <c r="H21" i="107"/>
  <c r="G23" i="107"/>
  <c r="H30" i="107"/>
  <c r="G48" i="105"/>
  <c r="K10" i="105"/>
  <c r="K11" i="105"/>
  <c r="K13" i="105"/>
  <c r="K14" i="105"/>
  <c r="K16" i="105"/>
  <c r="K17" i="105"/>
  <c r="K20" i="105"/>
  <c r="K21" i="105"/>
  <c r="K24" i="105"/>
  <c r="K25" i="105"/>
  <c r="K29" i="105"/>
  <c r="K30" i="105"/>
  <c r="K32" i="105"/>
  <c r="K33" i="105"/>
  <c r="K35" i="105"/>
  <c r="K36" i="105"/>
  <c r="K38" i="105"/>
  <c r="K39" i="105"/>
  <c r="K41" i="105"/>
  <c r="K42" i="105"/>
  <c r="K44" i="105"/>
  <c r="K46" i="105"/>
  <c r="K47" i="105"/>
  <c r="K8" i="105"/>
  <c r="K7" i="105"/>
  <c r="G16" i="105"/>
  <c r="G20" i="105"/>
  <c r="G21" i="105"/>
  <c r="G24" i="105"/>
  <c r="G25" i="105"/>
  <c r="G29" i="105"/>
  <c r="G30" i="105"/>
  <c r="G32" i="105"/>
  <c r="G33" i="105"/>
  <c r="G35" i="105"/>
  <c r="G36" i="105"/>
  <c r="G38" i="105"/>
  <c r="G39" i="105"/>
  <c r="G41" i="105"/>
  <c r="G42" i="105"/>
  <c r="G44" i="105"/>
  <c r="G46" i="105"/>
  <c r="G47" i="105"/>
  <c r="G52" i="105"/>
  <c r="G14" i="105"/>
  <c r="G13" i="105"/>
  <c r="G11" i="105"/>
  <c r="G10" i="105"/>
  <c r="G8" i="105"/>
  <c r="G26" i="107" l="1"/>
  <c r="G14" i="107"/>
  <c r="G20" i="107"/>
  <c r="H32" i="107"/>
  <c r="G9" i="141" s="1"/>
  <c r="G31" i="107"/>
  <c r="D9" i="141"/>
  <c r="G11" i="141"/>
  <c r="G10" i="141"/>
  <c r="G19" i="141"/>
  <c r="D19" i="141"/>
  <c r="G17" i="141"/>
  <c r="D17" i="141"/>
  <c r="C23" i="141"/>
  <c r="C25" i="141" s="1"/>
  <c r="G15" i="141"/>
  <c r="D15" i="141"/>
  <c r="E23" i="141"/>
  <c r="F10" i="141" s="1"/>
  <c r="D10" i="141"/>
  <c r="K48" i="105"/>
  <c r="K40" i="105"/>
  <c r="K12" i="105"/>
  <c r="K15" i="105"/>
  <c r="G23" i="105"/>
  <c r="G27" i="105"/>
  <c r="G31" i="105"/>
  <c r="G40" i="105"/>
  <c r="G43" i="105"/>
  <c r="G34" i="105"/>
  <c r="G21" i="141"/>
  <c r="G28" i="107"/>
  <c r="G30" i="107"/>
  <c r="G29" i="107"/>
  <c r="G27" i="107"/>
  <c r="K9" i="105"/>
  <c r="K27" i="105"/>
  <c r="K34" i="105"/>
  <c r="G15" i="105"/>
  <c r="K23" i="105"/>
  <c r="K43" i="105"/>
  <c r="G12" i="105"/>
  <c r="K31" i="105"/>
  <c r="G37" i="105"/>
  <c r="K37" i="105"/>
  <c r="G9" i="105"/>
  <c r="G32" i="107" l="1"/>
  <c r="D23" i="141"/>
  <c r="D25" i="141" s="1"/>
  <c r="F19" i="141"/>
  <c r="F9" i="141"/>
  <c r="F20" i="141"/>
  <c r="F15" i="141"/>
  <c r="F16" i="141"/>
  <c r="F14" i="141"/>
  <c r="F17" i="141"/>
  <c r="F13" i="141"/>
  <c r="F12" i="141"/>
  <c r="F18" i="141"/>
  <c r="F11" i="141"/>
  <c r="F21" i="141"/>
  <c r="F22" i="141"/>
  <c r="E25" i="141"/>
  <c r="F23" i="141" l="1"/>
</calcChain>
</file>

<file path=xl/sharedStrings.xml><?xml version="1.0" encoding="utf-8"?>
<sst xmlns="http://schemas.openxmlformats.org/spreadsheetml/2006/main" count="1659" uniqueCount="349">
  <si>
    <t>počet zákazníků</t>
  </si>
  <si>
    <t>MWh</t>
  </si>
  <si>
    <t>Celkem</t>
  </si>
  <si>
    <t>Praha</t>
  </si>
  <si>
    <t>Česká republika</t>
  </si>
  <si>
    <t>Celkem ČR</t>
  </si>
  <si>
    <t>VO</t>
  </si>
  <si>
    <t>SO</t>
  </si>
  <si>
    <t>MO</t>
  </si>
  <si>
    <t>DOM</t>
  </si>
  <si>
    <t>Pražská plynárenská Distribuce, a.s.</t>
  </si>
  <si>
    <t>°C</t>
  </si>
  <si>
    <t>GWh</t>
  </si>
  <si>
    <t>Jihočeský</t>
  </si>
  <si>
    <t>Jihomoravský</t>
  </si>
  <si>
    <t>Karlovarský</t>
  </si>
  <si>
    <t>Liberecký</t>
  </si>
  <si>
    <t>Moravskoslezský</t>
  </si>
  <si>
    <t>Olomoucký</t>
  </si>
  <si>
    <t>Pardubický</t>
  </si>
  <si>
    <t>Plzeňský</t>
  </si>
  <si>
    <t>Středočeský</t>
  </si>
  <si>
    <t>Ústecký</t>
  </si>
  <si>
    <t>Vysočina</t>
  </si>
  <si>
    <t>Zlínský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</si>
  <si>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</si>
  <si>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</si>
  <si>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</si>
  <si>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</si>
  <si>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</si>
  <si>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</si>
  <si>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</si>
  <si>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</si>
  <si>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</si>
  <si>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</si>
  <si>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</si>
  <si>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</si>
  <si>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a</t>
  </si>
  <si>
    <t>průměr</t>
  </si>
  <si>
    <t>spotřeba plynu</t>
  </si>
  <si>
    <t>PP Distribuce</t>
  </si>
  <si>
    <t>E.ON Distribuce</t>
  </si>
  <si>
    <t>Spotřeba plynu 
v ČR</t>
  </si>
  <si>
    <t>Spotřeba plynu v ČR</t>
  </si>
  <si>
    <t>E.ON Distribuce, a.s.</t>
  </si>
  <si>
    <t>kategorie</t>
  </si>
  <si>
    <t>průměrná teplota</t>
  </si>
  <si>
    <t>plynárenské společnosti</t>
  </si>
  <si>
    <t>ČR</t>
  </si>
  <si>
    <t>Přepravní soustava</t>
  </si>
  <si>
    <t>PS</t>
  </si>
  <si>
    <t>Regionální distribuční soustava</t>
  </si>
  <si>
    <t>RDS</t>
  </si>
  <si>
    <t>LDS</t>
  </si>
  <si>
    <t>Lokální distribuční soustava</t>
  </si>
  <si>
    <t>Zásobník plynu</t>
  </si>
  <si>
    <t>ZP</t>
  </si>
  <si>
    <t>HPS</t>
  </si>
  <si>
    <t>Hraniční předávací stanice</t>
  </si>
  <si>
    <t>Přeshraniční plynovod</t>
  </si>
  <si>
    <t>PPL</t>
  </si>
  <si>
    <t>Maloodběratelé (kategorie zákazníků)</t>
  </si>
  <si>
    <t>Velkoodběratelé (kategorie zákazníků)</t>
  </si>
  <si>
    <t>Střední odběratelé (kategorie zákazníků)</t>
  </si>
  <si>
    <t>Domácnosti (kategorie zákazníků)</t>
  </si>
  <si>
    <t>OP</t>
  </si>
  <si>
    <t>%</t>
  </si>
  <si>
    <t>ERÚ</t>
  </si>
  <si>
    <t>Energetický regulační úřad</t>
  </si>
  <si>
    <t>OTE</t>
  </si>
  <si>
    <t>Společnost OTE, a.s. (operátor trhu)</t>
  </si>
  <si>
    <t>maximum</t>
  </si>
  <si>
    <t>minimum</t>
  </si>
  <si>
    <t>VP</t>
  </si>
  <si>
    <t>Výroba plynu</t>
  </si>
  <si>
    <t>DS</t>
  </si>
  <si>
    <t>Distribuční soustava</t>
  </si>
  <si>
    <t>KS</t>
  </si>
  <si>
    <t>Kompresní stanice</t>
  </si>
  <si>
    <t>do ČR</t>
  </si>
  <si>
    <t>z ČR</t>
  </si>
  <si>
    <t>přes HPS</t>
  </si>
  <si>
    <t>přes PPL</t>
  </si>
  <si>
    <t>celkem</t>
  </si>
  <si>
    <t>ze ZP</t>
  </si>
  <si>
    <t>do ZP</t>
  </si>
  <si>
    <t>z VP do DS</t>
  </si>
  <si>
    <t>připojena k RDS</t>
  </si>
  <si>
    <t>připojena k LDS</t>
  </si>
  <si>
    <t>ostatní plyn</t>
  </si>
  <si>
    <t>celkem ČR</t>
  </si>
  <si>
    <t>Tok plynu do/z
 plynárenské soustavy ČR</t>
  </si>
  <si>
    <t>Vlastní spotřeba výrobců plynu</t>
  </si>
  <si>
    <t>VS</t>
  </si>
  <si>
    <t>Ostatní společnosti</t>
  </si>
  <si>
    <t>Tok plynu ze/do zásobníků plynu, 
které náleží do plynárenské soustavy ČR</t>
  </si>
  <si>
    <t>Denní průběh spotřeb zemního plynu v ČR</t>
  </si>
  <si>
    <t>Bilance plynárenské soustavy ČR v průběhu roku</t>
  </si>
  <si>
    <t>str. 2</t>
  </si>
  <si>
    <t>str. 3</t>
  </si>
  <si>
    <t>str. 4</t>
  </si>
  <si>
    <t>str. 5</t>
  </si>
  <si>
    <t>str. 6</t>
  </si>
  <si>
    <t>str. 7</t>
  </si>
  <si>
    <t>str. 9</t>
  </si>
  <si>
    <t>str. 10</t>
  </si>
  <si>
    <t>str. 11</t>
  </si>
  <si>
    <t>Podíl</t>
  </si>
  <si>
    <t>meziroční změna spotřeby
%</t>
  </si>
  <si>
    <t>Ostatní společnosti *</t>
  </si>
  <si>
    <t>Jihočeský kraj</t>
  </si>
  <si>
    <t>Jihomoravský kraj</t>
  </si>
  <si>
    <t>Karlovarský kraj</t>
  </si>
  <si>
    <t>Královéhradecký kraj</t>
  </si>
  <si>
    <t>Liberecký kraj</t>
  </si>
  <si>
    <t>Moravskoslezský kraj</t>
  </si>
  <si>
    <t xml:space="preserve">Olomoucký kraj </t>
  </si>
  <si>
    <t xml:space="preserve">Pardubický kraj </t>
  </si>
  <si>
    <t>Plzeňský kraj</t>
  </si>
  <si>
    <t>Středočeský kraj</t>
  </si>
  <si>
    <t xml:space="preserve">Ústecký kraj </t>
  </si>
  <si>
    <t>Kraj Vysočina</t>
  </si>
  <si>
    <t>Zlínský kraj</t>
  </si>
  <si>
    <t>Tok plynu ze 
zásobníku plynu, které náleží do plynárenské soustavy ČR</t>
  </si>
  <si>
    <t>Tok plynu do 
zásobníku plynu, které náleží do plynárenské soustavy ČR</t>
  </si>
  <si>
    <t>Tok plynu v 
regionální distribuční soustavě
(RDS)</t>
  </si>
  <si>
    <t>Ostatní plyn (zahrnuje vlastní spotřebu, ztráty a změnu akumulace)</t>
  </si>
  <si>
    <t>Spotřeba zákazníků
připojených k 
RDS a LDS</t>
  </si>
  <si>
    <t>www.eru.cz</t>
  </si>
  <si>
    <t>I. čtvrtletí</t>
  </si>
  <si>
    <t>Tok plynu do/z plynárenské soustavy ČR</t>
  </si>
  <si>
    <t>Čtvrtletní bilance plynárenské soustavy ČR</t>
  </si>
  <si>
    <t>MND GS</t>
  </si>
  <si>
    <t>Tok plynu ze/do zásobníků plynu, které náleží do plynárenské soustavy ČR</t>
  </si>
  <si>
    <t>Výroba plynu 
v ČR</t>
  </si>
  <si>
    <t>saldo 
do/z ČR</t>
  </si>
  <si>
    <t>saldo 
ze/do ZP</t>
  </si>
  <si>
    <t>spotřeba 
v RDS</t>
  </si>
  <si>
    <t>spotřeba v LDS, která není v RDS</t>
  </si>
  <si>
    <t>stav zásob v ZP celkem</t>
  </si>
  <si>
    <t>období</t>
  </si>
  <si>
    <r>
      <t>tis. m</t>
    </r>
    <r>
      <rPr>
        <vertAlign val="superscript"/>
        <sz val="8"/>
        <color theme="1" tint="0.499984740745262"/>
        <rFont val="Arial Narrow"/>
        <family val="2"/>
        <charset val="238"/>
      </rPr>
      <t>3</t>
    </r>
  </si>
  <si>
    <t>rok</t>
  </si>
  <si>
    <t>teplota ovzduší</t>
  </si>
  <si>
    <t>počet 
zákazníků</t>
  </si>
  <si>
    <t xml:space="preserve">                           kraje</t>
  </si>
  <si>
    <r>
      <t>podíl</t>
    </r>
    <r>
      <rPr>
        <vertAlign val="superscript"/>
        <sz val="8"/>
        <rFont val="Arial Narrow"/>
        <family val="2"/>
        <charset val="238"/>
      </rPr>
      <t>1)</t>
    </r>
  </si>
  <si>
    <r>
      <t>normál</t>
    </r>
    <r>
      <rPr>
        <vertAlign val="superscript"/>
        <sz val="8"/>
        <color theme="1"/>
        <rFont val="Arial Narrow"/>
        <family val="2"/>
        <charset val="238"/>
      </rPr>
      <t>2)</t>
    </r>
  </si>
  <si>
    <r>
      <t>odchylka</t>
    </r>
    <r>
      <rPr>
        <vertAlign val="superscript"/>
        <sz val="8"/>
        <color theme="1"/>
        <rFont val="Arial Narrow"/>
        <family val="2"/>
        <charset val="238"/>
      </rPr>
      <t>3)</t>
    </r>
  </si>
  <si>
    <r>
      <rPr>
        <vertAlign val="superscript"/>
        <sz val="8"/>
        <rFont val="Arial Narrow"/>
        <family val="2"/>
        <charset val="238"/>
      </rPr>
      <t>2)</t>
    </r>
    <r>
      <rPr>
        <sz val="8"/>
        <rFont val="Arial Narrow"/>
        <family val="2"/>
        <charset val="238"/>
      </rPr>
      <t xml:space="preserve"> dlouhodobý teplotní normál</t>
    </r>
  </si>
  <si>
    <t>Spotřeba zemního plynu a teplota ovzduší podle krajů v ČR</t>
  </si>
  <si>
    <t>Celkem v ČR</t>
  </si>
  <si>
    <t>II. čtvrtletí</t>
  </si>
  <si>
    <t>IV. čtvrtletí</t>
  </si>
  <si>
    <t>I. pololetí</t>
  </si>
  <si>
    <t>II. pololetí</t>
  </si>
  <si>
    <r>
      <t xml:space="preserve">Výroba plynu
 v ČR
</t>
    </r>
    <r>
      <rPr>
        <sz val="8"/>
        <color theme="1" tint="0.499984740745262"/>
        <rFont val="Arial Narrow"/>
        <family val="2"/>
        <charset val="238"/>
      </rPr>
      <t>(celkem 
včetně VS)</t>
    </r>
  </si>
  <si>
    <t>Spotřeba zemního plynu a teplota ovzduší podle plynárenských soustav v ČR</t>
  </si>
  <si>
    <t xml:space="preserve">    Průměrná teplota ovzduší podle plynárenských společností (°C)</t>
  </si>
  <si>
    <t>Spotřeba zemního plynu podle plynárenských soustav v ČR v průběhu roku</t>
  </si>
  <si>
    <t>Spotřeba plynu</t>
  </si>
  <si>
    <t>Podíl jednotlivých měsíců na celkové spotřebě plynu</t>
  </si>
  <si>
    <t xml:space="preserve">Vlastní spotřeba (VS)
 výrobců plynu </t>
  </si>
  <si>
    <t>Tok plynu z 
plynárenské soustavy 
ČR přes HPS</t>
  </si>
  <si>
    <t>Tok plynu do 
plynárenské soustavy 
ČR přes HPS</t>
  </si>
  <si>
    <t xml:space="preserve">        Spotřeba plynu podle krajů (MWh)</t>
  </si>
  <si>
    <t xml:space="preserve">       Průměrná teplota ovzduší podle krajů (°C)</t>
  </si>
  <si>
    <t>Spotřeba zemního plynu podle kategorií zákazníků v ČR</t>
  </si>
  <si>
    <r>
      <t xml:space="preserve">      Spotřeba plynu podle plynárenských společností (tis. m</t>
    </r>
    <r>
      <rPr>
        <vertAlign val="superscript"/>
        <sz val="8"/>
        <rFont val="Arial Narrow"/>
        <family val="2"/>
        <charset val="238"/>
      </rPr>
      <t>3</t>
    </r>
    <r>
      <rPr>
        <sz val="8"/>
        <rFont val="Arial Narrow"/>
        <family val="2"/>
        <charset val="238"/>
      </rPr>
      <t>)</t>
    </r>
  </si>
  <si>
    <t>den</t>
  </si>
  <si>
    <t>Maximum</t>
  </si>
  <si>
    <t>Minimum</t>
  </si>
  <si>
    <t>Průměr</t>
  </si>
  <si>
    <t>maximum při teplotě</t>
  </si>
  <si>
    <t>minimum při teplotě</t>
  </si>
  <si>
    <t>denní průměr</t>
  </si>
  <si>
    <t>meziroční změna</t>
  </si>
  <si>
    <t>normál</t>
  </si>
  <si>
    <t>odchylka</t>
  </si>
  <si>
    <r>
      <rPr>
        <sz val="10"/>
        <rFont val="Arial Narrow"/>
        <family val="2"/>
        <charset val="238"/>
      </rPr>
      <t>skutečná</t>
    </r>
    <r>
      <rPr>
        <sz val="8"/>
        <rFont val="Arial Narrow"/>
        <family val="2"/>
        <charset val="238"/>
      </rPr>
      <t xml:space="preserve"> 
spotřeba plynu 
v ČR</t>
    </r>
  </si>
  <si>
    <r>
      <rPr>
        <sz val="10"/>
        <rFont val="Arial Narrow"/>
        <family val="2"/>
        <charset val="238"/>
      </rPr>
      <t xml:space="preserve">přepočtená </t>
    </r>
    <r>
      <rPr>
        <sz val="8"/>
        <rFont val="Arial Narrow"/>
        <family val="2"/>
        <charset val="238"/>
      </rPr>
      <t xml:space="preserve">
spotřeba plynu 
v ČR</t>
    </r>
  </si>
  <si>
    <t>prognóza spotřeby plynu *</t>
  </si>
  <si>
    <r>
      <rPr>
        <sz val="10"/>
        <rFont val="Arial Narrow"/>
        <family val="2"/>
        <charset val="238"/>
      </rPr>
      <t xml:space="preserve">skutečná </t>
    </r>
    <r>
      <rPr>
        <sz val="8"/>
        <rFont val="Arial Narrow"/>
        <family val="2"/>
        <charset val="238"/>
      </rPr>
      <t xml:space="preserve">
spotřeba plynu 
v ČR</t>
    </r>
  </si>
  <si>
    <r>
      <rPr>
        <sz val="10"/>
        <rFont val="Arial Narrow"/>
        <family val="2"/>
        <charset val="238"/>
      </rPr>
      <t xml:space="preserve">teplota </t>
    </r>
    <r>
      <rPr>
        <sz val="8"/>
        <rFont val="Arial Narrow"/>
        <family val="2"/>
        <charset val="238"/>
      </rPr>
      <t xml:space="preserve">
ovzduší
 v ČR</t>
    </r>
  </si>
  <si>
    <t>Spotřeba zemního plynu v ČR v průběhu roku</t>
  </si>
  <si>
    <t>Spotřeba zemního plynu v ČR podle kategorií zákazníků v průběhu roku</t>
  </si>
  <si>
    <t>III. čtvrtletí</t>
  </si>
  <si>
    <t>modelová spotřeba při -12°C</t>
  </si>
  <si>
    <t>modelová spotřeba při 0°C</t>
  </si>
  <si>
    <t>max.</t>
  </si>
  <si>
    <t>min.</t>
  </si>
  <si>
    <t>spotřeba plynu 
na výrobu 
elektřiny</t>
  </si>
  <si>
    <t>str. 30</t>
  </si>
  <si>
    <t>str. 32</t>
  </si>
  <si>
    <t>Obsah</t>
  </si>
  <si>
    <t>Komentář k Čtvrtletní zprávě o provozu plynárenské soustavy ČR</t>
  </si>
  <si>
    <t>Spotřeba zemního plynu podle kategorií zákazníků u společnosti Pražská plynárenská Distribuce, a.s.</t>
  </si>
  <si>
    <t>Spotřeba zemního plynu podle kategorií zákazníků u společnosti E.ON Distribuce, a.s.</t>
  </si>
  <si>
    <t>Spotřeba zemního plynu podle kategorií zákazníků u ostatních společností</t>
  </si>
  <si>
    <t>str. 8</t>
  </si>
  <si>
    <t>Spotřeba zemního plynu podle krajů a kategorií zákazníků v ČR</t>
  </si>
  <si>
    <t xml:space="preserve">Schéma přepravní soustavy a zásobníků plynu v ČR </t>
  </si>
  <si>
    <t>Spotřeba plynu
v ČR</t>
  </si>
  <si>
    <t>Moravia GS</t>
  </si>
  <si>
    <t xml:space="preserve"> Podíl spotřeby plynu podle plynárenských společností</t>
  </si>
  <si>
    <t>MZS
%</t>
  </si>
  <si>
    <t>MZS</t>
  </si>
  <si>
    <t>Meziroční změna spotřeby</t>
  </si>
  <si>
    <t>Maximální a minimální teplota ovzduší 
podle území plynárenských společností (°C)</t>
  </si>
  <si>
    <t>str. 12</t>
  </si>
  <si>
    <t>str. 13</t>
  </si>
  <si>
    <t>str. 14</t>
  </si>
  <si>
    <t>str. 18</t>
  </si>
  <si>
    <t>str. 19</t>
  </si>
  <si>
    <t>str. 26</t>
  </si>
  <si>
    <t>Spotřeba zemního plynu podle krajů v ČR v průběhu roku</t>
  </si>
  <si>
    <t>Zkratky</t>
  </si>
  <si>
    <t>Význam</t>
  </si>
  <si>
    <t>Pojmy</t>
  </si>
  <si>
    <t>Normál</t>
  </si>
  <si>
    <t>zákazníci</t>
  </si>
  <si>
    <t>Tabulka č. 1.1</t>
  </si>
  <si>
    <t>Tabulka č. 1.2</t>
  </si>
  <si>
    <t>Tabulka č. 2.1</t>
  </si>
  <si>
    <t>Tabulka č. 2.2</t>
  </si>
  <si>
    <t>Tabulka č. 2.3</t>
  </si>
  <si>
    <t>Tabulka č. 3.1</t>
  </si>
  <si>
    <t>Tabulka č. 3.2</t>
  </si>
  <si>
    <t>Tabulka č. 3.3</t>
  </si>
  <si>
    <t>Tabulka č. 3.4</t>
  </si>
  <si>
    <t>Tabulka č. 3.5</t>
  </si>
  <si>
    <t>Tabulka č. 3.6</t>
  </si>
  <si>
    <t>Tabulka č. 3.7</t>
  </si>
  <si>
    <t>Tabulka č. 3.10</t>
  </si>
  <si>
    <t>Tabulka č. 4.1</t>
  </si>
  <si>
    <t>Tabulka č. 4.2</t>
  </si>
  <si>
    <t>Tabulka č. 4.3</t>
  </si>
  <si>
    <t>Tabulka č. 4.4</t>
  </si>
  <si>
    <t>Tabulka č. 4.5</t>
  </si>
  <si>
    <t>Tabulka č. 4.6</t>
  </si>
  <si>
    <t>Tabulka č. 4.7</t>
  </si>
  <si>
    <t>Tabulka č. 4.8</t>
  </si>
  <si>
    <t>Tabulka č. 4.9</t>
  </si>
  <si>
    <t>Tabulka č. 4.10</t>
  </si>
  <si>
    <t>Tabulka č. 4.11</t>
  </si>
  <si>
    <t>Tabulka č. 4.12</t>
  </si>
  <si>
    <t>Tabulka č. 4.13</t>
  </si>
  <si>
    <t>Green Gas</t>
  </si>
  <si>
    <t>NET4GAS</t>
  </si>
  <si>
    <t xml:space="preserve"> Jihočeský</t>
  </si>
  <si>
    <t xml:space="preserve"> Jihomoravský</t>
  </si>
  <si>
    <t xml:space="preserve"> Karlovarský</t>
  </si>
  <si>
    <t xml:space="preserve"> Liberecký</t>
  </si>
  <si>
    <t xml:space="preserve"> Moravskoslezský</t>
  </si>
  <si>
    <t xml:space="preserve"> Olomoucký</t>
  </si>
  <si>
    <t xml:space="preserve"> Pardubický</t>
  </si>
  <si>
    <t xml:space="preserve"> Plzeňský</t>
  </si>
  <si>
    <t xml:space="preserve"> Praha</t>
  </si>
  <si>
    <t xml:space="preserve"> Středočeský</t>
  </si>
  <si>
    <t xml:space="preserve"> Ústecký</t>
  </si>
  <si>
    <t xml:space="preserve"> Vysočina</t>
  </si>
  <si>
    <t xml:space="preserve"> Zlínský</t>
  </si>
  <si>
    <t xml:space="preserve"> Celkem</t>
  </si>
  <si>
    <t xml:space="preserve"> Celkem ČR</t>
  </si>
  <si>
    <t>Dlouhodobý teplotní normál vytvořený pro plynárenství Českým hydrometeorologickým ústavem</t>
  </si>
  <si>
    <t>Společnost NET4GAS, s.r.o. - provozovatel přepravní plynárenské soustavy</t>
  </si>
  <si>
    <t>Společnost Moravia Gas Storage a.s. - provozovatel zásobníku plynu</t>
  </si>
  <si>
    <t>Společnost MND Gas Storage a.s. - provozovatel zásobníku plynu</t>
  </si>
  <si>
    <t>Společnost Green Gas DPB, a.s. - provozovatel lokální distribuční soustavy</t>
  </si>
  <si>
    <t>Společnost Pražská plynárenská Distribuce, a.s. - provozovatel regionální distribuční soustavy</t>
  </si>
  <si>
    <t>Společnost E.ON Distribuce, a.s. - provozovatel regionální distribuční soustavy</t>
  </si>
  <si>
    <t xml:space="preserve"> PP Distribuce</t>
  </si>
  <si>
    <t xml:space="preserve"> E.ON Distribuce</t>
  </si>
  <si>
    <t xml:space="preserve"> Ostatní společnosti</t>
  </si>
  <si>
    <t>ložiskové zásobníky</t>
  </si>
  <si>
    <t>kavernové zásobníky</t>
  </si>
  <si>
    <t>kompresní stanice (KS)</t>
  </si>
  <si>
    <t>tranzitní soustava</t>
  </si>
  <si>
    <t>aquiferové zásobníky</t>
  </si>
  <si>
    <t>hraniční předávací stanice (HPS)</t>
  </si>
  <si>
    <t>vnitrostátní přepravní soustava</t>
  </si>
  <si>
    <t>Odchylka</t>
  </si>
  <si>
    <t>Odchylka průměrné teploty od dlouhodobého teplotního normálu</t>
  </si>
  <si>
    <t>spotřeba plynu (MWh)</t>
  </si>
  <si>
    <t>zákazníci připojeni přímo k PS</t>
  </si>
  <si>
    <t>MND Gas Storage a.s.</t>
  </si>
  <si>
    <t>SPP Storage, s.r.o.</t>
  </si>
  <si>
    <t>napojení zásobníků k přepravní soustavě</t>
  </si>
  <si>
    <t>Moravia Gas Storage a.s.</t>
  </si>
  <si>
    <t>Zkratky a pojmy</t>
  </si>
  <si>
    <t>výroba plynu (VS)</t>
  </si>
  <si>
    <t>GasNet</t>
  </si>
  <si>
    <t>Společnost GasNet, s.r.o. - provozovatel regionální distribuční soustavy</t>
  </si>
  <si>
    <t>innogy GS</t>
  </si>
  <si>
    <t>Společnost innogy Gas Storage, s.r.o. - provozovatel zásobníků plynu</t>
  </si>
  <si>
    <t>GasNet, s.r.o.</t>
  </si>
  <si>
    <t>Spotřeba zemního plynu podle kategorií zákazníků u společnosti GasNet, s.r.o.</t>
  </si>
  <si>
    <t xml:space="preserve"> GasNet</t>
  </si>
  <si>
    <t>innogy Gas Storage, s.r.o.</t>
  </si>
  <si>
    <t>Hlavní město Praha</t>
  </si>
  <si>
    <t xml:space="preserve"> Královéhradecký</t>
  </si>
  <si>
    <t>Královéhradecký</t>
  </si>
  <si>
    <t>CNG</t>
  </si>
  <si>
    <t>Compressed Natural Gas (stlačený zemní plyn)</t>
  </si>
  <si>
    <t>Bilanční rozdíl v přepravní soustavě</t>
  </si>
  <si>
    <t>Bilanční 
rozdíl
 v 
přepravní
 soustavě</t>
  </si>
  <si>
    <t>Denní fyzické množství plynu pro pohon kompresních stanic a ostatní plyn, který představuje neměřené hodnoty rozdílového množství celkové bilance přepravní soustavy</t>
  </si>
  <si>
    <t>Bilanční rozdíl 
v přepravní soustavě</t>
  </si>
  <si>
    <t>Plyn pro pohon kompresních stanic na přepravní soustavě</t>
  </si>
  <si>
    <t>PKS</t>
  </si>
  <si>
    <t>OP+VS+PKS</t>
  </si>
  <si>
    <t>Dlouhodobý DTG</t>
  </si>
  <si>
    <t>Aktuální DTG</t>
  </si>
  <si>
    <t>DTG</t>
  </si>
  <si>
    <t>Denní teplotní gradient (změna spotřeby plynu při jednotkové změně teploty)</t>
  </si>
  <si>
    <t xml:space="preserve"> OP+VS+PKS</t>
  </si>
  <si>
    <t>Plyn pro pohon KS</t>
  </si>
  <si>
    <t>VS+PKS</t>
  </si>
  <si>
    <t>NET4GAS, s.r.o., všechny LDS, výrobci plynu</t>
  </si>
  <si>
    <t>Přepravní soustava a zásobníky plynu ČR</t>
  </si>
  <si>
    <t>Toky plynu v plynárenské soustavě ČR</t>
  </si>
  <si>
    <t>Hraniční předávací stanice (HPS)</t>
  </si>
  <si>
    <t>Kompresní stanice (KS)</t>
  </si>
  <si>
    <t>Tok plynu v přepravní soustavě
(PS)</t>
  </si>
  <si>
    <t>Spotřeba zákazníků připojených přímo k PS</t>
  </si>
  <si>
    <t>Tok plynu do plynárenské 
soustavy ČR přes PPL</t>
  </si>
  <si>
    <t>Předávací stanice</t>
  </si>
  <si>
    <t>Ostatní plyn (vlastní spotřeba, ztráty, změna akumulace v RDS)</t>
  </si>
  <si>
    <t>Přeshraniční plynovod (PPL)</t>
  </si>
  <si>
    <t>Tok plynu z plynárenské 
soustavy ČR přes PPL</t>
  </si>
  <si>
    <t>Tok plynu v lokální distribuční soustavě (LDS)</t>
  </si>
  <si>
    <t>Spotřeba zákazníků připojených k LDS, která není napojena na RDS</t>
  </si>
  <si>
    <t>Výroba plynu v ČR (VP)</t>
  </si>
  <si>
    <t>Čtvrtletní zpráva 
o provozu plynárenské soustavy ČR</t>
  </si>
  <si>
    <t>Tabulka č. 3.8</t>
  </si>
  <si>
    <t>Tabulka č. 3.9</t>
  </si>
  <si>
    <r>
      <t>tis. m</t>
    </r>
    <r>
      <rPr>
        <vertAlign val="superscript"/>
        <sz val="8"/>
        <color theme="4" tint="-0.499984740745262"/>
        <rFont val="Arial Narrow"/>
        <family val="2"/>
        <charset val="238"/>
      </rPr>
      <t>3</t>
    </r>
  </si>
  <si>
    <r>
      <t>mil. m</t>
    </r>
    <r>
      <rPr>
        <vertAlign val="superscript"/>
        <sz val="8"/>
        <color theme="4" tint="-0.499984740745262"/>
        <rFont val="Arial Narrow"/>
        <family val="2"/>
        <charset val="238"/>
      </rPr>
      <t>3</t>
    </r>
  </si>
  <si>
    <r>
      <t>spotřeba plynu (tis. m</t>
    </r>
    <r>
      <rPr>
        <vertAlign val="superscript"/>
        <sz val="10"/>
        <color theme="4" tint="-0.499984740745262"/>
        <rFont val="Arial Narrow"/>
        <family val="2"/>
        <charset val="238"/>
      </rPr>
      <t>3</t>
    </r>
    <r>
      <rPr>
        <sz val="10"/>
        <color theme="4" tint="-0.499984740745262"/>
        <rFont val="Arial Narrow"/>
        <family val="2"/>
        <charset val="238"/>
      </rPr>
      <t>)</t>
    </r>
  </si>
  <si>
    <t>* Prognóza spotřeby plynu na rok 2019 byla zpracována v prosinci 2018.</t>
  </si>
  <si>
    <t>±1,0</t>
  </si>
  <si>
    <t>* Ostatní společnosti zahrnují dodávky zákazníkům připojených přímo na přepravní soustavu a plyn pro pohon kompresních stanic (PKS) společnosti NET4GAS, s.r.o., dodávky v ostrovních LDS (nejsou zahrnuty v RDS), všechny lokální distribuční soustavy, které jsou napojeny na RDS (uveden pouze počet zákazníků a stanice CNG, spotřeba plynu již zahrnuta v RDS) a vlastní spotřebu (VS) výrobců plynu.</t>
  </si>
  <si>
    <r>
      <rPr>
        <vertAlign val="superscript"/>
        <sz val="8"/>
        <rFont val="Arial Narrow"/>
        <family val="2"/>
        <charset val="238"/>
      </rPr>
      <t xml:space="preserve">1) </t>
    </r>
    <r>
      <rPr>
        <sz val="8"/>
        <rFont val="Arial Narrow"/>
        <family val="2"/>
        <charset val="238"/>
      </rPr>
      <t>podíl spotřeby plynárenských společností na celkové spotřebě v ČR</t>
    </r>
  </si>
  <si>
    <r>
      <rPr>
        <vertAlign val="superscript"/>
        <sz val="8"/>
        <rFont val="Arial Narrow"/>
        <family val="2"/>
        <charset val="238"/>
      </rPr>
      <t xml:space="preserve">3) </t>
    </r>
    <r>
      <rPr>
        <sz val="8"/>
        <rFont val="Arial Narrow"/>
        <family val="2"/>
        <charset val="238"/>
      </rPr>
      <t>odchylka od dlouhodobého teplotního normálu</t>
    </r>
  </si>
  <si>
    <r>
      <rPr>
        <vertAlign val="superscript"/>
        <sz val="8"/>
        <rFont val="Arial Narrow"/>
        <family val="2"/>
        <charset val="238"/>
      </rPr>
      <t xml:space="preserve">1) </t>
    </r>
    <r>
      <rPr>
        <sz val="8"/>
        <rFont val="Arial Narrow"/>
        <family val="2"/>
        <charset val="238"/>
      </rPr>
      <t>podíl spotřeby kraje na celkové spotřebě zákazníků v ČR</t>
    </r>
  </si>
  <si>
    <t>Červenec</t>
  </si>
  <si>
    <t>Srpen</t>
  </si>
  <si>
    <t>Září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</si>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</sst>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.0%"/>
    <numFmt numFmtId="165" formatCode="#,##0.0"/>
    <numFmt numFmtId="166" formatCode="#,##0.000"/>
    <numFmt numFmtId="167" formatCode="0.0"/>
    <numFmt numFmtId="168" formatCode="\$#,##0\ ;\(\$#,##0\)"/>
    <numFmt numFmtId="169" formatCode="#,##0.0%"/>
  </numFmts>
  <fonts count="96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Arial"/>
      <family val="2"/>
      <charset val="238"/>
    </font>
    <font>
      <u/>
      <sz val="10"/>
      <color indexed="12"/>
      <name val="Arial"/>
      <family val="2"/>
      <charset val="238"/>
    </font>
    <font>
      <sz val="12"/>
      <name val="Arial"/>
      <family val="2"/>
      <charset val="238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8"/>
      <color rgb="FFFF0000"/>
      <name val="Wingdings 3"/>
      <family val="1"/>
      <charset val="2"/>
    </font>
    <font>
      <sz val="8"/>
      <color rgb="FF0000FF"/>
      <name val="Arial"/>
      <family val="2"/>
      <charset val="238"/>
    </font>
    <font>
      <sz val="8"/>
      <color rgb="FF0000FF"/>
      <name val="Wingdings 3"/>
      <family val="1"/>
      <charset val="2"/>
    </font>
    <font>
      <sz val="8"/>
      <color rgb="FF333399"/>
      <name val="Arial"/>
      <family val="2"/>
      <charset val="238"/>
    </font>
    <font>
      <sz val="8"/>
      <color rgb="FF00B0F0"/>
      <name val="Wingdings 3"/>
      <family val="1"/>
      <charset val="2"/>
    </font>
    <font>
      <sz val="12"/>
      <color rgb="FF00B0F0"/>
      <name val="Arial"/>
      <family val="2"/>
      <charset val="238"/>
    </font>
    <font>
      <b/>
      <i/>
      <sz val="8"/>
      <color theme="0" tint="-0.499984740745262"/>
      <name val="Arial"/>
      <family val="2"/>
      <charset val="238"/>
    </font>
    <font>
      <b/>
      <sz val="20"/>
      <color theme="0"/>
      <name val="Verdana"/>
      <family val="2"/>
      <charset val="238"/>
    </font>
    <font>
      <b/>
      <sz val="10"/>
      <color rgb="FF7030A0"/>
      <name val="Verdana"/>
      <family val="2"/>
      <charset val="238"/>
    </font>
    <font>
      <b/>
      <sz val="16"/>
      <color theme="7" tint="0.79998168889431442"/>
      <name val="Verdana"/>
      <family val="2"/>
      <charset val="238"/>
    </font>
    <font>
      <sz val="10"/>
      <color theme="0"/>
      <name val="Arial"/>
      <family val="2"/>
      <charset val="238"/>
    </font>
    <font>
      <b/>
      <sz val="20"/>
      <color theme="8" tint="-0.499984740745262"/>
      <name val="Verdana"/>
      <family val="2"/>
      <charset val="238"/>
    </font>
    <font>
      <sz val="28"/>
      <color theme="8" tint="-0.499984740745262"/>
      <name val="Arial Narrow"/>
      <family val="2"/>
      <charset val="238"/>
    </font>
    <font>
      <sz val="10"/>
      <color theme="8" tint="-0.499984740745262"/>
      <name val="Arial Narrow"/>
      <family val="2"/>
      <charset val="238"/>
    </font>
    <font>
      <b/>
      <sz val="16"/>
      <color theme="0"/>
      <name val="Verdana"/>
      <family val="2"/>
      <charset val="238"/>
    </font>
    <font>
      <b/>
      <sz val="12"/>
      <color theme="8" tint="0.79998168889431442"/>
      <name val="Arial Narrow"/>
      <family val="2"/>
      <charset val="238"/>
    </font>
    <font>
      <sz val="10"/>
      <color theme="8" tint="-0.249977111117893"/>
      <name val="Arial Narrow"/>
      <family val="2"/>
      <charset val="238"/>
    </font>
    <font>
      <sz val="28"/>
      <color rgb="FF002060"/>
      <name val="Arial Narrow"/>
      <family val="2"/>
      <charset val="238"/>
    </font>
    <font>
      <sz val="8"/>
      <name val="Arial Narrow"/>
      <family val="2"/>
      <charset val="238"/>
    </font>
    <font>
      <vertAlign val="superscript"/>
      <sz val="8"/>
      <name val="Arial Narrow"/>
      <family val="2"/>
      <charset val="238"/>
    </font>
    <font>
      <b/>
      <sz val="12"/>
      <name val="Arial Narrow"/>
      <family val="2"/>
      <charset val="238"/>
    </font>
    <font>
      <sz val="10"/>
      <name val="Arial Narrow"/>
      <family val="2"/>
      <charset val="238"/>
    </font>
    <font>
      <sz val="10"/>
      <color theme="1" tint="0.499984740745262"/>
      <name val="Arial Narrow"/>
      <family val="2"/>
      <charset val="238"/>
    </font>
    <font>
      <sz val="8"/>
      <color theme="1" tint="0.499984740745262"/>
      <name val="Arial Narrow"/>
      <family val="2"/>
      <charset val="238"/>
    </font>
    <font>
      <vertAlign val="superscript"/>
      <sz val="8"/>
      <color theme="1" tint="0.499984740745262"/>
      <name val="Arial Narrow"/>
      <family val="2"/>
      <charset val="238"/>
    </font>
    <font>
      <sz val="14"/>
      <name val="Wingdings"/>
      <charset val="2"/>
    </font>
    <font>
      <b/>
      <sz val="12"/>
      <color theme="1" tint="0.499984740745262"/>
      <name val="Arial Narrow"/>
      <family val="2"/>
      <charset val="238"/>
    </font>
    <font>
      <sz val="8"/>
      <color theme="1"/>
      <name val="Arial Narrow"/>
      <family val="2"/>
      <charset val="238"/>
    </font>
    <font>
      <vertAlign val="superscript"/>
      <sz val="8"/>
      <color theme="1"/>
      <name val="Arial Narrow"/>
      <family val="2"/>
      <charset val="238"/>
    </font>
    <font>
      <b/>
      <sz val="10"/>
      <color indexed="39"/>
      <name val="Arial"/>
      <family val="2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39"/>
      <name val="Arial"/>
      <family val="2"/>
    </font>
    <font>
      <sz val="19"/>
      <color indexed="48"/>
      <name val="Arial"/>
      <family val="2"/>
      <charset val="238"/>
    </font>
    <font>
      <sz val="10"/>
      <color indexed="10"/>
      <name val="Arial"/>
      <family val="2"/>
    </font>
    <font>
      <b/>
      <sz val="8"/>
      <name val="Arial Narrow"/>
      <family val="2"/>
      <charset val="238"/>
    </font>
    <font>
      <b/>
      <sz val="8"/>
      <color theme="9" tint="-0.249977111117893"/>
      <name val="Arial Narrow"/>
      <family val="2"/>
      <charset val="238"/>
    </font>
    <font>
      <sz val="8"/>
      <color theme="2" tint="-0.749992370372631"/>
      <name val="Arial Narrow"/>
      <family val="2"/>
      <charset val="238"/>
    </font>
    <font>
      <sz val="12"/>
      <name val="Arial Narrow"/>
      <family val="2"/>
      <charset val="238"/>
    </font>
    <font>
      <sz val="10"/>
      <color theme="8" tint="0.39997558519241921"/>
      <name val="Arial Narrow"/>
      <family val="2"/>
      <charset val="238"/>
    </font>
    <font>
      <sz val="8"/>
      <color theme="0" tint="-0.34998626667073579"/>
      <name val="Arial Narrow"/>
      <family val="2"/>
      <charset val="238"/>
    </font>
    <font>
      <sz val="8"/>
      <color theme="7" tint="-0.249977111117893"/>
      <name val="Arial Narrow"/>
      <family val="2"/>
      <charset val="238"/>
    </font>
    <font>
      <sz val="8"/>
      <color theme="0"/>
      <name val="Arial Narrow"/>
      <family val="2"/>
      <charset val="238"/>
    </font>
    <font>
      <sz val="8"/>
      <color theme="8" tint="-0.249977111117893"/>
      <name val="Arial Narrow"/>
      <family val="2"/>
      <charset val="238"/>
    </font>
    <font>
      <sz val="8"/>
      <color theme="7" tint="0.39997558519241921"/>
      <name val="Arial Narrow"/>
      <family val="2"/>
      <charset val="238"/>
    </font>
    <font>
      <sz val="8"/>
      <color theme="7" tint="-0.499984740745262"/>
      <name val="Arial Narrow"/>
      <family val="2"/>
      <charset val="238"/>
    </font>
    <font>
      <b/>
      <i/>
      <sz val="8"/>
      <color rgb="FF000099"/>
      <name val="Arial"/>
      <family val="2"/>
      <charset val="238"/>
    </font>
    <font>
      <b/>
      <i/>
      <sz val="8"/>
      <name val="Arial Narrow"/>
      <family val="2"/>
      <charset val="238"/>
    </font>
    <font>
      <sz val="8"/>
      <color rgb="FF79C1D5"/>
      <name val="Arial Narrow"/>
      <family val="2"/>
      <charset val="238"/>
    </font>
    <font>
      <sz val="26"/>
      <name val="Wingdings 2"/>
      <family val="1"/>
      <charset val="2"/>
    </font>
    <font>
      <sz val="8"/>
      <name val="Wingdings 3"/>
      <family val="1"/>
      <charset val="2"/>
    </font>
    <font>
      <sz val="8"/>
      <color theme="4" tint="0.39997558519241921"/>
      <name val="Arial Narrow"/>
      <family val="2"/>
      <charset val="238"/>
    </font>
    <font>
      <sz val="8"/>
      <color theme="0" tint="-0.14999847407452621"/>
      <name val="Arial Narrow"/>
      <family val="2"/>
      <charset val="238"/>
    </font>
    <font>
      <sz val="10"/>
      <color theme="3" tint="0.39997558519241921"/>
      <name val="Arial"/>
      <family val="2"/>
      <charset val="238"/>
    </font>
    <font>
      <sz val="8"/>
      <color theme="4" tint="-0.499984740745262"/>
      <name val="Arial Narrow"/>
      <family val="2"/>
      <charset val="238"/>
    </font>
    <font>
      <sz val="7"/>
      <color theme="0"/>
      <name val="Arial Narrow"/>
      <family val="2"/>
      <charset val="238"/>
    </font>
    <font>
      <sz val="7"/>
      <color theme="4" tint="-0.499984740745262"/>
      <name val="Arial Narrow"/>
      <family val="2"/>
      <charset val="238"/>
    </font>
    <font>
      <sz val="10"/>
      <name val="Arial CE"/>
      <charset val="238"/>
    </font>
    <font>
      <sz val="12"/>
      <name val="Arial CE"/>
      <charset val="238"/>
    </font>
    <font>
      <b/>
      <sz val="18"/>
      <name val="Arial CE"/>
      <charset val="238"/>
    </font>
    <font>
      <b/>
      <sz val="12"/>
      <name val="Arial CE"/>
      <charset val="238"/>
    </font>
    <font>
      <u/>
      <sz val="10"/>
      <name val="Arial"/>
      <family val="2"/>
      <charset val="238"/>
    </font>
    <font>
      <sz val="22"/>
      <color theme="5" tint="0.79998168889431442"/>
      <name val="Arial Narrow"/>
      <family val="2"/>
      <charset val="238"/>
    </font>
    <font>
      <sz val="22"/>
      <color theme="5" tint="-0.249977111117893"/>
      <name val="Arial Narrow"/>
      <family val="2"/>
      <charset val="238"/>
    </font>
    <font>
      <sz val="10"/>
      <color theme="5" tint="-0.249977111117893"/>
      <name val="Arial Narrow"/>
      <family val="2"/>
      <charset val="238"/>
    </font>
    <font>
      <sz val="10"/>
      <color rgb="FF00B0F0"/>
      <name val="Arial Narrow"/>
      <family val="2"/>
      <charset val="238"/>
    </font>
    <font>
      <sz val="10"/>
      <color rgb="FF00B0F0"/>
      <name val="Arial"/>
      <family val="2"/>
      <charset val="238"/>
    </font>
    <font>
      <sz val="28"/>
      <name val="Arial Narrow"/>
      <family val="2"/>
      <charset val="238"/>
    </font>
    <font>
      <sz val="8"/>
      <color rgb="FF00B0F0"/>
      <name val="Arial Narrow"/>
      <family val="2"/>
      <charset val="238"/>
    </font>
    <font>
      <b/>
      <sz val="12"/>
      <color rgb="FF00B0F0"/>
      <name val="Arial Narrow"/>
      <family val="2"/>
      <charset val="238"/>
    </font>
    <font>
      <sz val="8"/>
      <color theme="2" tint="-0.249977111117893"/>
      <name val="Arial Narrow"/>
      <family val="2"/>
      <charset val="238"/>
    </font>
    <font>
      <sz val="8"/>
      <color theme="1" tint="0.249977111117893"/>
      <name val="Arial Narrow"/>
      <family val="2"/>
      <charset val="238"/>
    </font>
    <font>
      <sz val="7"/>
      <color rgb="FF00B0F0"/>
      <name val="Arial Narrow"/>
      <family val="2"/>
      <charset val="238"/>
    </font>
    <font>
      <sz val="8"/>
      <color theme="9" tint="-0.249977111117893"/>
      <name val="Arial Narrow"/>
      <family val="2"/>
      <charset val="238"/>
    </font>
    <font>
      <sz val="8"/>
      <color theme="9" tint="0.39997558519241921"/>
      <name val="Arial Narrow"/>
      <family val="2"/>
      <charset val="238"/>
    </font>
    <font>
      <sz val="8"/>
      <color theme="4" tint="-0.249977111117893"/>
      <name val="Arial Narrow"/>
      <family val="2"/>
      <charset val="238"/>
    </font>
    <font>
      <vertAlign val="superscript"/>
      <sz val="8"/>
      <color theme="4" tint="-0.499984740745262"/>
      <name val="Arial Narrow"/>
      <family val="2"/>
      <charset val="238"/>
    </font>
    <font>
      <sz val="10"/>
      <color theme="0" tint="-0.499984740745262"/>
      <name val="Arial Narrow"/>
      <family val="2"/>
      <charset val="238"/>
    </font>
    <font>
      <sz val="10"/>
      <color theme="9" tint="-0.249977111117893"/>
      <name val="Arial Narrow"/>
      <family val="2"/>
      <charset val="238"/>
    </font>
    <font>
      <sz val="10"/>
      <color theme="4" tint="-0.499984740745262"/>
      <name val="Arial Narrow"/>
      <family val="2"/>
      <charset val="238"/>
    </font>
    <font>
      <vertAlign val="superscript"/>
      <sz val="10"/>
      <color theme="4" tint="-0.499984740745262"/>
      <name val="Arial Narrow"/>
      <family val="2"/>
      <charset val="238"/>
    </font>
    <font>
      <sz val="8"/>
      <color theme="9" tint="-0.249977111117893"/>
      <name val="Wingdings 3"/>
      <family val="1"/>
      <charset val="2"/>
    </font>
    <font>
      <sz val="7"/>
      <color theme="9" tint="-0.249977111117893"/>
      <name val="Arial Narrow"/>
      <family val="2"/>
      <charset val="238"/>
    </font>
    <font>
      <sz val="26"/>
      <name val="Arial Narrow"/>
      <family val="2"/>
      <charset val="238"/>
    </font>
  </fonts>
  <fills count="3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1"/>
      </patternFill>
    </fill>
    <fill>
      <patternFill patternType="solid">
        <fgColor indexed="40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solid">
        <fgColor indexed="5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79998168889431442"/>
        <bgColor indexed="64"/>
      </patternFill>
    </fill>
  </fills>
  <borders count="9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auto="1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theme="5" tint="0.39994506668294322"/>
      </left>
      <right/>
      <top style="thin">
        <color theme="5" tint="0.39994506668294322"/>
      </top>
      <bottom/>
      <diagonal/>
    </border>
    <border>
      <left/>
      <right/>
      <top style="thin">
        <color theme="5" tint="0.39994506668294322"/>
      </top>
      <bottom/>
      <diagonal/>
    </border>
    <border>
      <left/>
      <right style="thin">
        <color theme="5" tint="0.39994506668294322"/>
      </right>
      <top style="thin">
        <color theme="5" tint="0.39994506668294322"/>
      </top>
      <bottom/>
      <diagonal/>
    </border>
    <border>
      <left style="thin">
        <color theme="5" tint="0.39994506668294322"/>
      </left>
      <right/>
      <top/>
      <bottom/>
      <diagonal/>
    </border>
    <border>
      <left/>
      <right style="thin">
        <color theme="5" tint="0.39994506668294322"/>
      </right>
      <top/>
      <bottom/>
      <diagonal/>
    </border>
    <border>
      <left style="thin">
        <color theme="5" tint="0.39994506668294322"/>
      </left>
      <right/>
      <top/>
      <bottom style="thin">
        <color theme="5" tint="0.39994506668294322"/>
      </bottom>
      <diagonal/>
    </border>
    <border>
      <left/>
      <right/>
      <top/>
      <bottom style="thin">
        <color theme="5" tint="0.39994506668294322"/>
      </bottom>
      <diagonal/>
    </border>
    <border>
      <left/>
      <right style="thin">
        <color theme="5" tint="0.39994506668294322"/>
      </right>
      <top/>
      <bottom style="thin">
        <color theme="5" tint="0.39994506668294322"/>
      </bottom>
      <diagonal/>
    </border>
    <border>
      <left/>
      <right/>
      <top style="double">
        <color indexed="8"/>
      </top>
      <bottom/>
      <diagonal/>
    </border>
    <border>
      <left/>
      <right/>
      <top/>
      <bottom style="thin">
        <color rgb="FF00B0F0"/>
      </bottom>
      <diagonal/>
    </border>
    <border>
      <left style="medium">
        <color rgb="FF00B0F0"/>
      </left>
      <right/>
      <top style="medium">
        <color rgb="FF00B0F0"/>
      </top>
      <bottom style="medium">
        <color rgb="FF00B0F0"/>
      </bottom>
      <diagonal/>
    </border>
    <border>
      <left/>
      <right/>
      <top style="medium">
        <color rgb="FF00B0F0"/>
      </top>
      <bottom style="medium">
        <color rgb="FF00B0F0"/>
      </bottom>
      <diagonal/>
    </border>
    <border>
      <left/>
      <right style="medium">
        <color rgb="FF00B0F0"/>
      </right>
      <top style="medium">
        <color rgb="FF00B0F0"/>
      </top>
      <bottom style="medium">
        <color rgb="FF00B0F0"/>
      </bottom>
      <diagonal/>
    </border>
    <border>
      <left style="thin">
        <color rgb="FF00B0F0"/>
      </left>
      <right/>
      <top style="thin">
        <color rgb="FF00B0F0"/>
      </top>
      <bottom/>
      <diagonal/>
    </border>
    <border>
      <left/>
      <right/>
      <top style="thin">
        <color rgb="FF00B0F0"/>
      </top>
      <bottom/>
      <diagonal/>
    </border>
    <border>
      <left/>
      <right style="thin">
        <color rgb="FF00B0F0"/>
      </right>
      <top style="thin">
        <color rgb="FF00B0F0"/>
      </top>
      <bottom/>
      <diagonal/>
    </border>
    <border>
      <left style="thin">
        <color rgb="FF00B0F0"/>
      </left>
      <right/>
      <top/>
      <bottom/>
      <diagonal/>
    </border>
    <border>
      <left/>
      <right style="thin">
        <color rgb="FF00B0F0"/>
      </right>
      <top/>
      <bottom/>
      <diagonal/>
    </border>
    <border>
      <left style="thin">
        <color rgb="FF00B0F0"/>
      </left>
      <right/>
      <top/>
      <bottom style="thin">
        <color rgb="FF00B0F0"/>
      </bottom>
      <diagonal/>
    </border>
    <border>
      <left/>
      <right style="thin">
        <color rgb="FF00B0F0"/>
      </right>
      <top/>
      <bottom style="thin">
        <color rgb="FF00B0F0"/>
      </bottom>
      <diagonal/>
    </border>
    <border>
      <left/>
      <right/>
      <top/>
      <bottom style="thin">
        <color theme="9" tint="-0.24994659260841701"/>
      </bottom>
      <diagonal/>
    </border>
    <border>
      <left/>
      <right style="thin">
        <color rgb="FF00B0F0"/>
      </right>
      <top/>
      <bottom style="thin">
        <color theme="9" tint="-0.24994659260841701"/>
      </bottom>
      <diagonal/>
    </border>
    <border>
      <left style="thin">
        <color rgb="FF00B0F0"/>
      </left>
      <right/>
      <top/>
      <bottom style="thin">
        <color theme="9" tint="-0.24994659260841701"/>
      </bottom>
      <diagonal/>
    </border>
    <border>
      <left/>
      <right/>
      <top style="thin">
        <color theme="9" tint="-0.24994659260841701"/>
      </top>
      <bottom/>
      <diagonal/>
    </border>
    <border>
      <left style="medium">
        <color theme="9" tint="-0.24994659260841701"/>
      </left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/>
      <right style="medium">
        <color auto="1"/>
      </right>
      <top style="medium">
        <color auto="1"/>
      </top>
      <bottom/>
      <diagonal/>
    </border>
  </borders>
  <cellStyleXfs count="88">
    <xf numFmtId="0" fontId="0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4" fillId="0" borderId="0"/>
    <xf numFmtId="9" fontId="5" fillId="0" borderId="0" applyFont="0" applyFill="0" applyBorder="0" applyAlignment="0" applyProtection="0"/>
    <xf numFmtId="4" fontId="10" fillId="4" borderId="18" applyNumberFormat="0" applyProtection="0">
      <alignment vertical="center"/>
    </xf>
    <xf numFmtId="4" fontId="10" fillId="5" borderId="18" applyNumberFormat="0" applyProtection="0">
      <alignment horizontal="left" vertical="center" indent="1"/>
    </xf>
    <xf numFmtId="4" fontId="10" fillId="6" borderId="0" applyNumberFormat="0" applyProtection="0">
      <alignment horizontal="left" vertical="center" indent="1"/>
    </xf>
    <xf numFmtId="4" fontId="11" fillId="7" borderId="18" applyNumberFormat="0" applyProtection="0">
      <alignment horizontal="right" vertical="center"/>
    </xf>
    <xf numFmtId="4" fontId="11" fillId="8" borderId="18" applyNumberFormat="0" applyProtection="0">
      <alignment horizontal="left" vertical="center" indent="1"/>
    </xf>
    <xf numFmtId="2" fontId="5" fillId="0" borderId="0" applyFont="0" applyFill="0" applyBorder="0" applyAlignment="0" applyProtection="0"/>
    <xf numFmtId="0" fontId="5" fillId="0" borderId="0"/>
    <xf numFmtId="0" fontId="5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2" fillId="0" borderId="0"/>
    <xf numFmtId="4" fontId="41" fillId="5" borderId="18" applyNumberFormat="0" applyProtection="0">
      <alignment vertical="center"/>
    </xf>
    <xf numFmtId="0" fontId="10" fillId="5" borderId="18" applyNumberFormat="0" applyProtection="0">
      <alignment horizontal="left" vertical="top" indent="1"/>
    </xf>
    <xf numFmtId="4" fontId="11" fillId="10" borderId="18" applyNumberFormat="0" applyProtection="0">
      <alignment horizontal="right" vertical="center"/>
    </xf>
    <xf numFmtId="4" fontId="11" fillId="11" borderId="18" applyNumberFormat="0" applyProtection="0">
      <alignment horizontal="right" vertical="center"/>
    </xf>
    <xf numFmtId="4" fontId="11" fillId="12" borderId="18" applyNumberFormat="0" applyProtection="0">
      <alignment horizontal="right" vertical="center"/>
    </xf>
    <xf numFmtId="4" fontId="11" fillId="13" borderId="18" applyNumberFormat="0" applyProtection="0">
      <alignment horizontal="right" vertical="center"/>
    </xf>
    <xf numFmtId="4" fontId="11" fillId="14" borderId="18" applyNumberFormat="0" applyProtection="0">
      <alignment horizontal="right" vertical="center"/>
    </xf>
    <xf numFmtId="4" fontId="11" fillId="15" borderId="18" applyNumberFormat="0" applyProtection="0">
      <alignment horizontal="right" vertical="center"/>
    </xf>
    <xf numFmtId="4" fontId="11" fillId="16" borderId="18" applyNumberFormat="0" applyProtection="0">
      <alignment horizontal="right" vertical="center"/>
    </xf>
    <xf numFmtId="4" fontId="11" fillId="17" borderId="18" applyNumberFormat="0" applyProtection="0">
      <alignment horizontal="right" vertical="center"/>
    </xf>
    <xf numFmtId="4" fontId="11" fillId="18" borderId="18" applyNumberFormat="0" applyProtection="0">
      <alignment horizontal="right" vertical="center"/>
    </xf>
    <xf numFmtId="4" fontId="10" fillId="0" borderId="0" applyNumberFormat="0" applyProtection="0">
      <alignment horizontal="left" vertical="center" indent="1"/>
    </xf>
    <xf numFmtId="4" fontId="11" fillId="7" borderId="0" applyNumberFormat="0" applyProtection="0">
      <alignment horizontal="left" vertical="center" indent="1"/>
    </xf>
    <xf numFmtId="4" fontId="42" fillId="19" borderId="0" applyNumberFormat="0" applyProtection="0">
      <alignment horizontal="left" vertical="center" indent="1"/>
    </xf>
    <xf numFmtId="4" fontId="11" fillId="8" borderId="18" applyNumberFormat="0" applyProtection="0">
      <alignment horizontal="right" vertical="center"/>
    </xf>
    <xf numFmtId="4" fontId="43" fillId="7" borderId="0" applyNumberFormat="0" applyProtection="0">
      <alignment horizontal="left" vertical="center" indent="1"/>
    </xf>
    <xf numFmtId="4" fontId="43" fillId="6" borderId="0" applyNumberFormat="0" applyProtection="0">
      <alignment horizontal="left" vertical="center" indent="1"/>
    </xf>
    <xf numFmtId="0" fontId="5" fillId="19" borderId="18" applyNumberFormat="0" applyProtection="0">
      <alignment horizontal="left" vertical="center" indent="1"/>
    </xf>
    <xf numFmtId="0" fontId="5" fillId="19" borderId="18" applyNumberFormat="0" applyProtection="0">
      <alignment horizontal="left" vertical="top" indent="1"/>
    </xf>
    <xf numFmtId="0" fontId="5" fillId="6" borderId="18" applyNumberFormat="0" applyProtection="0">
      <alignment horizontal="left" vertical="center" indent="1"/>
    </xf>
    <xf numFmtId="0" fontId="5" fillId="6" borderId="18" applyNumberFormat="0" applyProtection="0">
      <alignment horizontal="left" vertical="top" indent="1"/>
    </xf>
    <xf numFmtId="0" fontId="5" fillId="20" borderId="18" applyNumberFormat="0" applyProtection="0">
      <alignment horizontal="left" vertical="center" indent="1"/>
    </xf>
    <xf numFmtId="0" fontId="5" fillId="20" borderId="18" applyNumberFormat="0" applyProtection="0">
      <alignment horizontal="left" vertical="top" indent="1"/>
    </xf>
    <xf numFmtId="0" fontId="5" fillId="21" borderId="18" applyNumberFormat="0" applyProtection="0">
      <alignment horizontal="left" vertical="center" indent="1"/>
    </xf>
    <xf numFmtId="0" fontId="5" fillId="21" borderId="18" applyNumberFormat="0" applyProtection="0">
      <alignment horizontal="left" vertical="top" indent="1"/>
    </xf>
    <xf numFmtId="4" fontId="11" fillId="22" borderId="18" applyNumberFormat="0" applyProtection="0">
      <alignment vertical="center"/>
    </xf>
    <xf numFmtId="4" fontId="44" fillId="22" borderId="18" applyNumberFormat="0" applyProtection="0">
      <alignment vertical="center"/>
    </xf>
    <xf numFmtId="4" fontId="11" fillId="22" borderId="18" applyNumberFormat="0" applyProtection="0">
      <alignment horizontal="left" vertical="center" indent="1"/>
    </xf>
    <xf numFmtId="0" fontId="11" fillId="22" borderId="18" applyNumberFormat="0" applyProtection="0">
      <alignment horizontal="left" vertical="top" indent="1"/>
    </xf>
    <xf numFmtId="4" fontId="44" fillId="7" borderId="18" applyNumberFormat="0" applyProtection="0">
      <alignment horizontal="right" vertical="center"/>
    </xf>
    <xf numFmtId="0" fontId="11" fillId="6" borderId="18" applyNumberFormat="0" applyProtection="0">
      <alignment horizontal="left" vertical="top" indent="1"/>
    </xf>
    <xf numFmtId="4" fontId="45" fillId="0" borderId="0" applyNumberFormat="0" applyProtection="0">
      <alignment horizontal="left" vertical="center" indent="1"/>
    </xf>
    <xf numFmtId="4" fontId="46" fillId="7" borderId="18" applyNumberFormat="0" applyProtection="0">
      <alignment horizontal="right" vertical="center"/>
    </xf>
    <xf numFmtId="0" fontId="5" fillId="0" borderId="0"/>
    <xf numFmtId="0" fontId="69" fillId="26" borderId="70" applyNumberFormat="0" applyFont="0" applyFill="0" applyAlignment="0" applyProtection="0"/>
    <xf numFmtId="0" fontId="69" fillId="26" borderId="0" applyFont="0" applyFill="0" applyBorder="0" applyAlignment="0" applyProtection="0"/>
    <xf numFmtId="0" fontId="70" fillId="26" borderId="0" applyNumberFormat="0" applyFont="0" applyFill="0" applyBorder="0" applyAlignment="0" applyProtection="0"/>
    <xf numFmtId="0" fontId="70" fillId="26" borderId="0" applyNumberFormat="0" applyFont="0" applyFill="0" applyBorder="0" applyAlignment="0" applyProtection="0"/>
    <xf numFmtId="0" fontId="70" fillId="26" borderId="0" applyNumberFormat="0" applyFont="0" applyFill="0" applyBorder="0" applyAlignment="0" applyProtection="0"/>
    <xf numFmtId="0" fontId="70" fillId="26" borderId="0" applyNumberFormat="0" applyFont="0" applyFill="0" applyBorder="0" applyAlignment="0" applyProtection="0"/>
    <xf numFmtId="0" fontId="70" fillId="26" borderId="0" applyNumberFormat="0" applyFont="0" applyFill="0" applyBorder="0" applyAlignment="0" applyProtection="0"/>
    <xf numFmtId="0" fontId="70" fillId="26" borderId="0" applyNumberFormat="0" applyFont="0" applyFill="0" applyBorder="0" applyAlignment="0" applyProtection="0"/>
    <xf numFmtId="0" fontId="70" fillId="26" borderId="0" applyNumberFormat="0" applyFont="0" applyFill="0" applyBorder="0" applyAlignment="0" applyProtection="0"/>
    <xf numFmtId="3" fontId="69" fillId="26" borderId="0" applyFont="0" applyFill="0" applyBorder="0" applyAlignment="0" applyProtection="0"/>
    <xf numFmtId="0" fontId="70" fillId="26" borderId="0" applyNumberFormat="0" applyFont="0" applyFill="0" applyBorder="0" applyAlignment="0" applyProtection="0"/>
    <xf numFmtId="0" fontId="70" fillId="26" borderId="0" applyNumberFormat="0" applyFont="0" applyFill="0" applyBorder="0" applyAlignment="0" applyProtection="0"/>
    <xf numFmtId="168" fontId="69" fillId="26" borderId="0" applyFont="0" applyFill="0" applyBorder="0" applyAlignment="0" applyProtection="0"/>
    <xf numFmtId="0" fontId="9" fillId="0" borderId="0" applyNumberFormat="0" applyFill="0" applyBorder="0" applyAlignment="0" applyProtection="0"/>
    <xf numFmtId="0" fontId="1" fillId="0" borderId="0"/>
    <xf numFmtId="0" fontId="6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2" fontId="69" fillId="26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1" fillId="26" borderId="0" applyNumberFormat="0" applyFill="0" applyBorder="0" applyAlignment="0" applyProtection="0"/>
    <xf numFmtId="0" fontId="72" fillId="26" borderId="0" applyNumberFormat="0" applyFill="0" applyBorder="0" applyAlignment="0" applyProtection="0"/>
  </cellStyleXfs>
  <cellXfs count="1103">
    <xf numFmtId="0" fontId="0" fillId="0" borderId="0" xfId="0"/>
    <xf numFmtId="0" fontId="7" fillId="2" borderId="0" xfId="0" applyFont="1" applyFill="1"/>
    <xf numFmtId="0" fontId="7" fillId="2" borderId="0" xfId="0" applyFont="1" applyFill="1" applyAlignment="1">
      <alignment horizontal="right" vertical="top"/>
    </xf>
    <xf numFmtId="0" fontId="5" fillId="2" borderId="0" xfId="2" applyFill="1"/>
    <xf numFmtId="0" fontId="5" fillId="2" borderId="0" xfId="2" applyFill="1" applyBorder="1"/>
    <xf numFmtId="0" fontId="12" fillId="2" borderId="0" xfId="0" applyFont="1" applyFill="1" applyAlignment="1">
      <alignment horizontal="left" vertical="top"/>
    </xf>
    <xf numFmtId="0" fontId="13" fillId="2" borderId="0" xfId="0" applyFont="1" applyFill="1"/>
    <xf numFmtId="0" fontId="14" fillId="2" borderId="0" xfId="0" applyFont="1" applyFill="1" applyAlignment="1">
      <alignment horizontal="left" vertical="top"/>
    </xf>
    <xf numFmtId="0" fontId="15" fillId="2" borderId="0" xfId="0" applyFont="1" applyFill="1" applyAlignment="1">
      <alignment horizontal="right" vertical="top"/>
    </xf>
    <xf numFmtId="0" fontId="7" fillId="2" borderId="0" xfId="0" applyFont="1" applyFill="1" applyAlignment="1">
      <alignment horizontal="left" vertical="top" wrapText="1"/>
    </xf>
    <xf numFmtId="0" fontId="6" fillId="2" borderId="0" xfId="0" applyFont="1" applyFill="1" applyAlignment="1">
      <alignment horizontal="left" vertical="top" wrapText="1"/>
    </xf>
    <xf numFmtId="3" fontId="5" fillId="2" borderId="0" xfId="2" applyNumberFormat="1" applyFill="1"/>
    <xf numFmtId="0" fontId="9" fillId="2" borderId="0" xfId="0" applyFont="1" applyFill="1" applyAlignment="1">
      <alignment vertical="top"/>
    </xf>
    <xf numFmtId="0" fontId="7" fillId="2" borderId="0" xfId="0" applyFont="1" applyFill="1" applyBorder="1" applyAlignment="1">
      <alignment horizontal="left" vertical="top" wrapText="1"/>
    </xf>
    <xf numFmtId="0" fontId="16" fillId="3" borderId="0" xfId="0" applyFont="1" applyFill="1" applyBorder="1" applyAlignment="1">
      <alignment horizontal="left" vertical="top"/>
    </xf>
    <xf numFmtId="0" fontId="7" fillId="2" borderId="0" xfId="0" applyFont="1" applyFill="1" applyBorder="1" applyAlignment="1">
      <alignment vertical="top" wrapText="1"/>
    </xf>
    <xf numFmtId="0" fontId="9" fillId="2" borderId="0" xfId="0" applyFont="1" applyFill="1" applyBorder="1" applyAlignment="1">
      <alignment vertical="top"/>
    </xf>
    <xf numFmtId="0" fontId="7" fillId="2" borderId="0" xfId="0" applyFont="1" applyFill="1" applyBorder="1" applyAlignment="1">
      <alignment horizontal="right" vertical="top"/>
    </xf>
    <xf numFmtId="0" fontId="13" fillId="2" borderId="0" xfId="0" applyFont="1" applyFill="1" applyBorder="1"/>
    <xf numFmtId="0" fontId="7" fillId="2" borderId="0" xfId="0" applyFont="1" applyFill="1" applyBorder="1"/>
    <xf numFmtId="0" fontId="17" fillId="3" borderId="0" xfId="0" applyFont="1" applyFill="1" applyBorder="1" applyAlignment="1">
      <alignment vertical="top"/>
    </xf>
    <xf numFmtId="0" fontId="18" fillId="3" borderId="0" xfId="0" applyFont="1" applyFill="1" applyBorder="1" applyAlignment="1">
      <alignment horizontal="right"/>
    </xf>
    <xf numFmtId="1" fontId="19" fillId="3" borderId="0" xfId="2" applyNumberFormat="1" applyFont="1" applyFill="1" applyBorder="1" applyAlignment="1">
      <alignment vertical="center" wrapText="1"/>
    </xf>
    <xf numFmtId="1" fontId="20" fillId="3" borderId="0" xfId="2" applyNumberFormat="1" applyFont="1" applyFill="1" applyBorder="1" applyAlignment="1">
      <alignment vertical="center" wrapText="1"/>
    </xf>
    <xf numFmtId="1" fontId="24" fillId="3" borderId="0" xfId="2" applyNumberFormat="1" applyFont="1" applyFill="1" applyBorder="1" applyAlignment="1">
      <alignment vertical="center" wrapText="1"/>
    </xf>
    <xf numFmtId="1" fontId="23" fillId="3" borderId="0" xfId="2" applyNumberFormat="1" applyFont="1" applyFill="1" applyBorder="1" applyAlignment="1">
      <alignment vertical="center" wrapText="1"/>
    </xf>
    <xf numFmtId="0" fontId="22" fillId="3" borderId="0" xfId="2" applyFont="1" applyFill="1" applyBorder="1"/>
    <xf numFmtId="1" fontId="19" fillId="3" borderId="0" xfId="2" applyNumberFormat="1" applyFont="1" applyFill="1" applyBorder="1" applyAlignment="1">
      <alignment horizontal="center" vertical="center" wrapText="1"/>
    </xf>
    <xf numFmtId="14" fontId="5" fillId="2" borderId="0" xfId="2" applyNumberFormat="1" applyFill="1"/>
    <xf numFmtId="1" fontId="29" fillId="3" borderId="0" xfId="2" applyNumberFormat="1" applyFont="1" applyFill="1" applyBorder="1" applyAlignment="1">
      <alignment horizontal="right" vertical="center" wrapText="1"/>
    </xf>
    <xf numFmtId="0" fontId="30" fillId="3" borderId="0" xfId="0" applyFont="1" applyFill="1"/>
    <xf numFmtId="3" fontId="30" fillId="3" borderId="5" xfId="0" applyNumberFormat="1" applyFont="1" applyFill="1" applyBorder="1"/>
    <xf numFmtId="3" fontId="30" fillId="3" borderId="0" xfId="0" applyNumberFormat="1" applyFont="1" applyFill="1" applyBorder="1"/>
    <xf numFmtId="3" fontId="30" fillId="3" borderId="9" xfId="0" applyNumberFormat="1" applyFont="1" applyFill="1" applyBorder="1"/>
    <xf numFmtId="3" fontId="30" fillId="3" borderId="10" xfId="0" applyNumberFormat="1" applyFont="1" applyFill="1" applyBorder="1"/>
    <xf numFmtId="3" fontId="30" fillId="3" borderId="11" xfId="0" applyNumberFormat="1" applyFont="1" applyFill="1" applyBorder="1"/>
    <xf numFmtId="0" fontId="30" fillId="3" borderId="7" xfId="0" applyFont="1" applyFill="1" applyBorder="1" applyAlignment="1">
      <alignment horizontal="right"/>
    </xf>
    <xf numFmtId="0" fontId="30" fillId="3" borderId="4" xfId="0" applyFont="1" applyFill="1" applyBorder="1" applyAlignment="1">
      <alignment horizontal="right"/>
    </xf>
    <xf numFmtId="0" fontId="30" fillId="3" borderId="10" xfId="0" applyFont="1" applyFill="1" applyBorder="1" applyAlignment="1">
      <alignment horizontal="right"/>
    </xf>
    <xf numFmtId="0" fontId="30" fillId="3" borderId="0" xfId="0" applyFont="1" applyFill="1" applyBorder="1"/>
    <xf numFmtId="0" fontId="30" fillId="3" borderId="7" xfId="0" applyFont="1" applyFill="1" applyBorder="1"/>
    <xf numFmtId="0" fontId="32" fillId="3" borderId="0" xfId="0" applyFont="1" applyFill="1" applyAlignment="1">
      <alignment horizontal="center"/>
    </xf>
    <xf numFmtId="0" fontId="30" fillId="3" borderId="11" xfId="0" applyFont="1" applyFill="1" applyBorder="1" applyAlignment="1">
      <alignment horizontal="center" vertical="center" wrapText="1"/>
    </xf>
    <xf numFmtId="0" fontId="30" fillId="3" borderId="11" xfId="0" applyFont="1" applyFill="1" applyBorder="1" applyAlignment="1">
      <alignment horizontal="right" vertical="center" wrapText="1"/>
    </xf>
    <xf numFmtId="0" fontId="30" fillId="3" borderId="11" xfId="0" applyFont="1" applyFill="1" applyBorder="1" applyAlignment="1">
      <alignment horizontal="right"/>
    </xf>
    <xf numFmtId="0" fontId="30" fillId="3" borderId="0" xfId="0" applyFont="1" applyFill="1" applyBorder="1" applyAlignment="1">
      <alignment horizontal="center" vertical="center" wrapText="1"/>
    </xf>
    <xf numFmtId="0" fontId="30" fillId="3" borderId="0" xfId="0" applyFont="1" applyFill="1" applyBorder="1" applyAlignment="1">
      <alignment horizontal="right" vertical="center" wrapText="1"/>
    </xf>
    <xf numFmtId="0" fontId="30" fillId="3" borderId="0" xfId="0" applyFont="1" applyFill="1" applyBorder="1" applyAlignment="1">
      <alignment horizontal="right"/>
    </xf>
    <xf numFmtId="0" fontId="30" fillId="3" borderId="5" xfId="0" applyFont="1" applyFill="1" applyBorder="1" applyAlignment="1">
      <alignment horizontal="center"/>
    </xf>
    <xf numFmtId="0" fontId="30" fillId="3" borderId="37" xfId="0" applyFont="1" applyFill="1" applyBorder="1" applyAlignment="1">
      <alignment horizontal="right"/>
    </xf>
    <xf numFmtId="3" fontId="30" fillId="3" borderId="29" xfId="0" applyNumberFormat="1" applyFont="1" applyFill="1" applyBorder="1"/>
    <xf numFmtId="0" fontId="30" fillId="3" borderId="20" xfId="0" applyFont="1" applyFill="1" applyBorder="1" applyAlignment="1">
      <alignment horizontal="right"/>
    </xf>
    <xf numFmtId="3" fontId="30" fillId="3" borderId="26" xfId="0" applyNumberFormat="1" applyFont="1" applyFill="1" applyBorder="1"/>
    <xf numFmtId="0" fontId="30" fillId="3" borderId="16" xfId="0" applyFont="1" applyFill="1" applyBorder="1"/>
    <xf numFmtId="0" fontId="30" fillId="3" borderId="17" xfId="0" applyFont="1" applyFill="1" applyBorder="1" applyAlignment="1">
      <alignment horizontal="center"/>
    </xf>
    <xf numFmtId="3" fontId="30" fillId="3" borderId="38" xfId="0" applyNumberFormat="1" applyFont="1" applyFill="1" applyBorder="1"/>
    <xf numFmtId="3" fontId="30" fillId="3" borderId="24" xfId="0" applyNumberFormat="1" applyFont="1" applyFill="1" applyBorder="1"/>
    <xf numFmtId="3" fontId="30" fillId="3" borderId="16" xfId="0" applyNumberFormat="1" applyFont="1" applyFill="1" applyBorder="1"/>
    <xf numFmtId="3" fontId="30" fillId="3" borderId="17" xfId="0" applyNumberFormat="1" applyFont="1" applyFill="1" applyBorder="1"/>
    <xf numFmtId="3" fontId="30" fillId="3" borderId="28" xfId="0" applyNumberFormat="1" applyFont="1" applyFill="1" applyBorder="1"/>
    <xf numFmtId="0" fontId="30" fillId="3" borderId="39" xfId="0" applyFont="1" applyFill="1" applyBorder="1"/>
    <xf numFmtId="0" fontId="30" fillId="3" borderId="17" xfId="0" applyFont="1" applyFill="1" applyBorder="1"/>
    <xf numFmtId="0" fontId="30" fillId="3" borderId="26" xfId="0" applyFont="1" applyFill="1" applyBorder="1"/>
    <xf numFmtId="0" fontId="30" fillId="3" borderId="24" xfId="0" applyFont="1" applyFill="1" applyBorder="1"/>
    <xf numFmtId="0" fontId="30" fillId="3" borderId="38" xfId="0" applyFont="1" applyFill="1" applyBorder="1"/>
    <xf numFmtId="0" fontId="30" fillId="3" borderId="28" xfId="0" applyFont="1" applyFill="1" applyBorder="1"/>
    <xf numFmtId="0" fontId="33" fillId="2" borderId="0" xfId="0" applyFont="1" applyFill="1"/>
    <xf numFmtId="0" fontId="32" fillId="2" borderId="0" xfId="0" applyFont="1" applyFill="1" applyAlignment="1">
      <alignment vertical="center" wrapText="1"/>
    </xf>
    <xf numFmtId="1" fontId="32" fillId="2" borderId="0" xfId="0" applyNumberFormat="1" applyFont="1" applyFill="1" applyAlignment="1">
      <alignment horizontal="right" vertical="center" wrapText="1"/>
    </xf>
    <xf numFmtId="1" fontId="32" fillId="2" borderId="0" xfId="0" applyNumberFormat="1" applyFont="1" applyFill="1" applyAlignment="1">
      <alignment horizontal="left" vertical="center" wrapText="1"/>
    </xf>
    <xf numFmtId="0" fontId="32" fillId="2" borderId="0" xfId="0" applyFont="1" applyFill="1" applyBorder="1" applyAlignment="1">
      <alignment vertical="center" wrapText="1"/>
    </xf>
    <xf numFmtId="0" fontId="33" fillId="2" borderId="0" xfId="0" applyFont="1" applyFill="1" applyBorder="1"/>
    <xf numFmtId="0" fontId="32" fillId="2" borderId="0" xfId="0" applyFont="1" applyFill="1" applyAlignment="1">
      <alignment horizontal="right" wrapText="1"/>
    </xf>
    <xf numFmtId="0" fontId="33" fillId="2" borderId="0" xfId="0" applyFont="1" applyFill="1" applyAlignment="1"/>
    <xf numFmtId="1" fontId="32" fillId="2" borderId="0" xfId="0" applyNumberFormat="1" applyFont="1" applyFill="1" applyBorder="1" applyAlignment="1">
      <alignment horizontal="right" vertical="center" wrapText="1"/>
    </xf>
    <xf numFmtId="0" fontId="32" fillId="2" borderId="0" xfId="0" applyFont="1" applyFill="1" applyBorder="1" applyAlignment="1">
      <alignment horizontal="right" wrapText="1"/>
    </xf>
    <xf numFmtId="0" fontId="32" fillId="2" borderId="0" xfId="0" applyFont="1" applyFill="1" applyBorder="1" applyAlignment="1">
      <alignment horizontal="left" wrapText="1"/>
    </xf>
    <xf numFmtId="3" fontId="30" fillId="2" borderId="9" xfId="0" applyNumberFormat="1" applyFont="1" applyFill="1" applyBorder="1" applyAlignment="1">
      <alignment horizontal="right" vertical="center"/>
    </xf>
    <xf numFmtId="3" fontId="30" fillId="2" borderId="0" xfId="0" applyNumberFormat="1" applyFont="1" applyFill="1" applyBorder="1" applyAlignment="1">
      <alignment horizontal="right" vertical="center"/>
    </xf>
    <xf numFmtId="3" fontId="33" fillId="2" borderId="0" xfId="0" applyNumberFormat="1" applyFont="1" applyFill="1"/>
    <xf numFmtId="0" fontId="33" fillId="2" borderId="0" xfId="0" applyFont="1" applyFill="1" applyBorder="1" applyAlignment="1">
      <alignment vertical="center"/>
    </xf>
    <xf numFmtId="1" fontId="33" fillId="2" borderId="0" xfId="0" applyNumberFormat="1" applyFont="1" applyFill="1" applyBorder="1" applyAlignment="1">
      <alignment vertical="center" wrapText="1"/>
    </xf>
    <xf numFmtId="1" fontId="33" fillId="2" borderId="0" xfId="0" applyNumberFormat="1" applyFont="1" applyFill="1"/>
    <xf numFmtId="0" fontId="30" fillId="3" borderId="0" xfId="0" applyFont="1" applyFill="1" applyBorder="1" applyAlignment="1">
      <alignment vertical="center"/>
    </xf>
    <xf numFmtId="0" fontId="30" fillId="3" borderId="0" xfId="0" applyFont="1" applyFill="1" applyBorder="1" applyAlignment="1">
      <alignment horizontal="right" vertical="center"/>
    </xf>
    <xf numFmtId="3" fontId="30" fillId="3" borderId="9" xfId="0" applyNumberFormat="1" applyFont="1" applyFill="1" applyBorder="1" applyAlignment="1">
      <alignment horizontal="right" vertical="center"/>
    </xf>
    <xf numFmtId="3" fontId="30" fillId="3" borderId="0" xfId="0" applyNumberFormat="1" applyFont="1" applyFill="1" applyBorder="1" applyAlignment="1">
      <alignment horizontal="right" vertical="center"/>
    </xf>
    <xf numFmtId="0" fontId="33" fillId="2" borderId="4" xfId="0" applyFont="1" applyFill="1" applyBorder="1"/>
    <xf numFmtId="3" fontId="33" fillId="2" borderId="4" xfId="0" applyNumberFormat="1" applyFont="1" applyFill="1" applyBorder="1"/>
    <xf numFmtId="1" fontId="33" fillId="2" borderId="4" xfId="0" applyNumberFormat="1" applyFont="1" applyFill="1" applyBorder="1"/>
    <xf numFmtId="3" fontId="30" fillId="2" borderId="4" xfId="0" applyNumberFormat="1" applyFont="1" applyFill="1" applyBorder="1" applyAlignment="1">
      <alignment horizontal="right" vertical="center"/>
    </xf>
    <xf numFmtId="0" fontId="33" fillId="2" borderId="10" xfId="0" applyFont="1" applyFill="1" applyBorder="1"/>
    <xf numFmtId="0" fontId="30" fillId="2" borderId="7" xfId="0" applyFont="1" applyFill="1" applyBorder="1" applyAlignment="1">
      <alignment horizontal="right" vertical="center"/>
    </xf>
    <xf numFmtId="0" fontId="30" fillId="2" borderId="4" xfId="0" applyFont="1" applyFill="1" applyBorder="1" applyAlignment="1">
      <alignment horizontal="right" vertical="center"/>
    </xf>
    <xf numFmtId="0" fontId="30" fillId="2" borderId="0" xfId="0" applyFont="1" applyFill="1" applyBorder="1" applyAlignment="1">
      <alignment wrapText="1"/>
    </xf>
    <xf numFmtId="1" fontId="32" fillId="2" borderId="0" xfId="0" applyNumberFormat="1" applyFont="1" applyFill="1" applyBorder="1" applyAlignment="1">
      <alignment horizontal="left" vertical="center" wrapText="1"/>
    </xf>
    <xf numFmtId="0" fontId="30" fillId="2" borderId="10" xfId="0" applyFont="1" applyFill="1" applyBorder="1" applyAlignment="1">
      <alignment horizontal="center" wrapText="1"/>
    </xf>
    <xf numFmtId="0" fontId="30" fillId="3" borderId="7" xfId="0" applyFont="1" applyFill="1" applyBorder="1" applyAlignment="1">
      <alignment horizontal="right" vertical="center"/>
    </xf>
    <xf numFmtId="164" fontId="30" fillId="3" borderId="0" xfId="1" applyNumberFormat="1" applyFont="1" applyFill="1" applyBorder="1" applyAlignment="1">
      <alignment horizontal="right" vertical="center"/>
    </xf>
    <xf numFmtId="3" fontId="33" fillId="2" borderId="10" xfId="0" applyNumberFormat="1" applyFont="1" applyFill="1" applyBorder="1"/>
    <xf numFmtId="0" fontId="33" fillId="2" borderId="9" xfId="0" applyFont="1" applyFill="1" applyBorder="1"/>
    <xf numFmtId="1" fontId="32" fillId="2" borderId="0" xfId="0" applyNumberFormat="1" applyFont="1" applyFill="1" applyAlignment="1">
      <alignment vertical="center" wrapText="1"/>
    </xf>
    <xf numFmtId="3" fontId="30" fillId="3" borderId="4" xfId="0" applyNumberFormat="1" applyFont="1" applyFill="1" applyBorder="1" applyAlignment="1">
      <alignment horizontal="right" vertical="center"/>
    </xf>
    <xf numFmtId="164" fontId="30" fillId="3" borderId="9" xfId="1" applyNumberFormat="1" applyFont="1" applyFill="1" applyBorder="1" applyAlignment="1">
      <alignment horizontal="right" vertical="center"/>
    </xf>
    <xf numFmtId="3" fontId="30" fillId="2" borderId="8" xfId="0" applyNumberFormat="1" applyFont="1" applyFill="1" applyBorder="1" applyAlignment="1">
      <alignment horizontal="right" vertical="center"/>
    </xf>
    <xf numFmtId="3" fontId="30" fillId="2" borderId="5" xfId="0" applyNumberFormat="1" applyFont="1" applyFill="1" applyBorder="1" applyAlignment="1">
      <alignment horizontal="right" vertical="center"/>
    </xf>
    <xf numFmtId="3" fontId="30" fillId="2" borderId="7" xfId="0" applyNumberFormat="1" applyFont="1" applyFill="1" applyBorder="1" applyAlignment="1">
      <alignment horizontal="right" vertical="center"/>
    </xf>
    <xf numFmtId="0" fontId="33" fillId="2" borderId="33" xfId="0" applyFont="1" applyFill="1" applyBorder="1"/>
    <xf numFmtId="0" fontId="30" fillId="2" borderId="50" xfId="0" applyFont="1" applyFill="1" applyBorder="1" applyAlignment="1">
      <alignment horizontal="right" vertical="center"/>
    </xf>
    <xf numFmtId="3" fontId="30" fillId="2" borderId="51" xfId="0" applyNumberFormat="1" applyFont="1" applyFill="1" applyBorder="1" applyAlignment="1">
      <alignment horizontal="right" vertical="center"/>
    </xf>
    <xf numFmtId="3" fontId="30" fillId="2" borderId="49" xfId="0" applyNumberFormat="1" applyFont="1" applyFill="1" applyBorder="1" applyAlignment="1">
      <alignment horizontal="right" vertical="center"/>
    </xf>
    <xf numFmtId="0" fontId="35" fillId="2" borderId="11" xfId="0" applyFont="1" applyFill="1" applyBorder="1" applyAlignment="1">
      <alignment horizontal="center" wrapText="1"/>
    </xf>
    <xf numFmtId="3" fontId="35" fillId="2" borderId="0" xfId="0" applyNumberFormat="1" applyFont="1" applyFill="1" applyBorder="1" applyAlignment="1">
      <alignment horizontal="right" vertical="center"/>
    </xf>
    <xf numFmtId="3" fontId="35" fillId="2" borderId="5" xfId="0" applyNumberFormat="1" applyFont="1" applyFill="1" applyBorder="1" applyAlignment="1">
      <alignment horizontal="right" vertical="center"/>
    </xf>
    <xf numFmtId="0" fontId="35" fillId="2" borderId="9" xfId="0" applyFont="1" applyFill="1" applyBorder="1" applyAlignment="1">
      <alignment horizontal="center" wrapText="1"/>
    </xf>
    <xf numFmtId="0" fontId="35" fillId="2" borderId="12" xfId="0" applyFont="1" applyFill="1" applyBorder="1" applyAlignment="1">
      <alignment horizontal="center" wrapText="1"/>
    </xf>
    <xf numFmtId="164" fontId="35" fillId="2" borderId="8" xfId="1" applyNumberFormat="1" applyFont="1" applyFill="1" applyBorder="1" applyAlignment="1">
      <alignment horizontal="right" vertical="center"/>
    </xf>
    <xf numFmtId="164" fontId="35" fillId="2" borderId="9" xfId="1" applyNumberFormat="1" applyFont="1" applyFill="1" applyBorder="1" applyAlignment="1">
      <alignment horizontal="right" vertical="center"/>
    </xf>
    <xf numFmtId="3" fontId="35" fillId="3" borderId="0" xfId="0" applyNumberFormat="1" applyFont="1" applyFill="1" applyBorder="1" applyAlignment="1">
      <alignment horizontal="right" vertical="center"/>
    </xf>
    <xf numFmtId="164" fontId="35" fillId="3" borderId="8" xfId="1" applyNumberFormat="1" applyFont="1" applyFill="1" applyBorder="1" applyAlignment="1">
      <alignment horizontal="right" vertical="center"/>
    </xf>
    <xf numFmtId="164" fontId="35" fillId="3" borderId="0" xfId="1" applyNumberFormat="1" applyFont="1" applyFill="1" applyBorder="1" applyAlignment="1">
      <alignment horizontal="right" vertical="center"/>
    </xf>
    <xf numFmtId="164" fontId="35" fillId="3" borderId="9" xfId="1" applyNumberFormat="1" applyFont="1" applyFill="1" applyBorder="1" applyAlignment="1">
      <alignment horizontal="right" vertical="center"/>
    </xf>
    <xf numFmtId="0" fontId="38" fillId="2" borderId="0" xfId="0" applyFont="1" applyFill="1" applyBorder="1" applyAlignment="1">
      <alignment vertical="center" wrapText="1"/>
    </xf>
    <xf numFmtId="0" fontId="34" fillId="2" borderId="0" xfId="0" applyFont="1" applyFill="1" applyBorder="1"/>
    <xf numFmtId="0" fontId="34" fillId="2" borderId="9" xfId="0" applyFont="1" applyFill="1" applyBorder="1"/>
    <xf numFmtId="3" fontId="35" fillId="2" borderId="49" xfId="0" applyNumberFormat="1" applyFont="1" applyFill="1" applyBorder="1" applyAlignment="1">
      <alignment horizontal="right" vertical="center"/>
    </xf>
    <xf numFmtId="0" fontId="30" fillId="2" borderId="11" xfId="0" applyFont="1" applyFill="1" applyBorder="1" applyAlignment="1">
      <alignment horizontal="center" wrapText="1"/>
    </xf>
    <xf numFmtId="0" fontId="30" fillId="3" borderId="0" xfId="0" applyFont="1" applyFill="1" applyAlignment="1"/>
    <xf numFmtId="0" fontId="30" fillId="3" borderId="0" xfId="0" applyFont="1" applyFill="1" applyBorder="1" applyAlignment="1"/>
    <xf numFmtId="0" fontId="30" fillId="3" borderId="24" xfId="0" applyFont="1" applyFill="1" applyBorder="1" applyAlignment="1"/>
    <xf numFmtId="0" fontId="30" fillId="3" borderId="12" xfId="0" applyFont="1" applyFill="1" applyBorder="1" applyAlignment="1">
      <alignment vertical="center"/>
    </xf>
    <xf numFmtId="0" fontId="33" fillId="2" borderId="11" xfId="0" applyFont="1" applyFill="1" applyBorder="1"/>
    <xf numFmtId="0" fontId="30" fillId="2" borderId="0" xfId="0" applyFont="1" applyFill="1" applyBorder="1" applyAlignment="1">
      <alignment horizontal="center" wrapText="1"/>
    </xf>
    <xf numFmtId="3" fontId="30" fillId="3" borderId="12" xfId="0" applyNumberFormat="1" applyFont="1" applyFill="1" applyBorder="1" applyAlignment="1">
      <alignment horizontal="right" vertical="center"/>
    </xf>
    <xf numFmtId="3" fontId="30" fillId="3" borderId="11" xfId="0" applyNumberFormat="1" applyFont="1" applyFill="1" applyBorder="1" applyAlignment="1">
      <alignment horizontal="right" vertical="center"/>
    </xf>
    <xf numFmtId="0" fontId="30" fillId="3" borderId="5" xfId="0" applyFont="1" applyFill="1" applyBorder="1" applyAlignment="1">
      <alignment horizontal="right" vertical="center"/>
    </xf>
    <xf numFmtId="0" fontId="33" fillId="2" borderId="5" xfId="0" applyFont="1" applyFill="1" applyBorder="1"/>
    <xf numFmtId="0" fontId="30" fillId="3" borderId="11" xfId="0" applyFont="1" applyFill="1" applyBorder="1" applyAlignment="1">
      <alignment vertical="center"/>
    </xf>
    <xf numFmtId="0" fontId="30" fillId="3" borderId="11" xfId="0" applyFont="1" applyFill="1" applyBorder="1" applyAlignment="1">
      <alignment horizontal="right" vertical="center"/>
    </xf>
    <xf numFmtId="3" fontId="30" fillId="2" borderId="12" xfId="0" applyNumberFormat="1" applyFont="1" applyFill="1" applyBorder="1" applyAlignment="1">
      <alignment horizontal="right" vertical="center"/>
    </xf>
    <xf numFmtId="3" fontId="30" fillId="2" borderId="11" xfId="0" applyNumberFormat="1" applyFont="1" applyFill="1" applyBorder="1" applyAlignment="1">
      <alignment horizontal="right" vertical="center"/>
    </xf>
    <xf numFmtId="164" fontId="30" fillId="2" borderId="0" xfId="1" applyNumberFormat="1" applyFont="1" applyFill="1" applyBorder="1" applyAlignment="1">
      <alignment horizontal="right" vertical="center"/>
    </xf>
    <xf numFmtId="3" fontId="33" fillId="2" borderId="0" xfId="0" applyNumberFormat="1" applyFont="1" applyFill="1" applyBorder="1"/>
    <xf numFmtId="3" fontId="33" fillId="2" borderId="11" xfId="0" applyNumberFormat="1" applyFont="1" applyFill="1" applyBorder="1"/>
    <xf numFmtId="0" fontId="33" fillId="2" borderId="7" xfId="0" applyFont="1" applyFill="1" applyBorder="1"/>
    <xf numFmtId="0" fontId="33" fillId="2" borderId="8" xfId="0" applyFont="1" applyFill="1" applyBorder="1"/>
    <xf numFmtId="0" fontId="39" fillId="2" borderId="4" xfId="0" applyFont="1" applyFill="1" applyBorder="1" applyAlignment="1">
      <alignment horizontal="center" wrapText="1"/>
    </xf>
    <xf numFmtId="0" fontId="39" fillId="2" borderId="0" xfId="0" applyFont="1" applyFill="1" applyBorder="1" applyAlignment="1">
      <alignment horizontal="center" wrapText="1"/>
    </xf>
    <xf numFmtId="0" fontId="39" fillId="2" borderId="9" xfId="0" applyFont="1" applyFill="1" applyBorder="1" applyAlignment="1">
      <alignment horizontal="center" wrapText="1"/>
    </xf>
    <xf numFmtId="0" fontId="39" fillId="2" borderId="10" xfId="0" applyFont="1" applyFill="1" applyBorder="1" applyAlignment="1">
      <alignment horizontal="center" wrapText="1"/>
    </xf>
    <xf numFmtId="0" fontId="39" fillId="2" borderId="11" xfId="0" applyFont="1" applyFill="1" applyBorder="1" applyAlignment="1">
      <alignment horizontal="center" wrapText="1"/>
    </xf>
    <xf numFmtId="0" fontId="39" fillId="2" borderId="12" xfId="0" applyFont="1" applyFill="1" applyBorder="1" applyAlignment="1">
      <alignment horizontal="center" wrapText="1"/>
    </xf>
    <xf numFmtId="0" fontId="30" fillId="2" borderId="0" xfId="0" applyFont="1" applyFill="1" applyAlignment="1">
      <alignment horizontal="center"/>
    </xf>
    <xf numFmtId="3" fontId="30" fillId="3" borderId="32" xfId="0" applyNumberFormat="1" applyFont="1" applyFill="1" applyBorder="1" applyAlignment="1">
      <alignment horizontal="right" vertical="center"/>
    </xf>
    <xf numFmtId="3" fontId="30" fillId="3" borderId="34" xfId="0" applyNumberFormat="1" applyFont="1" applyFill="1" applyBorder="1" applyAlignment="1">
      <alignment horizontal="right" vertical="center"/>
    </xf>
    <xf numFmtId="3" fontId="33" fillId="2" borderId="34" xfId="0" applyNumberFormat="1" applyFont="1" applyFill="1" applyBorder="1"/>
    <xf numFmtId="0" fontId="30" fillId="3" borderId="4" xfId="0" applyFont="1" applyFill="1" applyBorder="1" applyAlignment="1">
      <alignment vertical="center"/>
    </xf>
    <xf numFmtId="0" fontId="30" fillId="3" borderId="8" xfId="0" applyFont="1" applyFill="1" applyBorder="1" applyAlignment="1">
      <alignment vertical="center"/>
    </xf>
    <xf numFmtId="0" fontId="33" fillId="2" borderId="12" xfId="0" applyFont="1" applyFill="1" applyBorder="1"/>
    <xf numFmtId="165" fontId="39" fillId="2" borderId="7" xfId="1" applyNumberFormat="1" applyFont="1" applyFill="1" applyBorder="1" applyAlignment="1">
      <alignment horizontal="right" vertical="center"/>
    </xf>
    <xf numFmtId="165" fontId="39" fillId="2" borderId="5" xfId="0" applyNumberFormat="1" applyFont="1" applyFill="1" applyBorder="1" applyAlignment="1">
      <alignment horizontal="right" vertical="center"/>
    </xf>
    <xf numFmtId="165" fontId="39" fillId="2" borderId="8" xfId="1" applyNumberFormat="1" applyFont="1" applyFill="1" applyBorder="1" applyAlignment="1">
      <alignment horizontal="right" vertical="center"/>
    </xf>
    <xf numFmtId="165" fontId="39" fillId="2" borderId="10" xfId="1" applyNumberFormat="1" applyFont="1" applyFill="1" applyBorder="1" applyAlignment="1">
      <alignment horizontal="right" vertical="center"/>
    </xf>
    <xf numFmtId="165" fontId="39" fillId="2" borderId="11" xfId="0" applyNumberFormat="1" applyFont="1" applyFill="1" applyBorder="1" applyAlignment="1">
      <alignment horizontal="right" vertical="center"/>
    </xf>
    <xf numFmtId="165" fontId="39" fillId="2" borderId="12" xfId="1" applyNumberFormat="1" applyFont="1" applyFill="1" applyBorder="1" applyAlignment="1">
      <alignment horizontal="right" vertical="center"/>
    </xf>
    <xf numFmtId="165" fontId="39" fillId="2" borderId="4" xfId="1" applyNumberFormat="1" applyFont="1" applyFill="1" applyBorder="1" applyAlignment="1">
      <alignment horizontal="right" vertical="center"/>
    </xf>
    <xf numFmtId="165" fontId="39" fillId="2" borderId="0" xfId="0" applyNumberFormat="1" applyFont="1" applyFill="1" applyBorder="1" applyAlignment="1">
      <alignment horizontal="right" vertical="center"/>
    </xf>
    <xf numFmtId="165" fontId="39" fillId="2" borderId="9" xfId="1" applyNumberFormat="1" applyFont="1" applyFill="1" applyBorder="1" applyAlignment="1">
      <alignment horizontal="right" vertical="center"/>
    </xf>
    <xf numFmtId="165" fontId="39" fillId="3" borderId="4" xfId="1" applyNumberFormat="1" applyFont="1" applyFill="1" applyBorder="1" applyAlignment="1">
      <alignment horizontal="right" vertical="center"/>
    </xf>
    <xf numFmtId="165" fontId="39" fillId="3" borderId="0" xfId="0" applyNumberFormat="1" applyFont="1" applyFill="1" applyBorder="1" applyAlignment="1">
      <alignment horizontal="right" vertical="center"/>
    </xf>
    <xf numFmtId="165" fontId="39" fillId="3" borderId="10" xfId="1" applyNumberFormat="1" applyFont="1" applyFill="1" applyBorder="1" applyAlignment="1">
      <alignment horizontal="right" vertical="center"/>
    </xf>
    <xf numFmtId="165" fontId="39" fillId="3" borderId="11" xfId="0" applyNumberFormat="1" applyFont="1" applyFill="1" applyBorder="1" applyAlignment="1">
      <alignment horizontal="right" vertical="center"/>
    </xf>
    <xf numFmtId="165" fontId="39" fillId="3" borderId="33" xfId="1" applyNumberFormat="1" applyFont="1" applyFill="1" applyBorder="1" applyAlignment="1">
      <alignment horizontal="right" vertical="center"/>
    </xf>
    <xf numFmtId="165" fontId="39" fillId="3" borderId="34" xfId="0" applyNumberFormat="1" applyFont="1" applyFill="1" applyBorder="1" applyAlignment="1">
      <alignment horizontal="right" vertical="center"/>
    </xf>
    <xf numFmtId="165" fontId="39" fillId="3" borderId="32" xfId="1" applyNumberFormat="1" applyFont="1" applyFill="1" applyBorder="1" applyAlignment="1">
      <alignment horizontal="right" vertical="center"/>
    </xf>
    <xf numFmtId="165" fontId="30" fillId="3" borderId="4" xfId="0" applyNumberFormat="1" applyFont="1" applyFill="1" applyBorder="1" applyAlignment="1">
      <alignment vertical="center"/>
    </xf>
    <xf numFmtId="165" fontId="30" fillId="3" borderId="0" xfId="0" applyNumberFormat="1" applyFont="1" applyFill="1" applyBorder="1" applyAlignment="1">
      <alignment vertical="center"/>
    </xf>
    <xf numFmtId="165" fontId="30" fillId="3" borderId="9" xfId="0" applyNumberFormat="1" applyFont="1" applyFill="1" applyBorder="1" applyAlignment="1">
      <alignment vertical="center"/>
    </xf>
    <xf numFmtId="165" fontId="30" fillId="3" borderId="10" xfId="0" applyNumberFormat="1" applyFont="1" applyFill="1" applyBorder="1" applyAlignment="1">
      <alignment vertical="center"/>
    </xf>
    <xf numFmtId="165" fontId="30" fillId="3" borderId="11" xfId="0" applyNumberFormat="1" applyFont="1" applyFill="1" applyBorder="1" applyAlignment="1">
      <alignment vertical="center"/>
    </xf>
    <xf numFmtId="165" fontId="30" fillId="3" borderId="12" xfId="0" applyNumberFormat="1" applyFont="1" applyFill="1" applyBorder="1" applyAlignment="1">
      <alignment vertical="center"/>
    </xf>
    <xf numFmtId="164" fontId="30" fillId="3" borderId="0" xfId="0" applyNumberFormat="1" applyFont="1" applyFill="1" applyBorder="1" applyAlignment="1">
      <alignment vertical="center"/>
    </xf>
    <xf numFmtId="3" fontId="30" fillId="3" borderId="51" xfId="0" applyNumberFormat="1" applyFont="1" applyFill="1" applyBorder="1" applyAlignment="1">
      <alignment vertical="center"/>
    </xf>
    <xf numFmtId="0" fontId="30" fillId="3" borderId="34" xfId="0" applyFont="1" applyFill="1" applyBorder="1" applyAlignment="1">
      <alignment horizontal="right" vertical="center"/>
    </xf>
    <xf numFmtId="0" fontId="33" fillId="2" borderId="32" xfId="0" applyFont="1" applyFill="1" applyBorder="1"/>
    <xf numFmtId="0" fontId="30" fillId="2" borderId="11" xfId="0" applyFont="1" applyFill="1" applyBorder="1" applyAlignment="1">
      <alignment horizontal="center" wrapText="1"/>
    </xf>
    <xf numFmtId="0" fontId="30" fillId="2" borderId="0" xfId="0" applyFont="1" applyFill="1" applyBorder="1" applyAlignment="1">
      <alignment horizontal="center" wrapText="1"/>
    </xf>
    <xf numFmtId="0" fontId="30" fillId="3" borderId="0" xfId="2" applyFont="1" applyFill="1" applyBorder="1"/>
    <xf numFmtId="0" fontId="30" fillId="3" borderId="0" xfId="2" applyFont="1" applyFill="1" applyBorder="1" applyAlignment="1">
      <alignment horizontal="center" vertical="center" wrapText="1"/>
    </xf>
    <xf numFmtId="0" fontId="30" fillId="3" borderId="11" xfId="2" applyFont="1" applyFill="1" applyBorder="1" applyAlignment="1">
      <alignment horizontal="right"/>
    </xf>
    <xf numFmtId="0" fontId="30" fillId="3" borderId="0" xfId="2" applyFont="1" applyFill="1" applyBorder="1" applyAlignment="1">
      <alignment horizontal="right" vertical="center"/>
    </xf>
    <xf numFmtId="165" fontId="30" fillId="3" borderId="24" xfId="2" applyNumberFormat="1" applyFont="1" applyFill="1" applyBorder="1" applyAlignment="1">
      <alignment horizontal="right" vertical="center"/>
    </xf>
    <xf numFmtId="165" fontId="30" fillId="3" borderId="0" xfId="2" applyNumberFormat="1" applyFont="1" applyFill="1" applyBorder="1" applyAlignment="1">
      <alignment vertical="center"/>
    </xf>
    <xf numFmtId="165" fontId="30" fillId="3" borderId="9" xfId="2" applyNumberFormat="1" applyFont="1" applyFill="1" applyBorder="1" applyAlignment="1">
      <alignment vertical="center"/>
    </xf>
    <xf numFmtId="165" fontId="30" fillId="3" borderId="4" xfId="2" applyNumberFormat="1" applyFont="1" applyFill="1" applyBorder="1" applyAlignment="1">
      <alignment vertical="center"/>
    </xf>
    <xf numFmtId="3" fontId="30" fillId="3" borderId="0" xfId="2" applyNumberFormat="1" applyFont="1" applyFill="1" applyBorder="1" applyAlignment="1">
      <alignment horizontal="right"/>
    </xf>
    <xf numFmtId="3" fontId="30" fillId="3" borderId="0" xfId="2" applyNumberFormat="1" applyFont="1" applyFill="1" applyBorder="1"/>
    <xf numFmtId="165" fontId="30" fillId="3" borderId="0" xfId="2" applyNumberFormat="1" applyFont="1" applyFill="1" applyBorder="1" applyAlignment="1">
      <alignment horizontal="right"/>
    </xf>
    <xf numFmtId="0" fontId="30" fillId="3" borderId="11" xfId="2" applyFont="1" applyFill="1" applyBorder="1" applyAlignment="1">
      <alignment horizontal="right" vertical="center"/>
    </xf>
    <xf numFmtId="165" fontId="30" fillId="3" borderId="16" xfId="2" applyNumberFormat="1" applyFont="1" applyFill="1" applyBorder="1" applyAlignment="1">
      <alignment horizontal="right" vertical="center"/>
    </xf>
    <xf numFmtId="165" fontId="30" fillId="3" borderId="11" xfId="2" applyNumberFormat="1" applyFont="1" applyFill="1" applyBorder="1" applyAlignment="1">
      <alignment vertical="center"/>
    </xf>
    <xf numFmtId="165" fontId="30" fillId="3" borderId="12" xfId="2" applyNumberFormat="1" applyFont="1" applyFill="1" applyBorder="1" applyAlignment="1">
      <alignment vertical="center"/>
    </xf>
    <xf numFmtId="165" fontId="30" fillId="3" borderId="10" xfId="2" applyNumberFormat="1" applyFont="1" applyFill="1" applyBorder="1" applyAlignment="1">
      <alignment vertical="center"/>
    </xf>
    <xf numFmtId="166" fontId="30" fillId="3" borderId="0" xfId="2" applyNumberFormat="1" applyFont="1" applyFill="1" applyBorder="1" applyAlignment="1">
      <alignment horizontal="right"/>
    </xf>
    <xf numFmtId="165" fontId="30" fillId="3" borderId="17" xfId="2" applyNumberFormat="1" applyFont="1" applyFill="1" applyBorder="1" applyAlignment="1">
      <alignment horizontal="right" vertical="center"/>
    </xf>
    <xf numFmtId="165" fontId="30" fillId="3" borderId="5" xfId="2" applyNumberFormat="1" applyFont="1" applyFill="1" applyBorder="1" applyAlignment="1">
      <alignment vertical="center"/>
    </xf>
    <xf numFmtId="165" fontId="30" fillId="3" borderId="8" xfId="2" applyNumberFormat="1" applyFont="1" applyFill="1" applyBorder="1" applyAlignment="1">
      <alignment vertical="center"/>
    </xf>
    <xf numFmtId="165" fontId="30" fillId="3" borderId="7" xfId="2" applyNumberFormat="1" applyFont="1" applyFill="1" applyBorder="1" applyAlignment="1">
      <alignment vertical="center"/>
    </xf>
    <xf numFmtId="0" fontId="30" fillId="3" borderId="24" xfId="2" applyFont="1" applyFill="1" applyBorder="1"/>
    <xf numFmtId="0" fontId="30" fillId="2" borderId="0" xfId="2" applyFont="1" applyFill="1" applyBorder="1" applyAlignment="1">
      <alignment wrapText="1"/>
    </xf>
    <xf numFmtId="165" fontId="30" fillId="3" borderId="0" xfId="2" applyNumberFormat="1" applyFont="1" applyFill="1" applyBorder="1"/>
    <xf numFmtId="0" fontId="48" fillId="3" borderId="0" xfId="2" applyFont="1" applyFill="1" applyBorder="1" applyAlignment="1">
      <alignment horizontal="left" vertical="top" wrapText="1"/>
    </xf>
    <xf numFmtId="0" fontId="47" fillId="3" borderId="0" xfId="2" applyFont="1" applyFill="1" applyBorder="1" applyAlignment="1">
      <alignment vertical="top" wrapText="1"/>
    </xf>
    <xf numFmtId="0" fontId="47" fillId="3" borderId="0" xfId="2" applyFont="1" applyFill="1" applyBorder="1" applyAlignment="1">
      <alignment horizontal="right" vertical="top" wrapText="1"/>
    </xf>
    <xf numFmtId="165" fontId="30" fillId="3" borderId="14" xfId="2" applyNumberFormat="1" applyFont="1" applyFill="1" applyBorder="1" applyAlignment="1">
      <alignment vertical="center"/>
    </xf>
    <xf numFmtId="165" fontId="30" fillId="3" borderId="13" xfId="2" applyNumberFormat="1" applyFont="1" applyFill="1" applyBorder="1" applyAlignment="1">
      <alignment vertical="center"/>
    </xf>
    <xf numFmtId="165" fontId="30" fillId="3" borderId="2" xfId="2" applyNumberFormat="1" applyFont="1" applyFill="1" applyBorder="1" applyAlignment="1">
      <alignment vertical="center"/>
    </xf>
    <xf numFmtId="165" fontId="30" fillId="3" borderId="5" xfId="2" applyNumberFormat="1" applyFont="1" applyFill="1" applyBorder="1" applyAlignment="1">
      <alignment horizontal="right" vertical="center"/>
    </xf>
    <xf numFmtId="165" fontId="30" fillId="3" borderId="52" xfId="2" applyNumberFormat="1" applyFont="1" applyFill="1" applyBorder="1" applyAlignment="1">
      <alignment vertical="center"/>
    </xf>
    <xf numFmtId="165" fontId="30" fillId="3" borderId="23" xfId="2" applyNumberFormat="1" applyFont="1" applyFill="1" applyBorder="1" applyAlignment="1">
      <alignment vertical="center"/>
    </xf>
    <xf numFmtId="165" fontId="30" fillId="3" borderId="31" xfId="2" applyNumberFormat="1" applyFont="1" applyFill="1" applyBorder="1" applyAlignment="1">
      <alignment vertical="center"/>
    </xf>
    <xf numFmtId="0" fontId="30" fillId="3" borderId="30" xfId="2" applyFont="1" applyFill="1" applyBorder="1"/>
    <xf numFmtId="0" fontId="30" fillId="3" borderId="5" xfId="2" applyFont="1" applyFill="1" applyBorder="1"/>
    <xf numFmtId="0" fontId="30" fillId="3" borderId="16" xfId="2" applyFont="1" applyFill="1" applyBorder="1"/>
    <xf numFmtId="0" fontId="30" fillId="3" borderId="39" xfId="2" applyFont="1" applyFill="1" applyBorder="1"/>
    <xf numFmtId="0" fontId="30" fillId="3" borderId="39" xfId="2" applyFont="1" applyFill="1" applyBorder="1" applyAlignment="1">
      <alignment horizontal="center" wrapText="1"/>
    </xf>
    <xf numFmtId="0" fontId="30" fillId="3" borderId="6" xfId="2" applyFont="1" applyFill="1" applyBorder="1" applyAlignment="1">
      <alignment horizontal="center" wrapText="1"/>
    </xf>
    <xf numFmtId="0" fontId="30" fillId="3" borderId="15" xfId="2" applyFont="1" applyFill="1" applyBorder="1" applyAlignment="1">
      <alignment horizontal="center" wrapText="1"/>
    </xf>
    <xf numFmtId="0" fontId="30" fillId="3" borderId="3" xfId="2" applyFont="1" applyFill="1" applyBorder="1" applyAlignment="1">
      <alignment horizontal="center" wrapText="1"/>
    </xf>
    <xf numFmtId="0" fontId="30" fillId="3" borderId="6" xfId="2" applyFont="1" applyFill="1" applyBorder="1" applyAlignment="1">
      <alignment horizontal="right" vertical="center"/>
    </xf>
    <xf numFmtId="165" fontId="30" fillId="3" borderId="16" xfId="2" applyNumberFormat="1" applyFont="1" applyFill="1" applyBorder="1" applyAlignment="1">
      <alignment horizontal="right"/>
    </xf>
    <xf numFmtId="0" fontId="30" fillId="3" borderId="30" xfId="2" applyFont="1" applyFill="1" applyBorder="1" applyAlignment="1">
      <alignment horizontal="right" vertical="center"/>
    </xf>
    <xf numFmtId="0" fontId="30" fillId="3" borderId="42" xfId="2" applyFont="1" applyFill="1" applyBorder="1" applyAlignment="1">
      <alignment horizontal="right" vertical="center"/>
    </xf>
    <xf numFmtId="0" fontId="47" fillId="3" borderId="0" xfId="2" applyFont="1" applyFill="1" applyBorder="1" applyAlignment="1">
      <alignment horizontal="right" vertical="top" wrapText="1"/>
    </xf>
    <xf numFmtId="0" fontId="30" fillId="2" borderId="11" xfId="0" applyFont="1" applyFill="1" applyBorder="1" applyAlignment="1">
      <alignment horizontal="right" wrapText="1"/>
    </xf>
    <xf numFmtId="0" fontId="30" fillId="2" borderId="9" xfId="0" applyFont="1" applyFill="1" applyBorder="1" applyAlignment="1">
      <alignment horizontal="center" wrapText="1"/>
    </xf>
    <xf numFmtId="0" fontId="30" fillId="2" borderId="0" xfId="0" applyFont="1" applyFill="1" applyBorder="1" applyAlignment="1">
      <alignment horizontal="center" wrapText="1"/>
    </xf>
    <xf numFmtId="0" fontId="30" fillId="2" borderId="11" xfId="0" applyFont="1" applyFill="1" applyBorder="1" applyAlignment="1">
      <alignment horizontal="center" wrapText="1"/>
    </xf>
    <xf numFmtId="3" fontId="30" fillId="3" borderId="24" xfId="2" applyNumberFormat="1" applyFont="1" applyFill="1" applyBorder="1" applyAlignment="1">
      <alignment horizontal="right"/>
    </xf>
    <xf numFmtId="165" fontId="30" fillId="3" borderId="24" xfId="2" applyNumberFormat="1" applyFont="1" applyFill="1" applyBorder="1" applyAlignment="1">
      <alignment horizontal="right"/>
    </xf>
    <xf numFmtId="166" fontId="30" fillId="3" borderId="24" xfId="2" applyNumberFormat="1" applyFont="1" applyFill="1" applyBorder="1" applyAlignment="1">
      <alignment horizontal="right"/>
    </xf>
    <xf numFmtId="3" fontId="30" fillId="3" borderId="24" xfId="2" applyNumberFormat="1" applyFont="1" applyFill="1" applyBorder="1" applyAlignment="1">
      <alignment horizontal="right" vertical="center"/>
    </xf>
    <xf numFmtId="3" fontId="30" fillId="3" borderId="9" xfId="2" applyNumberFormat="1" applyFont="1" applyFill="1" applyBorder="1" applyAlignment="1">
      <alignment horizontal="right" vertical="center"/>
    </xf>
    <xf numFmtId="3" fontId="30" fillId="3" borderId="0" xfId="2" applyNumberFormat="1" applyFont="1" applyFill="1" applyBorder="1" applyAlignment="1">
      <alignment vertical="center"/>
    </xf>
    <xf numFmtId="3" fontId="30" fillId="3" borderId="9" xfId="2" applyNumberFormat="1" applyFont="1" applyFill="1" applyBorder="1" applyAlignment="1">
      <alignment vertical="center"/>
    </xf>
    <xf numFmtId="3" fontId="30" fillId="3" borderId="0" xfId="2" applyNumberFormat="1" applyFont="1" applyFill="1" applyBorder="1" applyAlignment="1">
      <alignment horizontal="right" vertical="center"/>
    </xf>
    <xf numFmtId="3" fontId="30" fillId="3" borderId="16" xfId="2" applyNumberFormat="1" applyFont="1" applyFill="1" applyBorder="1" applyAlignment="1">
      <alignment horizontal="right" vertical="center"/>
    </xf>
    <xf numFmtId="3" fontId="30" fillId="3" borderId="12" xfId="2" applyNumberFormat="1" applyFont="1" applyFill="1" applyBorder="1" applyAlignment="1">
      <alignment vertical="center"/>
    </xf>
    <xf numFmtId="3" fontId="30" fillId="3" borderId="11" xfId="2" applyNumberFormat="1" applyFont="1" applyFill="1" applyBorder="1" applyAlignment="1">
      <alignment vertical="center"/>
    </xf>
    <xf numFmtId="3" fontId="30" fillId="3" borderId="12" xfId="2" applyNumberFormat="1" applyFont="1" applyFill="1" applyBorder="1" applyAlignment="1">
      <alignment horizontal="right" vertical="center"/>
    </xf>
    <xf numFmtId="3" fontId="30" fillId="3" borderId="35" xfId="2" applyNumberFormat="1" applyFont="1" applyFill="1" applyBorder="1" applyAlignment="1">
      <alignment vertical="center"/>
    </xf>
    <xf numFmtId="3" fontId="30" fillId="3" borderId="54" xfId="2" applyNumberFormat="1" applyFont="1" applyFill="1" applyBorder="1" applyAlignment="1">
      <alignment vertical="center"/>
    </xf>
    <xf numFmtId="3" fontId="30" fillId="3" borderId="2" xfId="2" applyNumberFormat="1" applyFont="1" applyFill="1" applyBorder="1" applyAlignment="1">
      <alignment vertical="center"/>
    </xf>
    <xf numFmtId="3" fontId="30" fillId="3" borderId="13" xfId="2" applyNumberFormat="1" applyFont="1" applyFill="1" applyBorder="1" applyAlignment="1">
      <alignment vertical="center"/>
    </xf>
    <xf numFmtId="3" fontId="30" fillId="3" borderId="57" xfId="2" applyNumberFormat="1" applyFont="1" applyFill="1" applyBorder="1" applyAlignment="1">
      <alignment vertical="center"/>
    </xf>
    <xf numFmtId="3" fontId="30" fillId="3" borderId="58" xfId="2" applyNumberFormat="1" applyFont="1" applyFill="1" applyBorder="1" applyAlignment="1">
      <alignment vertical="center"/>
    </xf>
    <xf numFmtId="0" fontId="30" fillId="3" borderId="11" xfId="2" applyFont="1" applyFill="1" applyBorder="1"/>
    <xf numFmtId="0" fontId="30" fillId="3" borderId="39" xfId="2" applyFont="1" applyFill="1" applyBorder="1" applyAlignment="1">
      <alignment horizontal="right" textRotation="90" wrapText="1"/>
    </xf>
    <xf numFmtId="0" fontId="30" fillId="3" borderId="6" xfId="2" applyFont="1" applyFill="1" applyBorder="1" applyAlignment="1">
      <alignment horizontal="right" textRotation="90" wrapText="1"/>
    </xf>
    <xf numFmtId="3" fontId="30" fillId="3" borderId="25" xfId="2" applyNumberFormat="1" applyFont="1" applyFill="1" applyBorder="1" applyAlignment="1">
      <alignment vertical="center"/>
    </xf>
    <xf numFmtId="3" fontId="30" fillId="3" borderId="0" xfId="0" applyNumberFormat="1" applyFont="1" applyFill="1" applyBorder="1" applyAlignment="1">
      <alignment vertical="center"/>
    </xf>
    <xf numFmtId="164" fontId="30" fillId="3" borderId="0" xfId="1" applyNumberFormat="1" applyFont="1" applyFill="1" applyBorder="1" applyAlignment="1">
      <alignment vertical="center"/>
    </xf>
    <xf numFmtId="0" fontId="30" fillId="2" borderId="0" xfId="2" applyFont="1" applyFill="1"/>
    <xf numFmtId="165" fontId="30" fillId="3" borderId="0" xfId="2" applyNumberFormat="1" applyFont="1" applyFill="1" applyBorder="1" applyAlignment="1">
      <alignment wrapText="1"/>
    </xf>
    <xf numFmtId="49" fontId="30" fillId="2" borderId="0" xfId="2" applyNumberFormat="1" applyFont="1" applyFill="1" applyBorder="1" applyAlignment="1">
      <alignment wrapText="1"/>
    </xf>
    <xf numFmtId="0" fontId="53" fillId="2" borderId="0" xfId="2" applyFont="1" applyFill="1" applyBorder="1" applyAlignment="1">
      <alignment vertical="center" wrapText="1"/>
    </xf>
    <xf numFmtId="16" fontId="30" fillId="3" borderId="0" xfId="2" applyNumberFormat="1" applyFont="1" applyFill="1" applyBorder="1" applyAlignment="1">
      <alignment horizontal="center" wrapText="1"/>
    </xf>
    <xf numFmtId="0" fontId="53" fillId="2" borderId="0" xfId="2" applyFont="1" applyFill="1" applyBorder="1" applyAlignment="1">
      <alignment wrapText="1"/>
    </xf>
    <xf numFmtId="165" fontId="54" fillId="3" borderId="0" xfId="2" applyNumberFormat="1" applyFont="1" applyFill="1" applyBorder="1" applyAlignment="1">
      <alignment horizontal="center" vertical="center" wrapText="1"/>
    </xf>
    <xf numFmtId="165" fontId="53" fillId="3" borderId="0" xfId="2" applyNumberFormat="1" applyFont="1" applyFill="1" applyBorder="1" applyAlignment="1">
      <alignment vertical="center" wrapText="1"/>
    </xf>
    <xf numFmtId="0" fontId="30" fillId="2" borderId="0" xfId="2" applyFont="1" applyFill="1" applyBorder="1"/>
    <xf numFmtId="165" fontId="30" fillId="3" borderId="0" xfId="2" applyNumberFormat="1" applyFont="1" applyFill="1" applyBorder="1" applyAlignment="1">
      <alignment horizontal="left" vertical="top" wrapText="1"/>
    </xf>
    <xf numFmtId="0" fontId="30" fillId="3" borderId="0" xfId="2" applyFont="1" applyFill="1"/>
    <xf numFmtId="0" fontId="56" fillId="2" borderId="0" xfId="2" applyFont="1" applyFill="1" applyAlignment="1">
      <alignment vertical="center" wrapText="1"/>
    </xf>
    <xf numFmtId="165" fontId="57" fillId="3" borderId="0" xfId="2" applyNumberFormat="1" applyFont="1" applyFill="1" applyBorder="1" applyAlignment="1">
      <alignment vertical="center" wrapText="1"/>
    </xf>
    <xf numFmtId="165" fontId="56" fillId="3" borderId="0" xfId="2" applyNumberFormat="1" applyFont="1" applyFill="1" applyBorder="1" applyAlignment="1">
      <alignment vertical="center" wrapText="1"/>
    </xf>
    <xf numFmtId="165" fontId="55" fillId="3" borderId="0" xfId="2" applyNumberFormat="1" applyFont="1" applyFill="1" applyBorder="1" applyAlignment="1">
      <alignment wrapText="1"/>
    </xf>
    <xf numFmtId="0" fontId="55" fillId="2" borderId="0" xfId="2" applyFont="1" applyFill="1" applyBorder="1" applyAlignment="1">
      <alignment wrapText="1"/>
    </xf>
    <xf numFmtId="0" fontId="30" fillId="2" borderId="0" xfId="2" applyFont="1" applyFill="1" applyAlignment="1">
      <alignment horizontal="left"/>
    </xf>
    <xf numFmtId="0" fontId="30" fillId="2" borderId="0" xfId="2" applyFont="1" applyFill="1" applyAlignment="1"/>
    <xf numFmtId="0" fontId="30" fillId="2" borderId="0" xfId="2" applyFont="1" applyFill="1" applyBorder="1" applyAlignment="1">
      <alignment horizontal="right"/>
    </xf>
    <xf numFmtId="0" fontId="5" fillId="3" borderId="0" xfId="2" applyFill="1" applyBorder="1" applyAlignment="1"/>
    <xf numFmtId="0" fontId="30" fillId="3" borderId="6" xfId="2" applyFont="1" applyFill="1" applyBorder="1" applyAlignment="1">
      <alignment horizontal="center" wrapText="1"/>
    </xf>
    <xf numFmtId="0" fontId="47" fillId="3" borderId="0" xfId="2" applyFont="1" applyFill="1" applyBorder="1" applyAlignment="1">
      <alignment horizontal="right" vertical="top" wrapText="1"/>
    </xf>
    <xf numFmtId="0" fontId="33" fillId="3" borderId="0" xfId="0" applyFont="1" applyFill="1" applyBorder="1" applyAlignment="1">
      <alignment horizontal="right" vertical="center"/>
    </xf>
    <xf numFmtId="0" fontId="33" fillId="3" borderId="0" xfId="0" applyFont="1" applyFill="1" applyBorder="1" applyAlignment="1">
      <alignment horizontal="left" vertical="center"/>
    </xf>
    <xf numFmtId="1" fontId="32" fillId="2" borderId="0" xfId="0" applyNumberFormat="1" applyFont="1" applyFill="1" applyBorder="1" applyAlignment="1">
      <alignment vertical="center" wrapText="1"/>
    </xf>
    <xf numFmtId="0" fontId="30" fillId="3" borderId="56" xfId="2" applyFont="1" applyFill="1" applyBorder="1" applyAlignment="1">
      <alignment horizontal="right" textRotation="90" wrapText="1"/>
    </xf>
    <xf numFmtId="0" fontId="30" fillId="3" borderId="55" xfId="2" applyFont="1" applyFill="1" applyBorder="1" applyAlignment="1">
      <alignment horizontal="right" textRotation="90" wrapText="1"/>
    </xf>
    <xf numFmtId="0" fontId="30" fillId="3" borderId="0" xfId="0" applyFont="1" applyFill="1" applyBorder="1" applyAlignment="1">
      <alignment vertical="center" wrapText="1"/>
    </xf>
    <xf numFmtId="0" fontId="30" fillId="3" borderId="4" xfId="0" applyFont="1" applyFill="1" applyBorder="1" applyAlignment="1">
      <alignment horizontal="right" vertical="center"/>
    </xf>
    <xf numFmtId="0" fontId="49" fillId="3" borderId="0" xfId="2" applyFont="1" applyFill="1" applyBorder="1" applyAlignment="1"/>
    <xf numFmtId="0" fontId="30" fillId="2" borderId="0" xfId="0" applyFont="1" applyFill="1" applyBorder="1"/>
    <xf numFmtId="0" fontId="30" fillId="2" borderId="0" xfId="0" applyFont="1" applyFill="1" applyBorder="1" applyAlignment="1">
      <alignment horizontal="right"/>
    </xf>
    <xf numFmtId="0" fontId="30" fillId="2" borderId="0" xfId="0" applyFont="1" applyFill="1" applyBorder="1" applyAlignment="1">
      <alignment vertical="center"/>
    </xf>
    <xf numFmtId="0" fontId="33" fillId="2" borderId="0" xfId="0" applyFont="1" applyFill="1" applyBorder="1" applyAlignment="1">
      <alignment vertical="top" wrapText="1"/>
    </xf>
    <xf numFmtId="165" fontId="30" fillId="2" borderId="0" xfId="0" applyNumberFormat="1" applyFont="1" applyFill="1" applyBorder="1" applyAlignment="1">
      <alignment horizontal="center"/>
    </xf>
    <xf numFmtId="165" fontId="30" fillId="2" borderId="9" xfId="0" applyNumberFormat="1" applyFont="1" applyFill="1" applyBorder="1" applyAlignment="1">
      <alignment horizontal="center"/>
    </xf>
    <xf numFmtId="3" fontId="30" fillId="2" borderId="3" xfId="0" applyNumberFormat="1" applyFont="1" applyFill="1" applyBorder="1" applyAlignment="1">
      <alignment horizontal="right" vertical="center"/>
    </xf>
    <xf numFmtId="3" fontId="30" fillId="2" borderId="6" xfId="0" applyNumberFormat="1" applyFont="1" applyFill="1" applyBorder="1" applyAlignment="1">
      <alignment horizontal="right" vertical="center"/>
    </xf>
    <xf numFmtId="165" fontId="30" fillId="2" borderId="15" xfId="0" applyNumberFormat="1" applyFont="1" applyFill="1" applyBorder="1" applyAlignment="1">
      <alignment horizontal="center"/>
    </xf>
    <xf numFmtId="165" fontId="30" fillId="2" borderId="6" xfId="0" applyNumberFormat="1" applyFont="1" applyFill="1" applyBorder="1" applyAlignment="1">
      <alignment horizontal="center"/>
    </xf>
    <xf numFmtId="3" fontId="30" fillId="3" borderId="3" xfId="0" applyNumberFormat="1" applyFont="1" applyFill="1" applyBorder="1" applyAlignment="1">
      <alignment horizontal="right" vertical="center"/>
    </xf>
    <xf numFmtId="3" fontId="30" fillId="3" borderId="6" xfId="0" applyNumberFormat="1" applyFont="1" applyFill="1" applyBorder="1" applyAlignment="1">
      <alignment horizontal="right" vertical="center"/>
    </xf>
    <xf numFmtId="165" fontId="30" fillId="3" borderId="15" xfId="0" applyNumberFormat="1" applyFont="1" applyFill="1" applyBorder="1" applyAlignment="1">
      <alignment horizontal="center" vertical="center"/>
    </xf>
    <xf numFmtId="165" fontId="30" fillId="3" borderId="6" xfId="0" applyNumberFormat="1" applyFont="1" applyFill="1" applyBorder="1" applyAlignment="1">
      <alignment horizontal="center" vertical="center"/>
    </xf>
    <xf numFmtId="3" fontId="30" fillId="3" borderId="6" xfId="0" applyNumberFormat="1" applyFont="1" applyFill="1" applyBorder="1" applyAlignment="1">
      <alignment horizontal="right" vertical="top" wrapText="1"/>
    </xf>
    <xf numFmtId="165" fontId="30" fillId="3" borderId="15" xfId="0" applyNumberFormat="1" applyFont="1" applyFill="1" applyBorder="1" applyAlignment="1">
      <alignment horizontal="center" vertical="top" wrapText="1"/>
    </xf>
    <xf numFmtId="165" fontId="30" fillId="3" borderId="6" xfId="0" applyNumberFormat="1" applyFont="1" applyFill="1" applyBorder="1" applyAlignment="1">
      <alignment horizontal="center" vertical="top" wrapText="1"/>
    </xf>
    <xf numFmtId="3" fontId="30" fillId="3" borderId="3" xfId="0" applyNumberFormat="1" applyFont="1" applyFill="1" applyBorder="1" applyAlignment="1">
      <alignment horizontal="right"/>
    </xf>
    <xf numFmtId="3" fontId="30" fillId="3" borderId="6" xfId="0" applyNumberFormat="1" applyFont="1" applyFill="1" applyBorder="1" applyAlignment="1">
      <alignment horizontal="right"/>
    </xf>
    <xf numFmtId="165" fontId="30" fillId="3" borderId="15" xfId="0" applyNumberFormat="1" applyFont="1" applyFill="1" applyBorder="1" applyAlignment="1">
      <alignment horizontal="center"/>
    </xf>
    <xf numFmtId="165" fontId="30" fillId="3" borderId="6" xfId="0" applyNumberFormat="1" applyFont="1" applyFill="1" applyBorder="1" applyAlignment="1">
      <alignment horizontal="center"/>
    </xf>
    <xf numFmtId="3" fontId="30" fillId="2" borderId="3" xfId="0" applyNumberFormat="1" applyFont="1" applyFill="1" applyBorder="1" applyAlignment="1">
      <alignment horizontal="right" vertical="top"/>
    </xf>
    <xf numFmtId="3" fontId="30" fillId="2" borderId="6" xfId="0" applyNumberFormat="1" applyFont="1" applyFill="1" applyBorder="1" applyAlignment="1">
      <alignment horizontal="right" vertical="top"/>
    </xf>
    <xf numFmtId="0" fontId="30" fillId="3" borderId="6" xfId="0" applyFont="1" applyFill="1" applyBorder="1" applyAlignment="1">
      <alignment horizontal="center" vertical="center"/>
    </xf>
    <xf numFmtId="0" fontId="33" fillId="2" borderId="4" xfId="0" applyFont="1" applyFill="1" applyBorder="1" applyAlignment="1">
      <alignment vertical="center"/>
    </xf>
    <xf numFmtId="0" fontId="33" fillId="2" borderId="9" xfId="0" applyFont="1" applyFill="1" applyBorder="1" applyAlignment="1">
      <alignment vertical="center"/>
    </xf>
    <xf numFmtId="0" fontId="30" fillId="3" borderId="1" xfId="2" applyFont="1" applyFill="1" applyBorder="1" applyAlignment="1">
      <alignment horizontal="center" wrapText="1"/>
    </xf>
    <xf numFmtId="0" fontId="30" fillId="2" borderId="11" xfId="0" applyFont="1" applyFill="1" applyBorder="1" applyAlignment="1">
      <alignment horizontal="center" wrapText="1"/>
    </xf>
    <xf numFmtId="0" fontId="30" fillId="3" borderId="0" xfId="0" applyFont="1" applyFill="1" applyBorder="1" applyAlignment="1">
      <alignment horizontal="center" vertical="center"/>
    </xf>
    <xf numFmtId="165" fontId="30" fillId="3" borderId="9" xfId="0" applyNumberFormat="1" applyFont="1" applyFill="1" applyBorder="1" applyAlignment="1">
      <alignment horizontal="center" vertical="center"/>
    </xf>
    <xf numFmtId="3" fontId="30" fillId="3" borderId="7" xfId="0" applyNumberFormat="1" applyFont="1" applyFill="1" applyBorder="1" applyAlignment="1">
      <alignment vertical="center"/>
    </xf>
    <xf numFmtId="3" fontId="30" fillId="3" borderId="5" xfId="0" applyNumberFormat="1" applyFont="1" applyFill="1" applyBorder="1" applyAlignment="1">
      <alignment vertical="center"/>
    </xf>
    <xf numFmtId="3" fontId="30" fillId="3" borderId="4" xfId="0" applyNumberFormat="1" applyFont="1" applyFill="1" applyBorder="1" applyAlignment="1">
      <alignment vertical="center"/>
    </xf>
    <xf numFmtId="0" fontId="33" fillId="3" borderId="11" xfId="0" applyFont="1" applyFill="1" applyBorder="1"/>
    <xf numFmtId="0" fontId="30" fillId="2" borderId="9" xfId="0" applyFont="1" applyFill="1" applyBorder="1" applyAlignment="1">
      <alignment horizontal="right"/>
    </xf>
    <xf numFmtId="0" fontId="28" fillId="2" borderId="0" xfId="0" applyFont="1" applyFill="1" applyBorder="1"/>
    <xf numFmtId="0" fontId="28" fillId="2" borderId="9" xfId="0" applyFont="1" applyFill="1" applyBorder="1"/>
    <xf numFmtId="0" fontId="28" fillId="2" borderId="4" xfId="0" applyFont="1" applyFill="1" applyBorder="1"/>
    <xf numFmtId="3" fontId="55" fillId="2" borderId="4" xfId="0" applyNumberFormat="1" applyFont="1" applyFill="1" applyBorder="1" applyAlignment="1">
      <alignment horizontal="right"/>
    </xf>
    <xf numFmtId="3" fontId="55" fillId="2" borderId="0" xfId="0" applyNumberFormat="1" applyFont="1" applyFill="1" applyBorder="1"/>
    <xf numFmtId="0" fontId="55" fillId="2" borderId="4" xfId="0" applyFont="1" applyFill="1" applyBorder="1" applyAlignment="1">
      <alignment horizontal="right"/>
    </xf>
    <xf numFmtId="1" fontId="30" fillId="3" borderId="39" xfId="2" applyNumberFormat="1" applyFont="1" applyFill="1" applyBorder="1" applyAlignment="1">
      <alignment horizontal="center" wrapText="1"/>
    </xf>
    <xf numFmtId="1" fontId="30" fillId="3" borderId="6" xfId="2" applyNumberFormat="1" applyFont="1" applyFill="1" applyBorder="1" applyAlignment="1">
      <alignment horizontal="center" wrapText="1"/>
    </xf>
    <xf numFmtId="1" fontId="30" fillId="3" borderId="3" xfId="2" applyNumberFormat="1" applyFont="1" applyFill="1" applyBorder="1" applyAlignment="1">
      <alignment horizontal="center" wrapText="1"/>
    </xf>
    <xf numFmtId="165" fontId="30" fillId="3" borderId="11" xfId="2" applyNumberFormat="1" applyFont="1" applyFill="1" applyBorder="1" applyAlignment="1">
      <alignment horizontal="right"/>
    </xf>
    <xf numFmtId="0" fontId="30" fillId="3" borderId="6" xfId="2" applyFont="1" applyFill="1" applyBorder="1"/>
    <xf numFmtId="165" fontId="30" fillId="3" borderId="43" xfId="2" applyNumberFormat="1" applyFont="1" applyFill="1" applyBorder="1" applyAlignment="1">
      <alignment horizontal="right" vertical="center"/>
    </xf>
    <xf numFmtId="165" fontId="30" fillId="3" borderId="30" xfId="2" applyNumberFormat="1" applyFont="1" applyFill="1" applyBorder="1" applyAlignment="1">
      <alignment horizontal="right" vertical="center"/>
    </xf>
    <xf numFmtId="165" fontId="30" fillId="3" borderId="17" xfId="2" applyNumberFormat="1" applyFont="1" applyFill="1" applyBorder="1" applyAlignment="1">
      <alignment vertical="center"/>
    </xf>
    <xf numFmtId="165" fontId="30" fillId="3" borderId="24" xfId="2" applyNumberFormat="1" applyFont="1" applyFill="1" applyBorder="1" applyAlignment="1">
      <alignment vertical="center"/>
    </xf>
    <xf numFmtId="165" fontId="30" fillId="3" borderId="16" xfId="2" applyNumberFormat="1" applyFont="1" applyFill="1" applyBorder="1" applyAlignment="1">
      <alignment vertical="center"/>
    </xf>
    <xf numFmtId="1" fontId="30" fillId="3" borderId="55" xfId="2" applyNumberFormat="1" applyFont="1" applyFill="1" applyBorder="1" applyAlignment="1">
      <alignment horizontal="center" wrapText="1"/>
    </xf>
    <xf numFmtId="0" fontId="30" fillId="3" borderId="17" xfId="2" applyFont="1" applyFill="1" applyBorder="1"/>
    <xf numFmtId="0" fontId="30" fillId="3" borderId="43" xfId="2" applyFont="1" applyFill="1" applyBorder="1"/>
    <xf numFmtId="165" fontId="30" fillId="3" borderId="30" xfId="2" applyNumberFormat="1" applyFont="1" applyFill="1" applyBorder="1"/>
    <xf numFmtId="3" fontId="30" fillId="3" borderId="17" xfId="2" applyNumberFormat="1" applyFont="1" applyFill="1" applyBorder="1" applyAlignment="1">
      <alignment horizontal="right" vertical="center"/>
    </xf>
    <xf numFmtId="3" fontId="30" fillId="3" borderId="5" xfId="2" applyNumberFormat="1" applyFont="1" applyFill="1" applyBorder="1" applyAlignment="1">
      <alignment horizontal="right" vertical="center"/>
    </xf>
    <xf numFmtId="3" fontId="30" fillId="3" borderId="5" xfId="2" applyNumberFormat="1" applyFont="1" applyFill="1" applyBorder="1" applyAlignment="1">
      <alignment vertical="center"/>
    </xf>
    <xf numFmtId="3" fontId="30" fillId="3" borderId="61" xfId="2" applyNumberFormat="1" applyFont="1" applyFill="1" applyBorder="1" applyAlignment="1">
      <alignment vertical="center"/>
    </xf>
    <xf numFmtId="3" fontId="30" fillId="3" borderId="59" xfId="2" applyNumberFormat="1" applyFont="1" applyFill="1" applyBorder="1" applyAlignment="1">
      <alignment vertical="center"/>
    </xf>
    <xf numFmtId="0" fontId="30" fillId="2" borderId="12" xfId="0" applyFont="1" applyFill="1" applyBorder="1" applyAlignment="1">
      <alignment horizontal="right" wrapText="1"/>
    </xf>
    <xf numFmtId="0" fontId="30" fillId="3" borderId="11" xfId="0" applyFont="1" applyFill="1" applyBorder="1" applyAlignment="1">
      <alignment horizontal="center" vertical="center"/>
    </xf>
    <xf numFmtId="0" fontId="39" fillId="2" borderId="5" xfId="0" applyFont="1" applyFill="1" applyBorder="1" applyAlignment="1">
      <alignment horizontal="right" wrapText="1"/>
    </xf>
    <xf numFmtId="0" fontId="39" fillId="2" borderId="43" xfId="0" applyFont="1" applyFill="1" applyBorder="1" applyAlignment="1">
      <alignment horizontal="right" wrapText="1"/>
    </xf>
    <xf numFmtId="3" fontId="30" fillId="3" borderId="11" xfId="2" applyNumberFormat="1" applyFont="1" applyFill="1" applyBorder="1"/>
    <xf numFmtId="165" fontId="30" fillId="3" borderId="30" xfId="2" applyNumberFormat="1" applyFont="1" applyFill="1" applyBorder="1" applyAlignment="1">
      <alignment horizontal="right"/>
    </xf>
    <xf numFmtId="165" fontId="30" fillId="3" borderId="42" xfId="2" applyNumberFormat="1" applyFont="1" applyFill="1" applyBorder="1" applyAlignment="1">
      <alignment horizontal="right"/>
    </xf>
    <xf numFmtId="0" fontId="39" fillId="2" borderId="17" xfId="0" applyFont="1" applyFill="1" applyBorder="1" applyAlignment="1">
      <alignment horizontal="right" wrapText="1"/>
    </xf>
    <xf numFmtId="0" fontId="30" fillId="3" borderId="0" xfId="2" applyFont="1" applyFill="1" applyBorder="1" applyAlignment="1">
      <alignment horizontal="right"/>
    </xf>
    <xf numFmtId="0" fontId="30" fillId="3" borderId="0" xfId="2" applyFont="1" applyFill="1" applyBorder="1" applyAlignment="1"/>
    <xf numFmtId="0" fontId="30" fillId="3" borderId="0" xfId="0" applyFont="1" applyFill="1" applyBorder="1" applyAlignment="1">
      <alignment vertical="top" wrapText="1"/>
    </xf>
    <xf numFmtId="0" fontId="32" fillId="3" borderId="0" xfId="0" applyFont="1" applyFill="1" applyBorder="1" applyAlignment="1">
      <alignment vertical="center"/>
    </xf>
    <xf numFmtId="0" fontId="59" fillId="3" borderId="0" xfId="0" applyFont="1" applyFill="1" applyBorder="1" applyAlignment="1">
      <alignment vertical="center"/>
    </xf>
    <xf numFmtId="0" fontId="30" fillId="3" borderId="0" xfId="0" applyFont="1" applyFill="1" applyBorder="1" applyAlignment="1">
      <alignment horizontal="left" vertical="center" wrapText="1"/>
    </xf>
    <xf numFmtId="3" fontId="30" fillId="3" borderId="6" xfId="0" applyNumberFormat="1" applyFont="1" applyFill="1" applyBorder="1"/>
    <xf numFmtId="3" fontId="30" fillId="3" borderId="39" xfId="0" applyNumberFormat="1" applyFont="1" applyFill="1" applyBorder="1"/>
    <xf numFmtId="0" fontId="50" fillId="3" borderId="0" xfId="0" applyFont="1" applyFill="1" applyBorder="1" applyAlignment="1">
      <alignment vertical="center"/>
    </xf>
    <xf numFmtId="165" fontId="39" fillId="2" borderId="5" xfId="1" applyNumberFormat="1" applyFont="1" applyFill="1" applyBorder="1" applyAlignment="1">
      <alignment horizontal="right" vertical="center"/>
    </xf>
    <xf numFmtId="165" fontId="39" fillId="2" borderId="0" xfId="1" applyNumberFormat="1" applyFont="1" applyFill="1" applyBorder="1" applyAlignment="1">
      <alignment horizontal="right" vertical="center"/>
    </xf>
    <xf numFmtId="165" fontId="39" fillId="2" borderId="50" xfId="1" applyNumberFormat="1" applyFont="1" applyFill="1" applyBorder="1" applyAlignment="1">
      <alignment horizontal="right" vertical="center"/>
    </xf>
    <xf numFmtId="165" fontId="39" fillId="2" borderId="49" xfId="1" applyNumberFormat="1" applyFont="1" applyFill="1" applyBorder="1" applyAlignment="1">
      <alignment horizontal="right" vertical="center"/>
    </xf>
    <xf numFmtId="165" fontId="39" fillId="2" borderId="51" xfId="1" applyNumberFormat="1" applyFont="1" applyFill="1" applyBorder="1" applyAlignment="1">
      <alignment horizontal="right" vertical="center"/>
    </xf>
    <xf numFmtId="3" fontId="30" fillId="3" borderId="3" xfId="0" applyNumberFormat="1" applyFont="1" applyFill="1" applyBorder="1"/>
    <xf numFmtId="165" fontId="30" fillId="2" borderId="12" xfId="0" applyNumberFormat="1" applyFont="1" applyFill="1" applyBorder="1" applyAlignment="1">
      <alignment horizontal="center"/>
    </xf>
    <xf numFmtId="165" fontId="30" fillId="3" borderId="0" xfId="20" applyNumberFormat="1" applyFont="1" applyFill="1" applyBorder="1" applyAlignment="1">
      <alignment horizontal="right" vertical="center"/>
    </xf>
    <xf numFmtId="165" fontId="30" fillId="3" borderId="5" xfId="20" applyNumberFormat="1" applyFont="1" applyFill="1" applyBorder="1" applyAlignment="1">
      <alignment horizontal="right" vertical="center"/>
    </xf>
    <xf numFmtId="164" fontId="30" fillId="3" borderId="2" xfId="1" applyNumberFormat="1" applyFont="1" applyFill="1" applyBorder="1" applyAlignment="1">
      <alignment vertical="center"/>
    </xf>
    <xf numFmtId="164" fontId="30" fillId="3" borderId="14" xfId="1" applyNumberFormat="1" applyFont="1" applyFill="1" applyBorder="1" applyAlignment="1">
      <alignment vertical="center"/>
    </xf>
    <xf numFmtId="164" fontId="30" fillId="3" borderId="13" xfId="1" applyNumberFormat="1" applyFont="1" applyFill="1" applyBorder="1" applyAlignment="1">
      <alignment vertical="center"/>
    </xf>
    <xf numFmtId="0" fontId="30" fillId="2" borderId="9" xfId="0" applyFont="1" applyFill="1" applyBorder="1" applyAlignment="1">
      <alignment horizontal="center" wrapText="1"/>
    </xf>
    <xf numFmtId="0" fontId="30" fillId="2" borderId="11" xfId="0" applyFont="1" applyFill="1" applyBorder="1" applyAlignment="1">
      <alignment horizontal="center" wrapText="1"/>
    </xf>
    <xf numFmtId="164" fontId="30" fillId="2" borderId="5" xfId="1" applyNumberFormat="1" applyFont="1" applyFill="1" applyBorder="1" applyAlignment="1">
      <alignment horizontal="right" vertical="center"/>
    </xf>
    <xf numFmtId="164" fontId="30" fillId="2" borderId="11" xfId="1" applyNumberFormat="1" applyFont="1" applyFill="1" applyBorder="1" applyAlignment="1">
      <alignment horizontal="right" vertical="center"/>
    </xf>
    <xf numFmtId="0" fontId="30" fillId="3" borderId="0" xfId="0" applyFont="1" applyFill="1" applyBorder="1" applyAlignment="1">
      <alignment wrapText="1"/>
    </xf>
    <xf numFmtId="164" fontId="30" fillId="2" borderId="34" xfId="1" applyNumberFormat="1" applyFont="1" applyFill="1" applyBorder="1" applyAlignment="1">
      <alignment horizontal="right" vertical="center"/>
    </xf>
    <xf numFmtId="164" fontId="30" fillId="3" borderId="11" xfId="1" applyNumberFormat="1" applyFont="1" applyFill="1" applyBorder="1" applyAlignment="1">
      <alignment horizontal="right" vertical="center"/>
    </xf>
    <xf numFmtId="164" fontId="30" fillId="3" borderId="34" xfId="1" applyNumberFormat="1" applyFont="1" applyFill="1" applyBorder="1" applyAlignment="1">
      <alignment horizontal="right" vertical="center"/>
    </xf>
    <xf numFmtId="164" fontId="30" fillId="3" borderId="12" xfId="1" applyNumberFormat="1" applyFont="1" applyFill="1" applyBorder="1" applyAlignment="1">
      <alignment horizontal="right" vertical="center"/>
    </xf>
    <xf numFmtId="0" fontId="54" fillId="2" borderId="0" xfId="0" applyFont="1" applyFill="1" applyBorder="1" applyAlignment="1">
      <alignment horizontal="right" vertical="center"/>
    </xf>
    <xf numFmtId="1" fontId="54" fillId="2" borderId="0" xfId="0" applyNumberFormat="1" applyFont="1" applyFill="1" applyBorder="1" applyAlignment="1">
      <alignment horizontal="right" vertical="center"/>
    </xf>
    <xf numFmtId="0" fontId="62" fillId="2" borderId="0" xfId="0" applyFont="1" applyFill="1" applyBorder="1"/>
    <xf numFmtId="0" fontId="37" fillId="2" borderId="0" xfId="0" applyFont="1" applyFill="1" applyBorder="1"/>
    <xf numFmtId="0" fontId="30" fillId="2" borderId="0" xfId="0" applyFont="1" applyFill="1" applyBorder="1" applyAlignment="1">
      <alignment horizontal="right" vertical="center"/>
    </xf>
    <xf numFmtId="4" fontId="30" fillId="3" borderId="0" xfId="2" applyNumberFormat="1" applyFont="1" applyFill="1" applyBorder="1"/>
    <xf numFmtId="165" fontId="30" fillId="2" borderId="8" xfId="0" applyNumberFormat="1" applyFont="1" applyFill="1" applyBorder="1" applyAlignment="1">
      <alignment horizontal="center" vertical="center"/>
    </xf>
    <xf numFmtId="165" fontId="30" fillId="2" borderId="9" xfId="0" applyNumberFormat="1" applyFont="1" applyFill="1" applyBorder="1" applyAlignment="1">
      <alignment horizontal="center" vertical="center"/>
    </xf>
    <xf numFmtId="0" fontId="37" fillId="2" borderId="4" xfId="0" applyFont="1" applyFill="1" applyBorder="1" applyAlignment="1">
      <alignment horizontal="center"/>
    </xf>
    <xf numFmtId="0" fontId="34" fillId="2" borderId="9" xfId="0" applyFont="1" applyFill="1" applyBorder="1" applyAlignment="1"/>
    <xf numFmtId="0" fontId="35" fillId="2" borderId="10" xfId="0" applyFont="1" applyFill="1" applyBorder="1" applyAlignment="1">
      <alignment horizontal="center" wrapText="1"/>
    </xf>
    <xf numFmtId="3" fontId="35" fillId="2" borderId="7" xfId="0" applyNumberFormat="1" applyFont="1" applyFill="1" applyBorder="1" applyAlignment="1">
      <alignment horizontal="right" vertical="center"/>
    </xf>
    <xf numFmtId="3" fontId="35" fillId="2" borderId="4" xfId="0" applyNumberFormat="1" applyFont="1" applyFill="1" applyBorder="1" applyAlignment="1">
      <alignment horizontal="right" vertical="center"/>
    </xf>
    <xf numFmtId="3" fontId="35" fillId="2" borderId="50" xfId="0" applyNumberFormat="1" applyFont="1" applyFill="1" applyBorder="1" applyAlignment="1">
      <alignment horizontal="right" vertical="center"/>
    </xf>
    <xf numFmtId="3" fontId="35" fillId="3" borderId="7" xfId="0" applyNumberFormat="1" applyFont="1" applyFill="1" applyBorder="1" applyAlignment="1">
      <alignment horizontal="right" vertical="center"/>
    </xf>
    <xf numFmtId="3" fontId="35" fillId="3" borderId="4" xfId="0" applyNumberFormat="1" applyFont="1" applyFill="1" applyBorder="1" applyAlignment="1">
      <alignment horizontal="right" vertical="center"/>
    </xf>
    <xf numFmtId="0" fontId="33" fillId="2" borderId="4" xfId="0" applyFont="1" applyFill="1" applyBorder="1" applyAlignment="1"/>
    <xf numFmtId="3" fontId="54" fillId="2" borderId="9" xfId="0" applyNumberFormat="1" applyFont="1" applyFill="1" applyBorder="1" applyAlignment="1">
      <alignment horizontal="right" vertical="center"/>
    </xf>
    <xf numFmtId="0" fontId="30" fillId="2" borderId="0" xfId="0" applyFont="1" applyFill="1" applyBorder="1" applyAlignment="1">
      <alignment vertical="top" wrapText="1"/>
    </xf>
    <xf numFmtId="1" fontId="55" fillId="2" borderId="24" xfId="2" applyNumberFormat="1" applyFont="1" applyFill="1" applyBorder="1" applyAlignment="1">
      <alignment horizontal="right" wrapText="1"/>
    </xf>
    <xf numFmtId="1" fontId="55" fillId="2" borderId="0" xfId="2" applyNumberFormat="1" applyFont="1" applyFill="1" applyBorder="1" applyAlignment="1">
      <alignment horizontal="right" wrapText="1"/>
    </xf>
    <xf numFmtId="0" fontId="60" fillId="3" borderId="0" xfId="0" applyFont="1" applyFill="1" applyBorder="1" applyAlignment="1">
      <alignment horizontal="left" wrapText="1"/>
    </xf>
    <xf numFmtId="167" fontId="30" fillId="3" borderId="0" xfId="2" applyNumberFormat="1" applyFont="1" applyFill="1" applyBorder="1" applyAlignment="1">
      <alignment horizontal="right"/>
    </xf>
    <xf numFmtId="2" fontId="30" fillId="3" borderId="0" xfId="0" applyNumberFormat="1" applyFont="1" applyFill="1"/>
    <xf numFmtId="3" fontId="30" fillId="2" borderId="11" xfId="0" applyNumberFormat="1" applyFont="1" applyFill="1" applyBorder="1" applyAlignment="1">
      <alignment horizontal="right"/>
    </xf>
    <xf numFmtId="3" fontId="30" fillId="2" borderId="10" xfId="0" applyNumberFormat="1" applyFont="1" applyFill="1" applyBorder="1" applyAlignment="1">
      <alignment horizontal="right"/>
    </xf>
    <xf numFmtId="164" fontId="33" fillId="2" borderId="0" xfId="0" applyNumberFormat="1" applyFont="1" applyFill="1"/>
    <xf numFmtId="0" fontId="30" fillId="2" borderId="9" xfId="0" applyFont="1" applyFill="1" applyBorder="1" applyAlignment="1">
      <alignment horizontal="center" wrapText="1"/>
    </xf>
    <xf numFmtId="0" fontId="30" fillId="2" borderId="12" xfId="0" applyFont="1" applyFill="1" applyBorder="1" applyAlignment="1">
      <alignment horizontal="center" wrapText="1"/>
    </xf>
    <xf numFmtId="164" fontId="30" fillId="2" borderId="49" xfId="1" applyNumberFormat="1" applyFont="1" applyFill="1" applyBorder="1" applyAlignment="1">
      <alignment horizontal="right" vertical="center"/>
    </xf>
    <xf numFmtId="1" fontId="30" fillId="2" borderId="8" xfId="0" applyNumberFormat="1" applyFont="1" applyFill="1" applyBorder="1" applyAlignment="1">
      <alignment horizontal="left" wrapText="1"/>
    </xf>
    <xf numFmtId="164" fontId="30" fillId="2" borderId="8" xfId="1" applyNumberFormat="1" applyFont="1" applyFill="1" applyBorder="1" applyAlignment="1">
      <alignment horizontal="right" vertical="center"/>
    </xf>
    <xf numFmtId="164" fontId="30" fillId="2" borderId="9" xfId="1" applyNumberFormat="1" applyFont="1" applyFill="1" applyBorder="1" applyAlignment="1">
      <alignment horizontal="right" vertical="center"/>
    </xf>
    <xf numFmtId="3" fontId="30" fillId="2" borderId="50" xfId="0" applyNumberFormat="1" applyFont="1" applyFill="1" applyBorder="1" applyAlignment="1">
      <alignment horizontal="right" vertical="center"/>
    </xf>
    <xf numFmtId="164" fontId="30" fillId="2" borderId="51" xfId="1" applyNumberFormat="1" applyFont="1" applyFill="1" applyBorder="1" applyAlignment="1">
      <alignment horizontal="right" vertical="center"/>
    </xf>
    <xf numFmtId="164" fontId="30" fillId="3" borderId="8" xfId="1" applyNumberFormat="1" applyFont="1" applyFill="1" applyBorder="1" applyAlignment="1">
      <alignment horizontal="right" vertical="center"/>
    </xf>
    <xf numFmtId="3" fontId="30" fillId="3" borderId="60" xfId="2" applyNumberFormat="1" applyFont="1" applyFill="1" applyBorder="1" applyAlignment="1">
      <alignment vertical="center"/>
    </xf>
    <xf numFmtId="0" fontId="30" fillId="3" borderId="0" xfId="0" applyFont="1" applyFill="1" applyBorder="1" applyAlignment="1">
      <alignment horizontal="right" vertical="top"/>
    </xf>
    <xf numFmtId="0" fontId="30" fillId="2" borderId="0" xfId="0" applyFont="1" applyFill="1" applyBorder="1" applyAlignment="1">
      <alignment horizontal="right" vertical="top"/>
    </xf>
    <xf numFmtId="0" fontId="30" fillId="2" borderId="0" xfId="0" applyFont="1" applyFill="1" applyBorder="1" applyAlignment="1">
      <alignment horizontal="right" vertical="top" wrapText="1"/>
    </xf>
    <xf numFmtId="165" fontId="33" fillId="2" borderId="0" xfId="0" applyNumberFormat="1" applyFont="1" applyFill="1"/>
    <xf numFmtId="0" fontId="30" fillId="2" borderId="30" xfId="2" applyFont="1" applyFill="1" applyBorder="1" applyAlignment="1">
      <alignment wrapText="1"/>
    </xf>
    <xf numFmtId="1" fontId="30" fillId="2" borderId="0" xfId="2" applyNumberFormat="1" applyFont="1" applyFill="1" applyBorder="1" applyAlignment="1">
      <alignment horizontal="right" wrapText="1"/>
    </xf>
    <xf numFmtId="0" fontId="30" fillId="2" borderId="24" xfId="2" applyFont="1" applyFill="1" applyBorder="1" applyAlignment="1">
      <alignment horizontal="right" wrapText="1"/>
    </xf>
    <xf numFmtId="0" fontId="30" fillId="2" borderId="0" xfId="2" applyFont="1" applyFill="1" applyBorder="1" applyAlignment="1">
      <alignment horizontal="right" wrapText="1"/>
    </xf>
    <xf numFmtId="0" fontId="30" fillId="3" borderId="24" xfId="2" applyFont="1" applyFill="1" applyBorder="1" applyAlignment="1">
      <alignment horizontal="right"/>
    </xf>
    <xf numFmtId="3" fontId="30" fillId="3" borderId="0" xfId="0" applyNumberFormat="1" applyFont="1" applyFill="1"/>
    <xf numFmtId="165" fontId="54" fillId="3" borderId="24" xfId="2" applyNumberFormat="1" applyFont="1" applyFill="1" applyBorder="1" applyAlignment="1">
      <alignment horizontal="right" vertical="center"/>
    </xf>
    <xf numFmtId="165" fontId="54" fillId="3" borderId="0" xfId="2" applyNumberFormat="1" applyFont="1" applyFill="1" applyBorder="1" applyAlignment="1">
      <alignment horizontal="right" vertical="center"/>
    </xf>
    <xf numFmtId="165" fontId="54" fillId="3" borderId="9" xfId="2" applyNumberFormat="1" applyFont="1" applyFill="1" applyBorder="1" applyAlignment="1">
      <alignment horizontal="right" vertical="center"/>
    </xf>
    <xf numFmtId="165" fontId="54" fillId="3" borderId="4" xfId="2" applyNumberFormat="1" applyFont="1" applyFill="1" applyBorder="1" applyAlignment="1">
      <alignment horizontal="right" vertical="center"/>
    </xf>
    <xf numFmtId="165" fontId="54" fillId="3" borderId="2" xfId="2" applyNumberFormat="1" applyFont="1" applyFill="1" applyBorder="1" applyAlignment="1">
      <alignment horizontal="right" vertical="center"/>
    </xf>
    <xf numFmtId="165" fontId="54" fillId="3" borderId="23" xfId="2" applyNumberFormat="1" applyFont="1" applyFill="1" applyBorder="1" applyAlignment="1">
      <alignment horizontal="right" vertical="center"/>
    </xf>
    <xf numFmtId="164" fontId="54" fillId="3" borderId="2" xfId="1" applyNumberFormat="1" applyFont="1" applyFill="1" applyBorder="1" applyAlignment="1">
      <alignment vertical="center"/>
    </xf>
    <xf numFmtId="165" fontId="54" fillId="3" borderId="4" xfId="20" applyNumberFormat="1" applyFont="1" applyFill="1" applyBorder="1" applyAlignment="1">
      <alignment horizontal="right" vertical="center"/>
    </xf>
    <xf numFmtId="165" fontId="54" fillId="3" borderId="0" xfId="20" applyNumberFormat="1" applyFont="1" applyFill="1" applyBorder="1" applyAlignment="1">
      <alignment horizontal="right" vertical="center"/>
    </xf>
    <xf numFmtId="165" fontId="54" fillId="3" borderId="24" xfId="20" applyNumberFormat="1" applyFont="1" applyFill="1" applyBorder="1" applyAlignment="1">
      <alignment horizontal="right" vertical="center"/>
    </xf>
    <xf numFmtId="165" fontId="54" fillId="3" borderId="9" xfId="20" applyNumberFormat="1" applyFont="1" applyFill="1" applyBorder="1" applyAlignment="1">
      <alignment horizontal="right" vertical="center"/>
    </xf>
    <xf numFmtId="165" fontId="54" fillId="3" borderId="30" xfId="20" applyNumberFormat="1" applyFont="1" applyFill="1" applyBorder="1" applyAlignment="1">
      <alignment horizontal="right" vertical="center"/>
    </xf>
    <xf numFmtId="3" fontId="54" fillId="3" borderId="24" xfId="2" applyNumberFormat="1" applyFont="1" applyFill="1" applyBorder="1" applyAlignment="1">
      <alignment horizontal="right" vertical="center"/>
    </xf>
    <xf numFmtId="3" fontId="54" fillId="3" borderId="0" xfId="2" applyNumberFormat="1" applyFont="1" applyFill="1" applyBorder="1" applyAlignment="1">
      <alignment horizontal="right" vertical="center"/>
    </xf>
    <xf numFmtId="3" fontId="54" fillId="3" borderId="59" xfId="2" applyNumberFormat="1" applyFont="1" applyFill="1" applyBorder="1" applyAlignment="1">
      <alignment horizontal="right" vertical="center"/>
    </xf>
    <xf numFmtId="3" fontId="54" fillId="3" borderId="57" xfId="2" applyNumberFormat="1" applyFont="1" applyFill="1" applyBorder="1" applyAlignment="1">
      <alignment horizontal="right" vertical="center"/>
    </xf>
    <xf numFmtId="3" fontId="54" fillId="3" borderId="9" xfId="2" applyNumberFormat="1" applyFont="1" applyFill="1" applyBorder="1" applyAlignment="1">
      <alignment horizontal="right" vertical="center"/>
    </xf>
    <xf numFmtId="3" fontId="54" fillId="3" borderId="35" xfId="2" applyNumberFormat="1" applyFont="1" applyFill="1" applyBorder="1" applyAlignment="1">
      <alignment horizontal="right" vertical="center"/>
    </xf>
    <xf numFmtId="3" fontId="54" fillId="3" borderId="2" xfId="2" applyNumberFormat="1" applyFont="1" applyFill="1" applyBorder="1" applyAlignment="1">
      <alignment horizontal="right" vertical="center"/>
    </xf>
    <xf numFmtId="3" fontId="64" fillId="9" borderId="11" xfId="2" applyNumberFormat="1" applyFont="1" applyFill="1" applyBorder="1" applyAlignment="1">
      <alignment horizontal="right" vertical="center"/>
    </xf>
    <xf numFmtId="3" fontId="64" fillId="9" borderId="6" xfId="2" applyNumberFormat="1" applyFont="1" applyFill="1" applyBorder="1" applyAlignment="1">
      <alignment horizontal="right" vertical="center"/>
    </xf>
    <xf numFmtId="0" fontId="30" fillId="2" borderId="0" xfId="2" applyFont="1" applyFill="1" applyAlignment="1">
      <alignment horizontal="right"/>
    </xf>
    <xf numFmtId="0" fontId="30" fillId="3" borderId="0" xfId="2" applyFont="1" applyFill="1" applyBorder="1" applyAlignment="1">
      <alignment horizontal="left"/>
    </xf>
    <xf numFmtId="165" fontId="30" fillId="3" borderId="0" xfId="2" applyNumberFormat="1" applyFont="1" applyFill="1" applyBorder="1" applyAlignment="1">
      <alignment horizontal="center" wrapText="1"/>
    </xf>
    <xf numFmtId="0" fontId="30" fillId="2" borderId="0" xfId="2" applyFont="1" applyFill="1" applyBorder="1" applyAlignment="1">
      <alignment horizontal="left"/>
    </xf>
    <xf numFmtId="0" fontId="58" fillId="2" borderId="0" xfId="2" applyFont="1" applyFill="1" applyAlignment="1">
      <alignment horizontal="right"/>
    </xf>
    <xf numFmtId="0" fontId="30" fillId="3" borderId="3" xfId="2" applyFont="1" applyFill="1" applyBorder="1" applyAlignment="1">
      <alignment horizontal="center" vertical="center" wrapText="1"/>
    </xf>
    <xf numFmtId="0" fontId="30" fillId="3" borderId="6" xfId="2" applyFont="1" applyFill="1" applyBorder="1" applyAlignment="1">
      <alignment horizontal="center" vertical="center" wrapText="1"/>
    </xf>
    <xf numFmtId="0" fontId="30" fillId="2" borderId="9" xfId="0" applyFont="1" applyFill="1" applyBorder="1" applyAlignment="1">
      <alignment horizontal="center" wrapText="1"/>
    </xf>
    <xf numFmtId="0" fontId="54" fillId="3" borderId="0" xfId="2" applyFont="1" applyFill="1" applyBorder="1" applyAlignment="1">
      <alignment horizontal="right"/>
    </xf>
    <xf numFmtId="167" fontId="54" fillId="3" borderId="0" xfId="2" applyNumberFormat="1" applyFont="1" applyFill="1" applyBorder="1" applyAlignment="1">
      <alignment horizontal="right"/>
    </xf>
    <xf numFmtId="167" fontId="54" fillId="2" borderId="0" xfId="2" applyNumberFormat="1" applyFont="1" applyFill="1" applyBorder="1" applyAlignment="1">
      <alignment horizontal="right"/>
    </xf>
    <xf numFmtId="0" fontId="54" fillId="2" borderId="0" xfId="2" applyFont="1" applyFill="1" applyBorder="1"/>
    <xf numFmtId="167" fontId="30" fillId="2" borderId="0" xfId="2" applyNumberFormat="1" applyFont="1" applyFill="1" applyBorder="1" applyAlignment="1">
      <alignment horizontal="right"/>
    </xf>
    <xf numFmtId="3" fontId="22" fillId="2" borderId="0" xfId="2" applyNumberFormat="1" applyFont="1" applyFill="1" applyBorder="1"/>
    <xf numFmtId="3" fontId="5" fillId="2" borderId="0" xfId="2" applyNumberFormat="1" applyFill="1" applyBorder="1"/>
    <xf numFmtId="0" fontId="30" fillId="2" borderId="0" xfId="2" applyFont="1" applyFill="1" applyBorder="1" applyAlignment="1"/>
    <xf numFmtId="0" fontId="52" fillId="2" borderId="0" xfId="2" applyFont="1" applyFill="1" applyAlignment="1">
      <alignment wrapText="1"/>
    </xf>
    <xf numFmtId="0" fontId="66" fillId="2" borderId="0" xfId="2" applyFont="1" applyFill="1" applyBorder="1" applyAlignment="1">
      <alignment horizontal="center" wrapText="1"/>
    </xf>
    <xf numFmtId="0" fontId="67" fillId="3" borderId="0" xfId="2" applyFont="1" applyFill="1" applyAlignment="1">
      <alignment vertical="center" wrapText="1"/>
    </xf>
    <xf numFmtId="0" fontId="68" fillId="3" borderId="0" xfId="2" applyFont="1" applyFill="1" applyAlignment="1">
      <alignment vertical="center" wrapText="1"/>
    </xf>
    <xf numFmtId="3" fontId="66" fillId="3" borderId="0" xfId="2" applyNumberFormat="1" applyFont="1" applyFill="1" applyBorder="1" applyAlignment="1">
      <alignment vertical="center" wrapText="1"/>
    </xf>
    <xf numFmtId="165" fontId="66" fillId="3" borderId="0" xfId="2" applyNumberFormat="1" applyFont="1" applyFill="1" applyBorder="1" applyAlignment="1">
      <alignment horizontal="left" wrapText="1"/>
    </xf>
    <xf numFmtId="0" fontId="66" fillId="2" borderId="0" xfId="2" applyFont="1" applyFill="1"/>
    <xf numFmtId="3" fontId="30" fillId="3" borderId="0" xfId="2" applyNumberFormat="1" applyFont="1" applyFill="1" applyBorder="1" applyAlignment="1">
      <alignment horizontal="center" vertical="center" wrapText="1"/>
    </xf>
    <xf numFmtId="0" fontId="30" fillId="2" borderId="0" xfId="2" applyFont="1" applyFill="1" applyAlignment="1">
      <alignment wrapText="1"/>
    </xf>
    <xf numFmtId="0" fontId="30" fillId="2" borderId="0" xfId="2" applyFont="1" applyFill="1" applyBorder="1" applyAlignment="1">
      <alignment vertical="center"/>
    </xf>
    <xf numFmtId="0" fontId="30" fillId="2" borderId="0" xfId="0" applyFont="1" applyFill="1" applyBorder="1" applyAlignment="1">
      <alignment horizontal="center" wrapText="1"/>
    </xf>
    <xf numFmtId="0" fontId="30" fillId="2" borderId="11" xfId="0" applyFont="1" applyFill="1" applyBorder="1" applyAlignment="1">
      <alignment horizontal="center" wrapText="1"/>
    </xf>
    <xf numFmtId="0" fontId="30" fillId="2" borderId="9" xfId="0" applyFont="1" applyFill="1" applyBorder="1" applyAlignment="1">
      <alignment horizontal="center" wrapText="1"/>
    </xf>
    <xf numFmtId="0" fontId="30" fillId="2" borderId="12" xfId="0" applyFont="1" applyFill="1" applyBorder="1" applyAlignment="1">
      <alignment horizontal="center" wrapText="1"/>
    </xf>
    <xf numFmtId="0" fontId="5" fillId="3" borderId="0" xfId="2" applyFill="1" applyBorder="1"/>
    <xf numFmtId="1" fontId="22" fillId="3" borderId="0" xfId="2" applyNumberFormat="1" applyFont="1" applyFill="1" applyBorder="1" applyAlignment="1">
      <alignment vertical="center" wrapText="1"/>
    </xf>
    <xf numFmtId="1" fontId="26" fillId="3" borderId="0" xfId="2" applyNumberFormat="1" applyFont="1" applyFill="1" applyBorder="1" applyAlignment="1">
      <alignment vertical="center" wrapText="1"/>
    </xf>
    <xf numFmtId="1" fontId="21" fillId="3" borderId="0" xfId="2" applyNumberFormat="1" applyFont="1" applyFill="1" applyBorder="1" applyAlignment="1">
      <alignment vertical="center" wrapText="1"/>
    </xf>
    <xf numFmtId="0" fontId="5" fillId="3" borderId="0" xfId="2" applyFill="1"/>
    <xf numFmtId="1" fontId="74" fillId="3" borderId="0" xfId="2" applyNumberFormat="1" applyFont="1" applyFill="1" applyBorder="1" applyAlignment="1">
      <alignment horizontal="center" vertical="center" wrapText="1"/>
    </xf>
    <xf numFmtId="0" fontId="5" fillId="3" borderId="0" xfId="2" applyFill="1" applyBorder="1" applyAlignment="1">
      <alignment horizontal="center"/>
    </xf>
    <xf numFmtId="0" fontId="30" fillId="2" borderId="0" xfId="0" applyFont="1" applyFill="1" applyBorder="1" applyAlignment="1">
      <alignment horizontal="right" vertical="center" wrapText="1"/>
    </xf>
    <xf numFmtId="0" fontId="30" fillId="2" borderId="0" xfId="0" applyFont="1" applyFill="1" applyBorder="1" applyAlignment="1">
      <alignment vertical="center" wrapText="1"/>
    </xf>
    <xf numFmtId="0" fontId="16" fillId="2" borderId="0" xfId="0" applyFont="1" applyFill="1" applyBorder="1" applyAlignment="1">
      <alignment horizontal="center"/>
    </xf>
    <xf numFmtId="0" fontId="16" fillId="2" borderId="0" xfId="0" applyFont="1" applyFill="1" applyBorder="1"/>
    <xf numFmtId="0" fontId="80" fillId="2" borderId="0" xfId="0" applyFont="1" applyFill="1" applyBorder="1"/>
    <xf numFmtId="0" fontId="81" fillId="2" borderId="0" xfId="0" applyFont="1" applyFill="1" applyBorder="1" applyAlignment="1">
      <alignment horizontal="left"/>
    </xf>
    <xf numFmtId="0" fontId="81" fillId="3" borderId="0" xfId="0" applyFont="1" applyFill="1" applyBorder="1" applyAlignment="1">
      <alignment vertical="center"/>
    </xf>
    <xf numFmtId="0" fontId="16" fillId="3" borderId="0" xfId="0" applyFont="1" applyFill="1" applyBorder="1" applyAlignment="1">
      <alignment horizontal="center"/>
    </xf>
    <xf numFmtId="165" fontId="80" fillId="28" borderId="16" xfId="2" applyNumberFormat="1" applyFont="1" applyFill="1" applyBorder="1" applyAlignment="1">
      <alignment horizontal="right" vertical="center"/>
    </xf>
    <xf numFmtId="165" fontId="80" fillId="28" borderId="11" xfId="2" applyNumberFormat="1" applyFont="1" applyFill="1" applyBorder="1" applyAlignment="1">
      <alignment horizontal="right" vertical="center"/>
    </xf>
    <xf numFmtId="165" fontId="80" fillId="28" borderId="12" xfId="2" applyNumberFormat="1" applyFont="1" applyFill="1" applyBorder="1" applyAlignment="1">
      <alignment horizontal="right" vertical="center"/>
    </xf>
    <xf numFmtId="165" fontId="80" fillId="28" borderId="10" xfId="2" applyNumberFormat="1" applyFont="1" applyFill="1" applyBorder="1" applyAlignment="1">
      <alignment horizontal="right" vertical="center"/>
    </xf>
    <xf numFmtId="165" fontId="80" fillId="28" borderId="13" xfId="2" applyNumberFormat="1" applyFont="1" applyFill="1" applyBorder="1" applyAlignment="1">
      <alignment horizontal="right" vertical="center"/>
    </xf>
    <xf numFmtId="165" fontId="80" fillId="28" borderId="31" xfId="2" applyNumberFormat="1" applyFont="1" applyFill="1" applyBorder="1" applyAlignment="1">
      <alignment horizontal="right" vertical="center"/>
    </xf>
    <xf numFmtId="165" fontId="80" fillId="28" borderId="39" xfId="2" applyNumberFormat="1" applyFont="1" applyFill="1" applyBorder="1" applyAlignment="1">
      <alignment horizontal="right" vertical="center"/>
    </xf>
    <xf numFmtId="165" fontId="80" fillId="28" borderId="6" xfId="2" applyNumberFormat="1" applyFont="1" applyFill="1" applyBorder="1" applyAlignment="1">
      <alignment horizontal="right" vertical="center"/>
    </xf>
    <xf numFmtId="165" fontId="80" fillId="28" borderId="15" xfId="2" applyNumberFormat="1" applyFont="1" applyFill="1" applyBorder="1" applyAlignment="1">
      <alignment horizontal="right" vertical="center"/>
    </xf>
    <xf numFmtId="165" fontId="80" fillId="28" borderId="3" xfId="2" applyNumberFormat="1" applyFont="1" applyFill="1" applyBorder="1" applyAlignment="1">
      <alignment horizontal="right" vertical="center"/>
    </xf>
    <xf numFmtId="165" fontId="80" fillId="28" borderId="1" xfId="2" applyNumberFormat="1" applyFont="1" applyFill="1" applyBorder="1" applyAlignment="1">
      <alignment horizontal="right" vertical="center"/>
    </xf>
    <xf numFmtId="165" fontId="80" fillId="28" borderId="44" xfId="2" applyNumberFormat="1" applyFont="1" applyFill="1" applyBorder="1" applyAlignment="1">
      <alignment horizontal="right" vertical="center"/>
    </xf>
    <xf numFmtId="165" fontId="80" fillId="28" borderId="16" xfId="20" applyNumberFormat="1" applyFont="1" applyFill="1" applyBorder="1" applyAlignment="1">
      <alignment horizontal="right" vertical="center"/>
    </xf>
    <xf numFmtId="165" fontId="80" fillId="28" borderId="11" xfId="20" applyNumberFormat="1" applyFont="1" applyFill="1" applyBorder="1" applyAlignment="1">
      <alignment horizontal="right" vertical="center"/>
    </xf>
    <xf numFmtId="164" fontId="80" fillId="28" borderId="13" xfId="1" applyNumberFormat="1" applyFont="1" applyFill="1" applyBorder="1" applyAlignment="1">
      <alignment vertical="center"/>
    </xf>
    <xf numFmtId="165" fontId="80" fillId="28" borderId="10" xfId="20" applyNumberFormat="1" applyFont="1" applyFill="1" applyBorder="1" applyAlignment="1">
      <alignment horizontal="right" vertical="center"/>
    </xf>
    <xf numFmtId="165" fontId="80" fillId="28" borderId="39" xfId="20" applyNumberFormat="1" applyFont="1" applyFill="1" applyBorder="1" applyAlignment="1">
      <alignment horizontal="right" vertical="center"/>
    </xf>
    <xf numFmtId="165" fontId="80" fillId="28" borderId="6" xfId="20" applyNumberFormat="1" applyFont="1" applyFill="1" applyBorder="1" applyAlignment="1">
      <alignment horizontal="right" vertical="center"/>
    </xf>
    <xf numFmtId="164" fontId="80" fillId="28" borderId="1" xfId="1" applyNumberFormat="1" applyFont="1" applyFill="1" applyBorder="1" applyAlignment="1">
      <alignment vertical="center"/>
    </xf>
    <xf numFmtId="165" fontId="80" fillId="28" borderId="3" xfId="20" applyNumberFormat="1" applyFont="1" applyFill="1" applyBorder="1" applyAlignment="1">
      <alignment horizontal="right" vertical="center"/>
    </xf>
    <xf numFmtId="165" fontId="30" fillId="3" borderId="8" xfId="20" applyNumberFormat="1" applyFont="1" applyFill="1" applyBorder="1" applyAlignment="1">
      <alignment horizontal="right" vertical="center"/>
    </xf>
    <xf numFmtId="165" fontId="30" fillId="3" borderId="9" xfId="20" applyNumberFormat="1" applyFont="1" applyFill="1" applyBorder="1" applyAlignment="1">
      <alignment horizontal="right" vertical="center"/>
    </xf>
    <xf numFmtId="1" fontId="30" fillId="3" borderId="0" xfId="2" applyNumberFormat="1" applyFont="1" applyFill="1" applyBorder="1" applyAlignment="1">
      <alignment horizontal="center" wrapText="1"/>
    </xf>
    <xf numFmtId="165" fontId="30" fillId="3" borderId="0" xfId="2" applyNumberFormat="1" applyFont="1" applyFill="1" applyBorder="1" applyAlignment="1">
      <alignment horizontal="right" vertical="center"/>
    </xf>
    <xf numFmtId="165" fontId="30" fillId="3" borderId="11" xfId="2" applyNumberFormat="1" applyFont="1" applyFill="1" applyBorder="1" applyAlignment="1">
      <alignment horizontal="right" vertical="center"/>
    </xf>
    <xf numFmtId="165" fontId="82" fillId="27" borderId="16" xfId="20" applyNumberFormat="1" applyFont="1" applyFill="1" applyBorder="1" applyAlignment="1">
      <alignment horizontal="right" vertical="center"/>
    </xf>
    <xf numFmtId="165" fontId="82" fillId="27" borderId="42" xfId="20" applyNumberFormat="1" applyFont="1" applyFill="1" applyBorder="1" applyAlignment="1">
      <alignment horizontal="right" vertical="center"/>
    </xf>
    <xf numFmtId="165" fontId="82" fillId="27" borderId="39" xfId="20" applyNumberFormat="1" applyFont="1" applyFill="1" applyBorder="1" applyAlignment="1">
      <alignment horizontal="right" vertical="center"/>
    </xf>
    <xf numFmtId="165" fontId="82" fillId="27" borderId="41" xfId="20" applyNumberFormat="1" applyFont="1" applyFill="1" applyBorder="1" applyAlignment="1">
      <alignment horizontal="right" vertical="center"/>
    </xf>
    <xf numFmtId="165" fontId="63" fillId="24" borderId="30" xfId="20" applyNumberFormat="1" applyFont="1" applyFill="1" applyBorder="1" applyAlignment="1">
      <alignment horizontal="right" vertical="center"/>
    </xf>
    <xf numFmtId="165" fontId="63" fillId="24" borderId="16" xfId="20" applyNumberFormat="1" applyFont="1" applyFill="1" applyBorder="1" applyAlignment="1">
      <alignment horizontal="right" vertical="center"/>
    </xf>
    <xf numFmtId="165" fontId="63" fillId="24" borderId="11" xfId="20" applyNumberFormat="1" applyFont="1" applyFill="1" applyBorder="1" applyAlignment="1">
      <alignment horizontal="right" vertical="center"/>
    </xf>
    <xf numFmtId="165" fontId="63" fillId="24" borderId="39" xfId="20" applyNumberFormat="1" applyFont="1" applyFill="1" applyBorder="1" applyAlignment="1">
      <alignment horizontal="right" vertical="center"/>
    </xf>
    <xf numFmtId="165" fontId="63" fillId="24" borderId="6" xfId="20" applyNumberFormat="1" applyFont="1" applyFill="1" applyBorder="1" applyAlignment="1">
      <alignment horizontal="right" vertical="center"/>
    </xf>
    <xf numFmtId="165" fontId="63" fillId="24" borderId="41" xfId="20" applyNumberFormat="1" applyFont="1" applyFill="1" applyBorder="1" applyAlignment="1">
      <alignment horizontal="right" vertical="center"/>
    </xf>
    <xf numFmtId="3" fontId="80" fillId="28" borderId="16" xfId="2" applyNumberFormat="1" applyFont="1" applyFill="1" applyBorder="1" applyAlignment="1">
      <alignment horizontal="right" vertical="center"/>
    </xf>
    <xf numFmtId="3" fontId="80" fillId="28" borderId="11" xfId="2" applyNumberFormat="1" applyFont="1" applyFill="1" applyBorder="1" applyAlignment="1">
      <alignment horizontal="right" vertical="center"/>
    </xf>
    <xf numFmtId="3" fontId="80" fillId="28" borderId="60" xfId="2" applyNumberFormat="1" applyFont="1" applyFill="1" applyBorder="1" applyAlignment="1">
      <alignment horizontal="right" vertical="center"/>
    </xf>
    <xf numFmtId="3" fontId="80" fillId="28" borderId="39" xfId="2" applyNumberFormat="1" applyFont="1" applyFill="1" applyBorder="1" applyAlignment="1">
      <alignment horizontal="right" vertical="center"/>
    </xf>
    <xf numFmtId="3" fontId="80" fillId="28" borderId="6" xfId="2" applyNumberFormat="1" applyFont="1" applyFill="1" applyBorder="1" applyAlignment="1">
      <alignment horizontal="right" vertical="center"/>
    </xf>
    <xf numFmtId="3" fontId="80" fillId="28" borderId="55" xfId="2" applyNumberFormat="1" applyFont="1" applyFill="1" applyBorder="1" applyAlignment="1">
      <alignment horizontal="right" vertical="center"/>
    </xf>
    <xf numFmtId="0" fontId="32" fillId="2" borderId="0" xfId="0" applyFont="1" applyFill="1" applyBorder="1" applyAlignment="1">
      <alignment vertical="top" wrapText="1"/>
    </xf>
    <xf numFmtId="3" fontId="54" fillId="28" borderId="10" xfId="0" applyNumberFormat="1" applyFont="1" applyFill="1" applyBorder="1" applyAlignment="1">
      <alignment vertical="center"/>
    </xf>
    <xf numFmtId="0" fontId="30" fillId="2" borderId="0" xfId="0" applyFont="1" applyFill="1" applyBorder="1" applyAlignment="1">
      <alignment horizontal="center" wrapText="1"/>
    </xf>
    <xf numFmtId="0" fontId="30" fillId="2" borderId="11" xfId="0" applyFont="1" applyFill="1" applyBorder="1" applyAlignment="1">
      <alignment horizontal="center" wrapText="1"/>
    </xf>
    <xf numFmtId="0" fontId="30" fillId="2" borderId="9" xfId="0" applyFont="1" applyFill="1" applyBorder="1" applyAlignment="1">
      <alignment horizontal="center" wrapText="1"/>
    </xf>
    <xf numFmtId="0" fontId="30" fillId="2" borderId="12" xfId="0" applyFont="1" applyFill="1" applyBorder="1" applyAlignment="1">
      <alignment horizontal="center" wrapText="1"/>
    </xf>
    <xf numFmtId="0" fontId="30" fillId="3" borderId="0" xfId="0" applyFont="1" applyFill="1" applyBorder="1" applyAlignment="1">
      <alignment horizontal="left" vertical="center"/>
    </xf>
    <xf numFmtId="0" fontId="30" fillId="3" borderId="0" xfId="0" applyFont="1" applyFill="1" applyBorder="1" applyAlignment="1">
      <alignment horizontal="left" vertical="top" wrapText="1"/>
    </xf>
    <xf numFmtId="0" fontId="77" fillId="2" borderId="0" xfId="0" applyFont="1" applyFill="1"/>
    <xf numFmtId="165" fontId="30" fillId="28" borderId="24" xfId="20" applyNumberFormat="1" applyFont="1" applyFill="1" applyBorder="1" applyAlignment="1">
      <alignment horizontal="right" vertical="center"/>
    </xf>
    <xf numFmtId="164" fontId="30" fillId="28" borderId="2" xfId="1" applyNumberFormat="1" applyFont="1" applyFill="1" applyBorder="1" applyAlignment="1">
      <alignment vertical="center"/>
    </xf>
    <xf numFmtId="165" fontId="30" fillId="28" borderId="4" xfId="20" applyNumberFormat="1" applyFont="1" applyFill="1" applyBorder="1" applyAlignment="1">
      <alignment horizontal="right" vertical="center"/>
    </xf>
    <xf numFmtId="165" fontId="30" fillId="28" borderId="9" xfId="20" applyNumberFormat="1" applyFont="1" applyFill="1" applyBorder="1" applyAlignment="1">
      <alignment horizontal="right" vertical="center"/>
    </xf>
    <xf numFmtId="165" fontId="30" fillId="28" borderId="12" xfId="20" applyNumberFormat="1" applyFont="1" applyFill="1" applyBorder="1" applyAlignment="1">
      <alignment horizontal="right" vertical="center"/>
    </xf>
    <xf numFmtId="165" fontId="30" fillId="24" borderId="24" xfId="20" applyNumberFormat="1" applyFont="1" applyFill="1" applyBorder="1" applyAlignment="1">
      <alignment horizontal="right" vertical="center"/>
    </xf>
    <xf numFmtId="165" fontId="30" fillId="24" borderId="0" xfId="20" applyNumberFormat="1" applyFont="1" applyFill="1" applyBorder="1" applyAlignment="1">
      <alignment horizontal="right" vertical="center"/>
    </xf>
    <xf numFmtId="165" fontId="30" fillId="24" borderId="43" xfId="20" applyNumberFormat="1" applyFont="1" applyFill="1" applyBorder="1" applyAlignment="1">
      <alignment horizontal="right" vertical="center"/>
    </xf>
    <xf numFmtId="165" fontId="30" fillId="27" borderId="5" xfId="20" applyNumberFormat="1" applyFont="1" applyFill="1" applyBorder="1" applyAlignment="1">
      <alignment horizontal="right" vertical="center"/>
    </xf>
    <xf numFmtId="165" fontId="30" fillId="27" borderId="43" xfId="20" applyNumberFormat="1" applyFont="1" applyFill="1" applyBorder="1" applyAlignment="1">
      <alignment horizontal="right" vertical="center"/>
    </xf>
    <xf numFmtId="165" fontId="30" fillId="28" borderId="15" xfId="20" applyNumberFormat="1" applyFont="1" applyFill="1" applyBorder="1" applyAlignment="1">
      <alignment horizontal="right" vertical="center"/>
    </xf>
    <xf numFmtId="165" fontId="30" fillId="28" borderId="24" xfId="2" applyNumberFormat="1" applyFont="1" applyFill="1" applyBorder="1" applyAlignment="1">
      <alignment horizontal="right" vertical="center"/>
    </xf>
    <xf numFmtId="165" fontId="30" fillId="28" borderId="0" xfId="2" applyNumberFormat="1" applyFont="1" applyFill="1" applyBorder="1" applyAlignment="1">
      <alignment horizontal="right" vertical="center"/>
    </xf>
    <xf numFmtId="165" fontId="30" fillId="28" borderId="9" xfId="2" applyNumberFormat="1" applyFont="1" applyFill="1" applyBorder="1" applyAlignment="1">
      <alignment horizontal="right" vertical="center"/>
    </xf>
    <xf numFmtId="165" fontId="30" fillId="28" borderId="4" xfId="2" applyNumberFormat="1" applyFont="1" applyFill="1" applyBorder="1" applyAlignment="1">
      <alignment horizontal="right" vertical="center"/>
    </xf>
    <xf numFmtId="165" fontId="30" fillId="28" borderId="2" xfId="2" applyNumberFormat="1" applyFont="1" applyFill="1" applyBorder="1" applyAlignment="1">
      <alignment horizontal="right" vertical="center"/>
    </xf>
    <xf numFmtId="165" fontId="30" fillId="28" borderId="23" xfId="2" applyNumberFormat="1" applyFont="1" applyFill="1" applyBorder="1" applyAlignment="1">
      <alignment horizontal="right" vertical="center"/>
    </xf>
    <xf numFmtId="1" fontId="30" fillId="28" borderId="8" xfId="0" applyNumberFormat="1" applyFont="1" applyFill="1" applyBorder="1" applyAlignment="1">
      <alignment horizontal="center"/>
    </xf>
    <xf numFmtId="3" fontId="30" fillId="28" borderId="36" xfId="0" applyNumberFormat="1" applyFont="1" applyFill="1" applyBorder="1"/>
    <xf numFmtId="3" fontId="30" fillId="28" borderId="9" xfId="0" applyNumberFormat="1" applyFont="1" applyFill="1" applyBorder="1"/>
    <xf numFmtId="3" fontId="30" fillId="28" borderId="12" xfId="0" applyNumberFormat="1" applyFont="1" applyFill="1" applyBorder="1"/>
    <xf numFmtId="3" fontId="30" fillId="28" borderId="21" xfId="0" applyNumberFormat="1" applyFont="1" applyFill="1" applyBorder="1"/>
    <xf numFmtId="3" fontId="30" fillId="28" borderId="8" xfId="0" applyNumberFormat="1" applyFont="1" applyFill="1" applyBorder="1"/>
    <xf numFmtId="3" fontId="30" fillId="28" borderId="15" xfId="0" applyNumberFormat="1" applyFont="1" applyFill="1" applyBorder="1"/>
    <xf numFmtId="3" fontId="30" fillId="28" borderId="24" xfId="2" applyNumberFormat="1" applyFont="1" applyFill="1" applyBorder="1" applyAlignment="1">
      <alignment horizontal="right" vertical="center"/>
    </xf>
    <xf numFmtId="3" fontId="30" fillId="28" borderId="0" xfId="2" applyNumberFormat="1" applyFont="1" applyFill="1" applyBorder="1" applyAlignment="1">
      <alignment horizontal="right" vertical="center"/>
    </xf>
    <xf numFmtId="3" fontId="30" fillId="28" borderId="59" xfId="2" applyNumberFormat="1" applyFont="1" applyFill="1" applyBorder="1" applyAlignment="1">
      <alignment horizontal="right" vertical="center"/>
    </xf>
    <xf numFmtId="0" fontId="30" fillId="29" borderId="10" xfId="0" applyFont="1" applyFill="1" applyBorder="1" applyAlignment="1">
      <alignment horizontal="right" vertical="center"/>
    </xf>
    <xf numFmtId="3" fontId="30" fillId="29" borderId="12" xfId="0" applyNumberFormat="1" applyFont="1" applyFill="1" applyBorder="1" applyAlignment="1">
      <alignment horizontal="right" vertical="center"/>
    </xf>
    <xf numFmtId="3" fontId="30" fillId="29" borderId="10" xfId="0" applyNumberFormat="1" applyFont="1" applyFill="1" applyBorder="1" applyAlignment="1">
      <alignment horizontal="right" vertical="center"/>
    </xf>
    <xf numFmtId="3" fontId="30" fillId="29" borderId="11" xfId="0" applyNumberFormat="1" applyFont="1" applyFill="1" applyBorder="1" applyAlignment="1">
      <alignment horizontal="right" vertical="center"/>
    </xf>
    <xf numFmtId="164" fontId="30" fillId="29" borderId="12" xfId="1" applyNumberFormat="1" applyFont="1" applyFill="1" applyBorder="1" applyAlignment="1">
      <alignment horizontal="right" vertical="center"/>
    </xf>
    <xf numFmtId="164" fontId="30" fillId="29" borderId="11" xfId="1" applyNumberFormat="1" applyFont="1" applyFill="1" applyBorder="1" applyAlignment="1">
      <alignment horizontal="right" vertical="center"/>
    </xf>
    <xf numFmtId="3" fontId="35" fillId="29" borderId="10" xfId="0" applyNumberFormat="1" applyFont="1" applyFill="1" applyBorder="1" applyAlignment="1">
      <alignment horizontal="right" vertical="center"/>
    </xf>
    <xf numFmtId="3" fontId="35" fillId="29" borderId="11" xfId="0" applyNumberFormat="1" applyFont="1" applyFill="1" applyBorder="1" applyAlignment="1">
      <alignment horizontal="right" vertical="center"/>
    </xf>
    <xf numFmtId="0" fontId="30" fillId="29" borderId="4" xfId="0" applyFont="1" applyFill="1" applyBorder="1" applyAlignment="1">
      <alignment horizontal="right" vertical="center"/>
    </xf>
    <xf numFmtId="3" fontId="30" fillId="29" borderId="9" xfId="0" applyNumberFormat="1" applyFont="1" applyFill="1" applyBorder="1" applyAlignment="1">
      <alignment horizontal="right" vertical="center"/>
    </xf>
    <xf numFmtId="3" fontId="30" fillId="29" borderId="4" xfId="0" applyNumberFormat="1" applyFont="1" applyFill="1" applyBorder="1" applyAlignment="1">
      <alignment horizontal="right" vertical="center"/>
    </xf>
    <xf numFmtId="3" fontId="30" fillId="29" borderId="0" xfId="0" applyNumberFormat="1" applyFont="1" applyFill="1" applyBorder="1" applyAlignment="1">
      <alignment horizontal="right" vertical="center"/>
    </xf>
    <xf numFmtId="164" fontId="30" fillId="29" borderId="0" xfId="1" applyNumberFormat="1" applyFont="1" applyFill="1" applyBorder="1" applyAlignment="1">
      <alignment horizontal="right" vertical="center"/>
    </xf>
    <xf numFmtId="3" fontId="35" fillId="29" borderId="4" xfId="0" applyNumberFormat="1" applyFont="1" applyFill="1" applyBorder="1" applyAlignment="1">
      <alignment horizontal="right" vertical="center"/>
    </xf>
    <xf numFmtId="3" fontId="35" fillId="29" borderId="0" xfId="0" applyNumberFormat="1" applyFont="1" applyFill="1" applyBorder="1" applyAlignment="1">
      <alignment horizontal="right" vertical="center"/>
    </xf>
    <xf numFmtId="164" fontId="35" fillId="29" borderId="12" xfId="1" applyNumberFormat="1" applyFont="1" applyFill="1" applyBorder="1" applyAlignment="1">
      <alignment horizontal="right" vertical="center"/>
    </xf>
    <xf numFmtId="164" fontId="35" fillId="2" borderId="51" xfId="1" applyNumberFormat="1" applyFont="1" applyFill="1" applyBorder="1" applyAlignment="1">
      <alignment horizontal="right" vertical="center"/>
    </xf>
    <xf numFmtId="0" fontId="6" fillId="2" borderId="0" xfId="0" applyFont="1" applyFill="1" applyBorder="1" applyAlignment="1">
      <alignment wrapText="1"/>
    </xf>
    <xf numFmtId="0" fontId="6" fillId="2" borderId="0" xfId="0" applyFont="1" applyFill="1" applyBorder="1" applyAlignment="1">
      <alignment vertical="top" wrapText="1"/>
    </xf>
    <xf numFmtId="0" fontId="33" fillId="2" borderId="0" xfId="0" applyFont="1" applyFill="1" applyBorder="1" applyAlignment="1"/>
    <xf numFmtId="0" fontId="32" fillId="2" borderId="0" xfId="0" applyFont="1" applyFill="1" applyBorder="1" applyAlignment="1">
      <alignment horizontal="right" vertical="center"/>
    </xf>
    <xf numFmtId="1" fontId="32" fillId="2" borderId="0" xfId="0" applyNumberFormat="1" applyFont="1" applyFill="1" applyBorder="1" applyAlignment="1">
      <alignment horizontal="left" vertical="center"/>
    </xf>
    <xf numFmtId="0" fontId="30" fillId="2" borderId="9" xfId="0" applyFont="1" applyFill="1" applyBorder="1" applyAlignment="1">
      <alignment horizontal="center"/>
    </xf>
    <xf numFmtId="0" fontId="33" fillId="2" borderId="4" xfId="0" applyFont="1" applyFill="1" applyBorder="1" applyAlignment="1">
      <alignment vertical="center" wrapText="1"/>
    </xf>
    <xf numFmtId="0" fontId="33" fillId="2" borderId="0" xfId="0" applyFont="1" applyFill="1" applyBorder="1" applyAlignment="1">
      <alignment vertical="center" wrapText="1"/>
    </xf>
    <xf numFmtId="0" fontId="33" fillId="2" borderId="9" xfId="0" applyFont="1" applyFill="1" applyBorder="1" applyAlignment="1">
      <alignment vertical="center" wrapText="1"/>
    </xf>
    <xf numFmtId="0" fontId="30" fillId="28" borderId="11" xfId="0" applyFont="1" applyFill="1" applyBorder="1" applyAlignment="1">
      <alignment horizontal="right" vertical="center"/>
    </xf>
    <xf numFmtId="3" fontId="30" fillId="28" borderId="9" xfId="0" applyNumberFormat="1" applyFont="1" applyFill="1" applyBorder="1" applyAlignment="1">
      <alignment horizontal="right" vertical="center"/>
    </xf>
    <xf numFmtId="3" fontId="30" fillId="28" borderId="0" xfId="0" applyNumberFormat="1" applyFont="1" applyFill="1" applyBorder="1" applyAlignment="1">
      <alignment horizontal="right" vertical="center"/>
    </xf>
    <xf numFmtId="3" fontId="30" fillId="28" borderId="12" xfId="0" applyNumberFormat="1" applyFont="1" applyFill="1" applyBorder="1" applyAlignment="1">
      <alignment horizontal="right" vertical="center"/>
    </xf>
    <xf numFmtId="164" fontId="30" fillId="28" borderId="0" xfId="1" applyNumberFormat="1" applyFont="1" applyFill="1" applyBorder="1" applyAlignment="1">
      <alignment horizontal="right" vertical="center"/>
    </xf>
    <xf numFmtId="165" fontId="39" fillId="28" borderId="4" xfId="1" applyNumberFormat="1" applyFont="1" applyFill="1" applyBorder="1" applyAlignment="1">
      <alignment horizontal="right" vertical="center"/>
    </xf>
    <xf numFmtId="165" fontId="39" fillId="28" borderId="0" xfId="0" applyNumberFormat="1" applyFont="1" applyFill="1" applyBorder="1" applyAlignment="1">
      <alignment horizontal="right" vertical="center"/>
    </xf>
    <xf numFmtId="165" fontId="39" fillId="28" borderId="9" xfId="1" applyNumberFormat="1" applyFont="1" applyFill="1" applyBorder="1" applyAlignment="1">
      <alignment horizontal="right" vertical="center"/>
    </xf>
    <xf numFmtId="0" fontId="30" fillId="28" borderId="10" xfId="0" applyFont="1" applyFill="1" applyBorder="1" applyAlignment="1">
      <alignment horizontal="right" vertical="center"/>
    </xf>
    <xf numFmtId="3" fontId="30" fillId="28" borderId="10" xfId="0" applyNumberFormat="1" applyFont="1" applyFill="1" applyBorder="1" applyAlignment="1">
      <alignment horizontal="right" vertical="center"/>
    </xf>
    <xf numFmtId="3" fontId="30" fillId="28" borderId="11" xfId="0" applyNumberFormat="1" applyFont="1" applyFill="1" applyBorder="1" applyAlignment="1">
      <alignment horizontal="right" vertical="center"/>
    </xf>
    <xf numFmtId="164" fontId="30" fillId="28" borderId="12" xfId="1" applyNumberFormat="1" applyFont="1" applyFill="1" applyBorder="1" applyAlignment="1">
      <alignment horizontal="right" vertical="center"/>
    </xf>
    <xf numFmtId="164" fontId="30" fillId="28" borderId="11" xfId="1" applyNumberFormat="1" applyFont="1" applyFill="1" applyBorder="1" applyAlignment="1">
      <alignment horizontal="right" vertical="center"/>
    </xf>
    <xf numFmtId="3" fontId="54" fillId="28" borderId="11" xfId="0" applyNumberFormat="1" applyFont="1" applyFill="1" applyBorder="1" applyAlignment="1">
      <alignment vertical="center"/>
    </xf>
    <xf numFmtId="165" fontId="54" fillId="28" borderId="12" xfId="0" applyNumberFormat="1" applyFont="1" applyFill="1" applyBorder="1" applyAlignment="1">
      <alignment horizontal="center" vertical="center"/>
    </xf>
    <xf numFmtId="1" fontId="32" fillId="2" borderId="0" xfId="0" applyNumberFormat="1" applyFont="1" applyFill="1" applyBorder="1" applyAlignment="1">
      <alignment horizontal="left"/>
    </xf>
    <xf numFmtId="165" fontId="39" fillId="28" borderId="7" xfId="1" applyNumberFormat="1" applyFont="1" applyFill="1" applyBorder="1" applyAlignment="1">
      <alignment horizontal="right" vertical="center"/>
    </xf>
    <xf numFmtId="165" fontId="39" fillId="28" borderId="5" xfId="1" applyNumberFormat="1" applyFont="1" applyFill="1" applyBorder="1" applyAlignment="1">
      <alignment horizontal="right" vertical="center"/>
    </xf>
    <xf numFmtId="165" fontId="39" fillId="28" borderId="8" xfId="1" applyNumberFormat="1" applyFont="1" applyFill="1" applyBorder="1" applyAlignment="1">
      <alignment horizontal="right" vertical="center"/>
    </xf>
    <xf numFmtId="165" fontId="39" fillId="28" borderId="10" xfId="1" applyNumberFormat="1" applyFont="1" applyFill="1" applyBorder="1" applyAlignment="1">
      <alignment horizontal="right" vertical="center"/>
    </xf>
    <xf numFmtId="165" fontId="39" fillId="28" borderId="11" xfId="1" applyNumberFormat="1" applyFont="1" applyFill="1" applyBorder="1" applyAlignment="1">
      <alignment horizontal="right" vertical="center"/>
    </xf>
    <xf numFmtId="165" fontId="39" fillId="28" borderId="12" xfId="1" applyNumberFormat="1" applyFont="1" applyFill="1" applyBorder="1" applyAlignment="1">
      <alignment horizontal="right" vertical="center"/>
    </xf>
    <xf numFmtId="3" fontId="83" fillId="28" borderId="10" xfId="0" applyNumberFormat="1" applyFont="1" applyFill="1" applyBorder="1" applyAlignment="1">
      <alignment horizontal="right" vertical="center"/>
    </xf>
    <xf numFmtId="3" fontId="83" fillId="28" borderId="11" xfId="0" applyNumberFormat="1" applyFont="1" applyFill="1" applyBorder="1" applyAlignment="1">
      <alignment horizontal="right" vertical="center"/>
    </xf>
    <xf numFmtId="164" fontId="83" fillId="28" borderId="12" xfId="1" applyNumberFormat="1" applyFont="1" applyFill="1" applyBorder="1" applyAlignment="1">
      <alignment horizontal="right" vertical="center"/>
    </xf>
    <xf numFmtId="3" fontId="30" fillId="28" borderId="57" xfId="2" applyNumberFormat="1" applyFont="1" applyFill="1" applyBorder="1" applyAlignment="1">
      <alignment horizontal="right" vertical="center"/>
    </xf>
    <xf numFmtId="3" fontId="80" fillId="28" borderId="58" xfId="2" applyNumberFormat="1" applyFont="1" applyFill="1" applyBorder="1" applyAlignment="1">
      <alignment horizontal="right" vertical="center"/>
    </xf>
    <xf numFmtId="3" fontId="80" fillId="28" borderId="56" xfId="2" applyNumberFormat="1" applyFont="1" applyFill="1" applyBorder="1" applyAlignment="1">
      <alignment horizontal="right" vertical="center"/>
    </xf>
    <xf numFmtId="3" fontId="30" fillId="2" borderId="10" xfId="0" applyNumberFormat="1" applyFont="1" applyFill="1" applyBorder="1"/>
    <xf numFmtId="3" fontId="30" fillId="2" borderId="11" xfId="0" applyNumberFormat="1" applyFont="1" applyFill="1" applyBorder="1"/>
    <xf numFmtId="3" fontId="30" fillId="2" borderId="12" xfId="0" applyNumberFormat="1" applyFont="1" applyFill="1" applyBorder="1" applyAlignment="1">
      <alignment horizontal="center"/>
    </xf>
    <xf numFmtId="0" fontId="30" fillId="2" borderId="5" xfId="0" applyFont="1" applyFill="1" applyBorder="1" applyAlignment="1">
      <alignment horizontal="right" vertical="center"/>
    </xf>
    <xf numFmtId="3" fontId="30" fillId="2" borderId="7" xfId="0" applyNumberFormat="1" applyFont="1" applyFill="1" applyBorder="1"/>
    <xf numFmtId="3" fontId="30" fillId="2" borderId="5" xfId="0" applyNumberFormat="1" applyFont="1" applyFill="1" applyBorder="1"/>
    <xf numFmtId="3" fontId="30" fillId="2" borderId="8" xfId="0" applyNumberFormat="1" applyFont="1" applyFill="1" applyBorder="1" applyAlignment="1">
      <alignment horizontal="center"/>
    </xf>
    <xf numFmtId="0" fontId="30" fillId="2" borderId="5" xfId="0" applyFont="1" applyFill="1" applyBorder="1" applyAlignment="1">
      <alignment horizontal="right"/>
    </xf>
    <xf numFmtId="3" fontId="30" fillId="2" borderId="7" xfId="0" applyNumberFormat="1" applyFont="1" applyFill="1" applyBorder="1" applyAlignment="1">
      <alignment horizontal="right"/>
    </xf>
    <xf numFmtId="3" fontId="30" fillId="2" borderId="5" xfId="0" applyNumberFormat="1" applyFont="1" applyFill="1" applyBorder="1" applyAlignment="1">
      <alignment horizontal="right"/>
    </xf>
    <xf numFmtId="165" fontId="30" fillId="2" borderId="8" xfId="0" applyNumberFormat="1" applyFont="1" applyFill="1" applyBorder="1" applyAlignment="1">
      <alignment horizontal="center"/>
    </xf>
    <xf numFmtId="0" fontId="33" fillId="2" borderId="0" xfId="0" applyFont="1" applyFill="1" applyAlignment="1">
      <alignment horizontal="left"/>
    </xf>
    <xf numFmtId="0" fontId="30" fillId="29" borderId="33" xfId="0" applyFont="1" applyFill="1" applyBorder="1" applyAlignment="1">
      <alignment horizontal="right" vertical="center"/>
    </xf>
    <xf numFmtId="3" fontId="30" fillId="29" borderId="32" xfId="0" applyNumberFormat="1" applyFont="1" applyFill="1" applyBorder="1" applyAlignment="1">
      <alignment horizontal="right" vertical="center"/>
    </xf>
    <xf numFmtId="3" fontId="30" fillId="29" borderId="33" xfId="0" applyNumberFormat="1" applyFont="1" applyFill="1" applyBorder="1" applyAlignment="1">
      <alignment horizontal="right" vertical="center"/>
    </xf>
    <xf numFmtId="3" fontId="30" fillId="29" borderId="34" xfId="0" applyNumberFormat="1" applyFont="1" applyFill="1" applyBorder="1" applyAlignment="1">
      <alignment horizontal="right" vertical="center"/>
    </xf>
    <xf numFmtId="164" fontId="30" fillId="29" borderId="32" xfId="1" applyNumberFormat="1" applyFont="1" applyFill="1" applyBorder="1" applyAlignment="1">
      <alignment horizontal="right" vertical="center"/>
    </xf>
    <xf numFmtId="164" fontId="30" fillId="29" borderId="34" xfId="1" applyNumberFormat="1" applyFont="1" applyFill="1" applyBorder="1" applyAlignment="1">
      <alignment horizontal="right" vertical="center"/>
    </xf>
    <xf numFmtId="3" fontId="35" fillId="29" borderId="33" xfId="0" applyNumberFormat="1" applyFont="1" applyFill="1" applyBorder="1" applyAlignment="1">
      <alignment horizontal="right" vertical="center"/>
    </xf>
    <xf numFmtId="3" fontId="35" fillId="29" borderId="34" xfId="0" applyNumberFormat="1" applyFont="1" applyFill="1" applyBorder="1" applyAlignment="1">
      <alignment horizontal="right" vertical="center"/>
    </xf>
    <xf numFmtId="164" fontId="35" fillId="29" borderId="32" xfId="1" applyNumberFormat="1" applyFont="1" applyFill="1" applyBorder="1" applyAlignment="1">
      <alignment horizontal="right" vertical="center"/>
    </xf>
    <xf numFmtId="0" fontId="77" fillId="2" borderId="0" xfId="0" applyFont="1" applyFill="1" applyBorder="1" applyAlignment="1">
      <alignment horizontal="left"/>
    </xf>
    <xf numFmtId="0" fontId="33" fillId="3" borderId="4" xfId="0" applyFont="1" applyFill="1" applyBorder="1" applyAlignment="1"/>
    <xf numFmtId="0" fontId="33" fillId="3" borderId="0" xfId="0" applyFont="1" applyFill="1" applyBorder="1" applyAlignment="1"/>
    <xf numFmtId="0" fontId="32" fillId="3" borderId="0" xfId="0" applyFont="1" applyFill="1" applyBorder="1" applyAlignment="1">
      <alignment horizontal="right"/>
    </xf>
    <xf numFmtId="1" fontId="32" fillId="3" borderId="0" xfId="0" applyNumberFormat="1" applyFont="1" applyFill="1" applyBorder="1" applyAlignment="1">
      <alignment horizontal="left"/>
    </xf>
    <xf numFmtId="0" fontId="33" fillId="3" borderId="0" xfId="0" applyFont="1" applyFill="1" applyBorder="1"/>
    <xf numFmtId="0" fontId="33" fillId="3" borderId="9" xfId="0" applyFont="1" applyFill="1" applyBorder="1" applyAlignment="1"/>
    <xf numFmtId="0" fontId="33" fillId="28" borderId="12" xfId="0" applyFont="1" applyFill="1" applyBorder="1"/>
    <xf numFmtId="3" fontId="30" fillId="28" borderId="12" xfId="0" applyNumberFormat="1" applyFont="1" applyFill="1" applyBorder="1" applyAlignment="1">
      <alignment vertical="center"/>
    </xf>
    <xf numFmtId="3" fontId="30" fillId="28" borderId="15" xfId="0" applyNumberFormat="1" applyFont="1" applyFill="1" applyBorder="1" applyAlignment="1">
      <alignment horizontal="right" vertical="center"/>
    </xf>
    <xf numFmtId="0" fontId="30" fillId="28" borderId="6" xfId="0" applyFont="1" applyFill="1" applyBorder="1" applyAlignment="1">
      <alignment vertical="center"/>
    </xf>
    <xf numFmtId="164" fontId="30" fillId="28" borderId="15" xfId="1" applyNumberFormat="1" applyFont="1" applyFill="1" applyBorder="1" applyAlignment="1">
      <alignment horizontal="right" vertical="center"/>
    </xf>
    <xf numFmtId="165" fontId="30" fillId="28" borderId="10" xfId="0" applyNumberFormat="1" applyFont="1" applyFill="1" applyBorder="1" applyAlignment="1">
      <alignment vertical="center"/>
    </xf>
    <xf numFmtId="165" fontId="30" fillId="28" borderId="11" xfId="0" applyNumberFormat="1" applyFont="1" applyFill="1" applyBorder="1" applyAlignment="1">
      <alignment vertical="center"/>
    </xf>
    <xf numFmtId="165" fontId="30" fillId="28" borderId="12" xfId="0" applyNumberFormat="1" applyFont="1" applyFill="1" applyBorder="1" applyAlignment="1">
      <alignment vertical="center"/>
    </xf>
    <xf numFmtId="0" fontId="33" fillId="28" borderId="11" xfId="0" applyFont="1" applyFill="1" applyBorder="1"/>
    <xf numFmtId="3" fontId="30" fillId="28" borderId="9" xfId="2" applyNumberFormat="1" applyFont="1" applyFill="1" applyBorder="1" applyAlignment="1">
      <alignment horizontal="right" vertical="center"/>
    </xf>
    <xf numFmtId="3" fontId="30" fillId="28" borderId="35" xfId="2" applyNumberFormat="1" applyFont="1" applyFill="1" applyBorder="1" applyAlignment="1">
      <alignment horizontal="right" vertical="center"/>
    </xf>
    <xf numFmtId="3" fontId="30" fillId="28" borderId="2" xfId="2" applyNumberFormat="1" applyFont="1" applyFill="1" applyBorder="1" applyAlignment="1">
      <alignment horizontal="right" vertical="center"/>
    </xf>
    <xf numFmtId="3" fontId="80" fillId="28" borderId="12" xfId="2" applyNumberFormat="1" applyFont="1" applyFill="1" applyBorder="1" applyAlignment="1">
      <alignment horizontal="right" vertical="center"/>
    </xf>
    <xf numFmtId="3" fontId="80" fillId="28" borderId="54" xfId="2" applyNumberFormat="1" applyFont="1" applyFill="1" applyBorder="1" applyAlignment="1">
      <alignment horizontal="right" vertical="center"/>
    </xf>
    <xf numFmtId="3" fontId="80" fillId="28" borderId="13" xfId="2" applyNumberFormat="1" applyFont="1" applyFill="1" applyBorder="1" applyAlignment="1">
      <alignment horizontal="right" vertical="center"/>
    </xf>
    <xf numFmtId="3" fontId="80" fillId="28" borderId="15" xfId="2" applyNumberFormat="1" applyFont="1" applyFill="1" applyBorder="1" applyAlignment="1">
      <alignment horizontal="right" vertical="center"/>
    </xf>
    <xf numFmtId="3" fontId="80" fillId="28" borderId="53" xfId="2" applyNumberFormat="1" applyFont="1" applyFill="1" applyBorder="1" applyAlignment="1">
      <alignment horizontal="right" vertical="center"/>
    </xf>
    <xf numFmtId="3" fontId="80" fillId="28" borderId="1" xfId="2" applyNumberFormat="1" applyFont="1" applyFill="1" applyBorder="1" applyAlignment="1">
      <alignment horizontal="right" vertical="center"/>
    </xf>
    <xf numFmtId="0" fontId="30" fillId="3" borderId="12" xfId="2" applyFont="1" applyFill="1" applyBorder="1" applyAlignment="1">
      <alignment horizontal="center" textRotation="90" wrapText="1"/>
    </xf>
    <xf numFmtId="0" fontId="30" fillId="3" borderId="11" xfId="2" applyFont="1" applyFill="1" applyBorder="1" applyAlignment="1">
      <alignment horizontal="center" textRotation="90" wrapText="1"/>
    </xf>
    <xf numFmtId="0" fontId="30" fillId="3" borderId="54" xfId="2" applyFont="1" applyFill="1" applyBorder="1" applyAlignment="1">
      <alignment horizontal="center" textRotation="90" wrapText="1"/>
    </xf>
    <xf numFmtId="0" fontId="30" fillId="3" borderId="13" xfId="2" applyFont="1" applyFill="1" applyBorder="1" applyAlignment="1">
      <alignment horizontal="center" textRotation="90" wrapText="1"/>
    </xf>
    <xf numFmtId="0" fontId="30" fillId="3" borderId="9" xfId="2" applyFont="1" applyFill="1" applyBorder="1"/>
    <xf numFmtId="0" fontId="30" fillId="3" borderId="10" xfId="2" applyFont="1" applyFill="1" applyBorder="1" applyAlignment="1">
      <alignment horizontal="center" textRotation="90" wrapText="1"/>
    </xf>
    <xf numFmtId="3" fontId="30" fillId="3" borderId="4" xfId="2" applyNumberFormat="1" applyFont="1" applyFill="1" applyBorder="1" applyAlignment="1">
      <alignment horizontal="right" vertical="center"/>
    </xf>
    <xf numFmtId="3" fontId="30" fillId="3" borderId="10" xfId="2" applyNumberFormat="1" applyFont="1" applyFill="1" applyBorder="1" applyAlignment="1">
      <alignment horizontal="right" vertical="center"/>
    </xf>
    <xf numFmtId="3" fontId="54" fillId="3" borderId="4" xfId="2" applyNumberFormat="1" applyFont="1" applyFill="1" applyBorder="1" applyAlignment="1">
      <alignment horizontal="right" vertical="center"/>
    </xf>
    <xf numFmtId="0" fontId="30" fillId="3" borderId="4" xfId="2" applyFont="1" applyFill="1" applyBorder="1"/>
    <xf numFmtId="3" fontId="30" fillId="28" borderId="4" xfId="2" applyNumberFormat="1" applyFont="1" applyFill="1" applyBorder="1" applyAlignment="1">
      <alignment horizontal="right" vertical="center"/>
    </xf>
    <xf numFmtId="3" fontId="80" fillId="28" borderId="10" xfId="2" applyNumberFormat="1" applyFont="1" applyFill="1" applyBorder="1" applyAlignment="1">
      <alignment horizontal="right" vertical="center"/>
    </xf>
    <xf numFmtId="3" fontId="80" fillId="28" borderId="3" xfId="2" applyNumberFormat="1" applyFont="1" applyFill="1" applyBorder="1" applyAlignment="1">
      <alignment horizontal="right" vertical="center"/>
    </xf>
    <xf numFmtId="3" fontId="30" fillId="3" borderId="10" xfId="0" applyNumberFormat="1" applyFont="1" applyFill="1" applyBorder="1" applyAlignment="1">
      <alignment horizontal="right" vertical="center"/>
    </xf>
    <xf numFmtId="1" fontId="30" fillId="30" borderId="5" xfId="0" applyNumberFormat="1" applyFont="1" applyFill="1" applyBorder="1" applyAlignment="1">
      <alignment horizontal="center"/>
    </xf>
    <xf numFmtId="3" fontId="30" fillId="30" borderId="29" xfId="0" applyNumberFormat="1" applyFont="1" applyFill="1" applyBorder="1"/>
    <xf numFmtId="3" fontId="30" fillId="30" borderId="30" xfId="0" applyNumberFormat="1" applyFont="1" applyFill="1" applyBorder="1"/>
    <xf numFmtId="3" fontId="30" fillId="30" borderId="11" xfId="0" applyNumberFormat="1" applyFont="1" applyFill="1" applyBorder="1"/>
    <xf numFmtId="3" fontId="30" fillId="30" borderId="0" xfId="0" applyNumberFormat="1" applyFont="1" applyFill="1" applyBorder="1"/>
    <xf numFmtId="3" fontId="30" fillId="30" borderId="40" xfId="0" applyNumberFormat="1" applyFont="1" applyFill="1" applyBorder="1"/>
    <xf numFmtId="3" fontId="30" fillId="30" borderId="43" xfId="0" applyNumberFormat="1" applyFont="1" applyFill="1" applyBorder="1"/>
    <xf numFmtId="3" fontId="30" fillId="30" borderId="42" xfId="0" applyNumberFormat="1" applyFont="1" applyFill="1" applyBorder="1"/>
    <xf numFmtId="3" fontId="30" fillId="30" borderId="41" xfId="0" applyNumberFormat="1" applyFont="1" applyFill="1" applyBorder="1"/>
    <xf numFmtId="3" fontId="30" fillId="30" borderId="26" xfId="0" applyNumberFormat="1" applyFont="1" applyFill="1" applyBorder="1"/>
    <xf numFmtId="165" fontId="30" fillId="30" borderId="24" xfId="2" applyNumberFormat="1" applyFont="1" applyFill="1" applyBorder="1" applyAlignment="1">
      <alignment horizontal="right" vertical="center"/>
    </xf>
    <xf numFmtId="165" fontId="30" fillId="30" borderId="0" xfId="2" applyNumberFormat="1" applyFont="1" applyFill="1" applyBorder="1" applyAlignment="1">
      <alignment horizontal="right" vertical="center"/>
    </xf>
    <xf numFmtId="165" fontId="30" fillId="30" borderId="9" xfId="2" applyNumberFormat="1" applyFont="1" applyFill="1" applyBorder="1" applyAlignment="1">
      <alignment horizontal="right" vertical="center"/>
    </xf>
    <xf numFmtId="165" fontId="30" fillId="30" borderId="4" xfId="2" applyNumberFormat="1" applyFont="1" applyFill="1" applyBorder="1" applyAlignment="1">
      <alignment horizontal="right" vertical="center"/>
    </xf>
    <xf numFmtId="165" fontId="30" fillId="30" borderId="2" xfId="2" applyNumberFormat="1" applyFont="1" applyFill="1" applyBorder="1" applyAlignment="1">
      <alignment horizontal="right" vertical="center"/>
    </xf>
    <xf numFmtId="165" fontId="30" fillId="30" borderId="23" xfId="2" applyNumberFormat="1" applyFont="1" applyFill="1" applyBorder="1" applyAlignment="1">
      <alignment horizontal="right" vertical="center"/>
    </xf>
    <xf numFmtId="165" fontId="86" fillId="30" borderId="39" xfId="2" applyNumberFormat="1" applyFont="1" applyFill="1" applyBorder="1" applyAlignment="1">
      <alignment horizontal="right" vertical="center"/>
    </xf>
    <xf numFmtId="165" fontId="86" fillId="30" borderId="6" xfId="2" applyNumberFormat="1" applyFont="1" applyFill="1" applyBorder="1" applyAlignment="1">
      <alignment horizontal="right" vertical="center"/>
    </xf>
    <xf numFmtId="165" fontId="86" fillId="30" borderId="15" xfId="2" applyNumberFormat="1" applyFont="1" applyFill="1" applyBorder="1" applyAlignment="1">
      <alignment horizontal="right" vertical="center"/>
    </xf>
    <xf numFmtId="165" fontId="86" fillId="30" borderId="3" xfId="2" applyNumberFormat="1" applyFont="1" applyFill="1" applyBorder="1" applyAlignment="1">
      <alignment horizontal="right" vertical="center"/>
    </xf>
    <xf numFmtId="165" fontId="86" fillId="30" borderId="1" xfId="2" applyNumberFormat="1" applyFont="1" applyFill="1" applyBorder="1" applyAlignment="1">
      <alignment horizontal="right" vertical="center"/>
    </xf>
    <xf numFmtId="165" fontId="86" fillId="30" borderId="44" xfId="2" applyNumberFormat="1" applyFont="1" applyFill="1" applyBorder="1" applyAlignment="1">
      <alignment horizontal="right" vertical="center"/>
    </xf>
    <xf numFmtId="165" fontId="86" fillId="30" borderId="16" xfId="2" applyNumberFormat="1" applyFont="1" applyFill="1" applyBorder="1" applyAlignment="1">
      <alignment horizontal="right" vertical="center"/>
    </xf>
    <xf numFmtId="165" fontId="86" fillId="30" borderId="11" xfId="2" applyNumberFormat="1" applyFont="1" applyFill="1" applyBorder="1" applyAlignment="1">
      <alignment horizontal="right" vertical="center"/>
    </xf>
    <xf numFmtId="165" fontId="86" fillId="30" borderId="12" xfId="2" applyNumberFormat="1" applyFont="1" applyFill="1" applyBorder="1" applyAlignment="1">
      <alignment horizontal="right" vertical="center"/>
    </xf>
    <xf numFmtId="165" fontId="86" fillId="30" borderId="10" xfId="2" applyNumberFormat="1" applyFont="1" applyFill="1" applyBorder="1" applyAlignment="1">
      <alignment horizontal="right" vertical="center"/>
    </xf>
    <xf numFmtId="165" fontId="86" fillId="30" borderId="13" xfId="2" applyNumberFormat="1" applyFont="1" applyFill="1" applyBorder="1" applyAlignment="1">
      <alignment horizontal="right" vertical="center"/>
    </xf>
    <xf numFmtId="165" fontId="86" fillId="30" borderId="31" xfId="2" applyNumberFormat="1" applyFont="1" applyFill="1" applyBorder="1" applyAlignment="1">
      <alignment horizontal="right" vertical="center"/>
    </xf>
    <xf numFmtId="165" fontId="30" fillId="30" borderId="24" xfId="20" applyNumberFormat="1" applyFont="1" applyFill="1" applyBorder="1" applyAlignment="1">
      <alignment horizontal="right" vertical="center"/>
    </xf>
    <xf numFmtId="165" fontId="30" fillId="30" borderId="4" xfId="20" applyNumberFormat="1" applyFont="1" applyFill="1" applyBorder="1" applyAlignment="1">
      <alignment horizontal="right" vertical="center"/>
    </xf>
    <xf numFmtId="165" fontId="30" fillId="30" borderId="0" xfId="20" applyNumberFormat="1" applyFont="1" applyFill="1" applyBorder="1" applyAlignment="1">
      <alignment horizontal="right" vertical="center"/>
    </xf>
    <xf numFmtId="165" fontId="30" fillId="30" borderId="11" xfId="20" applyNumberFormat="1" applyFont="1" applyFill="1" applyBorder="1" applyAlignment="1">
      <alignment horizontal="right" vertical="center"/>
    </xf>
    <xf numFmtId="165" fontId="30" fillId="30" borderId="6" xfId="20" applyNumberFormat="1" applyFont="1" applyFill="1" applyBorder="1" applyAlignment="1">
      <alignment horizontal="right" vertical="center"/>
    </xf>
    <xf numFmtId="165" fontId="86" fillId="30" borderId="16" xfId="20" applyNumberFormat="1" applyFont="1" applyFill="1" applyBorder="1" applyAlignment="1">
      <alignment horizontal="right" vertical="center"/>
    </xf>
    <xf numFmtId="165" fontId="86" fillId="30" borderId="12" xfId="20" applyNumberFormat="1" applyFont="1" applyFill="1" applyBorder="1" applyAlignment="1">
      <alignment horizontal="right" vertical="center"/>
    </xf>
    <xf numFmtId="165" fontId="86" fillId="30" borderId="10" xfId="20" applyNumberFormat="1" applyFont="1" applyFill="1" applyBorder="1" applyAlignment="1">
      <alignment horizontal="right" vertical="center"/>
    </xf>
    <xf numFmtId="165" fontId="86" fillId="30" borderId="39" xfId="20" applyNumberFormat="1" applyFont="1" applyFill="1" applyBorder="1" applyAlignment="1">
      <alignment horizontal="right" vertical="center"/>
    </xf>
    <xf numFmtId="165" fontId="86" fillId="30" borderId="15" xfId="20" applyNumberFormat="1" applyFont="1" applyFill="1" applyBorder="1" applyAlignment="1">
      <alignment horizontal="right" vertical="center"/>
    </xf>
    <xf numFmtId="165" fontId="86" fillId="30" borderId="3" xfId="20" applyNumberFormat="1" applyFont="1" applyFill="1" applyBorder="1" applyAlignment="1">
      <alignment horizontal="right" vertical="center"/>
    </xf>
    <xf numFmtId="3" fontId="30" fillId="30" borderId="24" xfId="2" applyNumberFormat="1" applyFont="1" applyFill="1" applyBorder="1" applyAlignment="1">
      <alignment horizontal="right" vertical="center"/>
    </xf>
    <xf numFmtId="3" fontId="30" fillId="30" borderId="0" xfId="2" applyNumberFormat="1" applyFont="1" applyFill="1" applyBorder="1" applyAlignment="1">
      <alignment horizontal="right" vertical="center"/>
    </xf>
    <xf numFmtId="3" fontId="30" fillId="30" borderId="59" xfId="2" applyNumberFormat="1" applyFont="1" applyFill="1" applyBorder="1" applyAlignment="1">
      <alignment horizontal="right" vertical="center"/>
    </xf>
    <xf numFmtId="3" fontId="86" fillId="30" borderId="16" xfId="2" applyNumberFormat="1" applyFont="1" applyFill="1" applyBorder="1" applyAlignment="1">
      <alignment horizontal="right" vertical="center"/>
    </xf>
    <xf numFmtId="3" fontId="86" fillId="30" borderId="11" xfId="2" applyNumberFormat="1" applyFont="1" applyFill="1" applyBorder="1" applyAlignment="1">
      <alignment horizontal="right" vertical="center"/>
    </xf>
    <xf numFmtId="3" fontId="86" fillId="30" borderId="60" xfId="2" applyNumberFormat="1" applyFont="1" applyFill="1" applyBorder="1" applyAlignment="1">
      <alignment horizontal="right" vertical="center"/>
    </xf>
    <xf numFmtId="3" fontId="86" fillId="30" borderId="39" xfId="2" applyNumberFormat="1" applyFont="1" applyFill="1" applyBorder="1" applyAlignment="1">
      <alignment horizontal="right" vertical="center"/>
    </xf>
    <xf numFmtId="3" fontId="86" fillId="30" borderId="6" xfId="2" applyNumberFormat="1" applyFont="1" applyFill="1" applyBorder="1" applyAlignment="1">
      <alignment horizontal="right" vertical="center"/>
    </xf>
    <xf numFmtId="3" fontId="86" fillId="30" borderId="55" xfId="2" applyNumberFormat="1" applyFont="1" applyFill="1" applyBorder="1" applyAlignment="1">
      <alignment horizontal="right" vertical="center"/>
    </xf>
    <xf numFmtId="3" fontId="30" fillId="9" borderId="24" xfId="2" applyNumberFormat="1" applyFont="1" applyFill="1" applyBorder="1" applyAlignment="1">
      <alignment horizontal="right" vertical="center"/>
    </xf>
    <xf numFmtId="3" fontId="30" fillId="9" borderId="5" xfId="2" applyNumberFormat="1" applyFont="1" applyFill="1" applyBorder="1" applyAlignment="1">
      <alignment horizontal="right" vertical="center"/>
    </xf>
    <xf numFmtId="3" fontId="30" fillId="9" borderId="61" xfId="2" applyNumberFormat="1" applyFont="1" applyFill="1" applyBorder="1" applyAlignment="1">
      <alignment horizontal="right" vertical="center"/>
    </xf>
    <xf numFmtId="3" fontId="64" fillId="9" borderId="16" xfId="2" applyNumberFormat="1" applyFont="1" applyFill="1" applyBorder="1" applyAlignment="1">
      <alignment horizontal="right" vertical="center"/>
    </xf>
    <xf numFmtId="3" fontId="64" fillId="9" borderId="60" xfId="2" applyNumberFormat="1" applyFont="1" applyFill="1" applyBorder="1" applyAlignment="1">
      <alignment horizontal="right" vertical="center"/>
    </xf>
    <xf numFmtId="3" fontId="64" fillId="9" borderId="39" xfId="2" applyNumberFormat="1" applyFont="1" applyFill="1" applyBorder="1" applyAlignment="1">
      <alignment horizontal="right" vertical="center"/>
    </xf>
    <xf numFmtId="3" fontId="64" fillId="9" borderId="55" xfId="2" applyNumberFormat="1" applyFont="1" applyFill="1" applyBorder="1" applyAlignment="1">
      <alignment horizontal="right" vertical="center"/>
    </xf>
    <xf numFmtId="165" fontId="83" fillId="28" borderId="0" xfId="20" applyNumberFormat="1" applyFont="1" applyFill="1" applyBorder="1" applyAlignment="1">
      <alignment horizontal="right" vertical="center"/>
    </xf>
    <xf numFmtId="165" fontId="83" fillId="30" borderId="9" xfId="20" applyNumberFormat="1" applyFont="1" applyFill="1" applyBorder="1" applyAlignment="1">
      <alignment horizontal="right" vertical="center"/>
    </xf>
    <xf numFmtId="0" fontId="85" fillId="2" borderId="11" xfId="0" applyFont="1" applyFill="1" applyBorder="1" applyAlignment="1">
      <alignment horizontal="center" wrapText="1"/>
    </xf>
    <xf numFmtId="0" fontId="85" fillId="3" borderId="30" xfId="2" applyFont="1" applyFill="1" applyBorder="1" applyAlignment="1">
      <alignment horizontal="center"/>
    </xf>
    <xf numFmtId="0" fontId="66" fillId="3" borderId="0" xfId="2" applyFont="1" applyFill="1" applyBorder="1" applyAlignment="1">
      <alignment horizontal="center"/>
    </xf>
    <xf numFmtId="1" fontId="81" fillId="3" borderId="0" xfId="2" applyNumberFormat="1" applyFont="1" applyFill="1" applyBorder="1" applyAlignment="1">
      <alignment horizontal="left" vertical="top" wrapText="1"/>
    </xf>
    <xf numFmtId="1" fontId="81" fillId="3" borderId="0" xfId="0" applyNumberFormat="1" applyFont="1" applyFill="1" applyAlignment="1">
      <alignment horizontal="left" vertical="center"/>
    </xf>
    <xf numFmtId="0" fontId="66" fillId="2" borderId="10" xfId="0" applyFont="1" applyFill="1" applyBorder="1" applyAlignment="1">
      <alignment horizontal="center" wrapText="1"/>
    </xf>
    <xf numFmtId="0" fontId="85" fillId="2" borderId="12" xfId="0" applyFont="1" applyFill="1" applyBorder="1" applyAlignment="1">
      <alignment horizontal="center" wrapText="1"/>
    </xf>
    <xf numFmtId="0" fontId="66" fillId="2" borderId="11" xfId="0" applyFont="1" applyFill="1" applyBorder="1" applyAlignment="1">
      <alignment horizontal="center" wrapText="1"/>
    </xf>
    <xf numFmtId="3" fontId="30" fillId="30" borderId="4" xfId="2" applyNumberFormat="1" applyFont="1" applyFill="1" applyBorder="1" applyAlignment="1">
      <alignment horizontal="right" vertical="center"/>
    </xf>
    <xf numFmtId="3" fontId="30" fillId="30" borderId="9" xfId="2" applyNumberFormat="1" applyFont="1" applyFill="1" applyBorder="1" applyAlignment="1">
      <alignment horizontal="right" vertical="center"/>
    </xf>
    <xf numFmtId="3" fontId="30" fillId="30" borderId="35" xfId="2" applyNumberFormat="1" applyFont="1" applyFill="1" applyBorder="1" applyAlignment="1">
      <alignment horizontal="right" vertical="center"/>
    </xf>
    <xf numFmtId="3" fontId="30" fillId="30" borderId="2" xfId="2" applyNumberFormat="1" applyFont="1" applyFill="1" applyBorder="1" applyAlignment="1">
      <alignment horizontal="right" vertical="center"/>
    </xf>
    <xf numFmtId="3" fontId="86" fillId="30" borderId="10" xfId="2" applyNumberFormat="1" applyFont="1" applyFill="1" applyBorder="1" applyAlignment="1">
      <alignment horizontal="right" vertical="center"/>
    </xf>
    <xf numFmtId="3" fontId="86" fillId="30" borderId="12" xfId="2" applyNumberFormat="1" applyFont="1" applyFill="1" applyBorder="1" applyAlignment="1">
      <alignment horizontal="right" vertical="center"/>
    </xf>
    <xf numFmtId="3" fontId="86" fillId="30" borderId="54" xfId="2" applyNumberFormat="1" applyFont="1" applyFill="1" applyBorder="1" applyAlignment="1">
      <alignment horizontal="right" vertical="center"/>
    </xf>
    <xf numFmtId="3" fontId="86" fillId="30" borderId="13" xfId="2" applyNumberFormat="1" applyFont="1" applyFill="1" applyBorder="1" applyAlignment="1">
      <alignment horizontal="right" vertical="center"/>
    </xf>
    <xf numFmtId="3" fontId="86" fillId="30" borderId="3" xfId="2" applyNumberFormat="1" applyFont="1" applyFill="1" applyBorder="1" applyAlignment="1">
      <alignment horizontal="right" vertical="center"/>
    </xf>
    <xf numFmtId="3" fontId="86" fillId="30" borderId="15" xfId="2" applyNumberFormat="1" applyFont="1" applyFill="1" applyBorder="1" applyAlignment="1">
      <alignment horizontal="right" vertical="center"/>
    </xf>
    <xf numFmtId="3" fontId="86" fillId="30" borderId="53" xfId="2" applyNumberFormat="1" applyFont="1" applyFill="1" applyBorder="1" applyAlignment="1">
      <alignment horizontal="right" vertical="center"/>
    </xf>
    <xf numFmtId="3" fontId="86" fillId="30" borderId="1" xfId="2" applyNumberFormat="1" applyFont="1" applyFill="1" applyBorder="1" applyAlignment="1">
      <alignment horizontal="right" vertical="center"/>
    </xf>
    <xf numFmtId="0" fontId="51" fillId="3" borderId="0" xfId="2" applyFont="1" applyFill="1" applyBorder="1" applyAlignment="1"/>
    <xf numFmtId="0" fontId="77" fillId="3" borderId="0" xfId="2" applyFont="1" applyFill="1" applyBorder="1" applyAlignment="1">
      <alignment vertical="center"/>
    </xf>
    <xf numFmtId="0" fontId="30" fillId="3" borderId="82" xfId="2" applyFont="1" applyFill="1" applyBorder="1"/>
    <xf numFmtId="1" fontId="23" fillId="3" borderId="82" xfId="2" applyNumberFormat="1" applyFont="1" applyFill="1" applyBorder="1" applyAlignment="1">
      <alignment vertical="center" wrapText="1"/>
    </xf>
    <xf numFmtId="1" fontId="24" fillId="3" borderId="82" xfId="2" applyNumberFormat="1" applyFont="1" applyFill="1" applyBorder="1" applyAlignment="1">
      <alignment vertical="center" wrapText="1"/>
    </xf>
    <xf numFmtId="0" fontId="5" fillId="3" borderId="82" xfId="2" applyFill="1" applyBorder="1" applyAlignment="1">
      <alignment vertical="center"/>
    </xf>
    <xf numFmtId="1" fontId="19" fillId="3" borderId="82" xfId="2" applyNumberFormat="1" applyFont="1" applyFill="1" applyBorder="1" applyAlignment="1">
      <alignment horizontal="center" vertical="center" wrapText="1"/>
    </xf>
    <xf numFmtId="1" fontId="19" fillId="3" borderId="82" xfId="2" applyNumberFormat="1" applyFont="1" applyFill="1" applyBorder="1" applyAlignment="1">
      <alignment vertical="center" wrapText="1"/>
    </xf>
    <xf numFmtId="0" fontId="5" fillId="2" borderId="82" xfId="2" applyFill="1" applyBorder="1"/>
    <xf numFmtId="1" fontId="19" fillId="3" borderId="83" xfId="2" applyNumberFormat="1" applyFont="1" applyFill="1" applyBorder="1" applyAlignment="1">
      <alignment horizontal="center" vertical="center" wrapText="1"/>
    </xf>
    <xf numFmtId="1" fontId="19" fillId="3" borderId="79" xfId="2" applyNumberFormat="1" applyFont="1" applyFill="1" applyBorder="1" applyAlignment="1">
      <alignment horizontal="center" vertical="center" wrapText="1"/>
    </xf>
    <xf numFmtId="1" fontId="27" fillId="3" borderId="79" xfId="2" applyNumberFormat="1" applyFont="1" applyFill="1" applyBorder="1" applyAlignment="1">
      <alignment horizontal="center" vertical="center" wrapText="1"/>
    </xf>
    <xf numFmtId="1" fontId="75" fillId="3" borderId="83" xfId="2" applyNumberFormat="1" applyFont="1" applyFill="1" applyBorder="1" applyAlignment="1">
      <alignment horizontal="center" vertical="center" wrapText="1"/>
    </xf>
    <xf numFmtId="1" fontId="74" fillId="3" borderId="79" xfId="2" applyNumberFormat="1" applyFont="1" applyFill="1" applyBorder="1" applyAlignment="1">
      <alignment horizontal="center" vertical="center" wrapText="1"/>
    </xf>
    <xf numFmtId="0" fontId="76" fillId="3" borderId="82" xfId="2" applyFont="1" applyFill="1" applyBorder="1" applyAlignment="1">
      <alignment vertical="center"/>
    </xf>
    <xf numFmtId="1" fontId="19" fillId="3" borderId="79" xfId="2" applyNumberFormat="1" applyFont="1" applyFill="1" applyBorder="1" applyAlignment="1">
      <alignment vertical="center" wrapText="1"/>
    </xf>
    <xf numFmtId="0" fontId="5" fillId="3" borderId="79" xfId="2" applyFill="1" applyBorder="1"/>
    <xf numFmtId="0" fontId="77" fillId="3" borderId="83" xfId="2" applyFont="1" applyFill="1" applyBorder="1" applyAlignment="1">
      <alignment horizontal="center" vertical="center"/>
    </xf>
    <xf numFmtId="0" fontId="25" fillId="3" borderId="79" xfId="2" applyFont="1" applyFill="1" applyBorder="1"/>
    <xf numFmtId="0" fontId="5" fillId="3" borderId="83" xfId="2" applyFill="1" applyBorder="1" applyAlignment="1">
      <alignment vertical="center"/>
    </xf>
    <xf numFmtId="1" fontId="29" fillId="3" borderId="83" xfId="2" applyNumberFormat="1" applyFont="1" applyFill="1" applyBorder="1" applyAlignment="1">
      <alignment vertical="center" wrapText="1"/>
    </xf>
    <xf numFmtId="1" fontId="29" fillId="3" borderId="79" xfId="2" applyNumberFormat="1" applyFont="1" applyFill="1" applyBorder="1" applyAlignment="1">
      <alignment vertical="center" wrapText="1"/>
    </xf>
    <xf numFmtId="1" fontId="29" fillId="3" borderId="79" xfId="2" applyNumberFormat="1" applyFont="1" applyFill="1" applyBorder="1" applyAlignment="1">
      <alignment horizontal="right" vertical="center" wrapText="1"/>
    </xf>
    <xf numFmtId="0" fontId="22" fillId="3" borderId="79" xfId="2" applyFont="1" applyFill="1" applyBorder="1"/>
    <xf numFmtId="1" fontId="22" fillId="3" borderId="79" xfId="2" applyNumberFormat="1" applyFont="1" applyFill="1" applyBorder="1" applyAlignment="1">
      <alignment vertical="center" wrapText="1"/>
    </xf>
    <xf numFmtId="1" fontId="29" fillId="3" borderId="79" xfId="2" applyNumberFormat="1" applyFont="1" applyFill="1" applyBorder="1" applyAlignment="1">
      <alignment horizontal="left" vertical="center" wrapText="1"/>
    </xf>
    <xf numFmtId="0" fontId="78" fillId="3" borderId="79" xfId="2" applyFont="1" applyFill="1" applyBorder="1" applyAlignment="1">
      <alignment vertical="center"/>
    </xf>
    <xf numFmtId="0" fontId="78" fillId="3" borderId="83" xfId="2" applyFont="1" applyFill="1" applyBorder="1" applyAlignment="1">
      <alignment vertical="center"/>
    </xf>
    <xf numFmtId="0" fontId="77" fillId="3" borderId="83" xfId="2" applyFont="1" applyFill="1" applyBorder="1" applyAlignment="1">
      <alignment vertical="center"/>
    </xf>
    <xf numFmtId="0" fontId="81" fillId="2" borderId="82" xfId="0" applyFont="1" applyFill="1" applyBorder="1" applyAlignment="1">
      <alignment horizontal="left"/>
    </xf>
    <xf numFmtId="0" fontId="59" fillId="3" borderId="82" xfId="0" applyFont="1" applyFill="1" applyBorder="1" applyAlignment="1">
      <alignment vertical="center"/>
    </xf>
    <xf numFmtId="0" fontId="16" fillId="3" borderId="84" xfId="0" applyFont="1" applyFill="1" applyBorder="1" applyAlignment="1">
      <alignment horizontal="center"/>
    </xf>
    <xf numFmtId="0" fontId="16" fillId="3" borderId="78" xfId="0" applyFont="1" applyFill="1" applyBorder="1" applyAlignment="1">
      <alignment horizontal="center" vertical="center"/>
    </xf>
    <xf numFmtId="0" fontId="80" fillId="2" borderId="78" xfId="0" applyFont="1" applyFill="1" applyBorder="1" applyAlignment="1">
      <alignment vertical="center" wrapText="1"/>
    </xf>
    <xf numFmtId="0" fontId="16" fillId="2" borderId="78" xfId="0" applyFont="1" applyFill="1" applyBorder="1" applyAlignment="1">
      <alignment horizontal="center" vertical="center"/>
    </xf>
    <xf numFmtId="0" fontId="16" fillId="2" borderId="78" xfId="0" applyFont="1" applyFill="1" applyBorder="1" applyAlignment="1">
      <alignment horizontal="center"/>
    </xf>
    <xf numFmtId="0" fontId="81" fillId="3" borderId="82" xfId="0" applyFont="1" applyFill="1" applyBorder="1" applyAlignment="1">
      <alignment vertical="center"/>
    </xf>
    <xf numFmtId="0" fontId="16" fillId="3" borderId="0" xfId="0" applyFont="1" applyFill="1" applyBorder="1" applyAlignment="1">
      <alignment horizontal="left" vertical="center"/>
    </xf>
    <xf numFmtId="0" fontId="16" fillId="3" borderId="0" xfId="0" applyFont="1" applyFill="1" applyBorder="1" applyAlignment="1">
      <alignment horizontal="left"/>
    </xf>
    <xf numFmtId="0" fontId="81" fillId="3" borderId="84" xfId="0" applyFont="1" applyFill="1" applyBorder="1" applyAlignment="1">
      <alignment vertical="center"/>
    </xf>
    <xf numFmtId="0" fontId="30" fillId="2" borderId="78" xfId="0" applyFont="1" applyFill="1" applyBorder="1"/>
    <xf numFmtId="0" fontId="30" fillId="3" borderId="78" xfId="0" applyFont="1" applyFill="1" applyBorder="1" applyAlignment="1">
      <alignment horizontal="left" vertical="center" wrapText="1"/>
    </xf>
    <xf numFmtId="0" fontId="30" fillId="3" borderId="78" xfId="0" applyFont="1" applyFill="1" applyBorder="1" applyAlignment="1">
      <alignment vertical="center"/>
    </xf>
    <xf numFmtId="0" fontId="30" fillId="3" borderId="78" xfId="0" applyFont="1" applyFill="1" applyBorder="1" applyAlignment="1">
      <alignment vertical="center" wrapText="1"/>
    </xf>
    <xf numFmtId="0" fontId="30" fillId="2" borderId="78" xfId="0" applyFont="1" applyFill="1" applyBorder="1" applyAlignment="1">
      <alignment vertical="top" wrapText="1"/>
    </xf>
    <xf numFmtId="0" fontId="30" fillId="3" borderId="78" xfId="0" applyFont="1" applyFill="1" applyBorder="1" applyAlignment="1">
      <alignment vertical="top" wrapText="1"/>
    </xf>
    <xf numFmtId="0" fontId="85" fillId="3" borderId="0" xfId="0" applyFont="1" applyFill="1" applyBorder="1" applyAlignment="1">
      <alignment horizontal="right"/>
    </xf>
    <xf numFmtId="0" fontId="93" fillId="3" borderId="0" xfId="0" applyFont="1" applyFill="1" applyBorder="1" applyAlignment="1">
      <alignment horizontal="left" vertical="center"/>
    </xf>
    <xf numFmtId="0" fontId="85" fillId="2" borderId="78" xfId="0" applyFont="1" applyFill="1" applyBorder="1" applyAlignment="1"/>
    <xf numFmtId="0" fontId="85" fillId="3" borderId="0" xfId="0" applyFont="1" applyFill="1" applyBorder="1" applyAlignment="1">
      <alignment horizontal="right" vertical="center"/>
    </xf>
    <xf numFmtId="1" fontId="81" fillId="3" borderId="0" xfId="0" applyNumberFormat="1" applyFont="1" applyFill="1" applyAlignment="1">
      <alignment vertical="top"/>
    </xf>
    <xf numFmtId="1" fontId="81" fillId="3" borderId="0" xfId="0" applyNumberFormat="1" applyFont="1" applyFill="1" applyAlignment="1">
      <alignment horizontal="left" vertical="top"/>
    </xf>
    <xf numFmtId="1" fontId="81" fillId="3" borderId="0" xfId="2" applyNumberFormat="1" applyFont="1" applyFill="1" applyBorder="1" applyAlignment="1">
      <alignment horizontal="left" vertical="top" wrapText="1"/>
    </xf>
    <xf numFmtId="165" fontId="30" fillId="24" borderId="11" xfId="20" applyNumberFormat="1" applyFont="1" applyFill="1" applyBorder="1" applyAlignment="1">
      <alignment horizontal="right" vertical="center"/>
    </xf>
    <xf numFmtId="165" fontId="30" fillId="24" borderId="6" xfId="20" applyNumberFormat="1" applyFont="1" applyFill="1" applyBorder="1" applyAlignment="1">
      <alignment horizontal="right" vertical="center"/>
    </xf>
    <xf numFmtId="3" fontId="54" fillId="2" borderId="4" xfId="0" applyNumberFormat="1" applyFont="1" applyFill="1" applyBorder="1" applyAlignment="1">
      <alignment horizontal="right" vertical="center"/>
    </xf>
    <xf numFmtId="3" fontId="54" fillId="2" borderId="0" xfId="0" applyNumberFormat="1" applyFont="1" applyFill="1" applyBorder="1" applyAlignment="1">
      <alignment horizontal="right" vertical="center"/>
    </xf>
    <xf numFmtId="164" fontId="54" fillId="2" borderId="9" xfId="1" applyNumberFormat="1" applyFont="1" applyFill="1" applyBorder="1" applyAlignment="1">
      <alignment horizontal="right" vertical="center"/>
    </xf>
    <xf numFmtId="165" fontId="30" fillId="3" borderId="8" xfId="2" applyNumberFormat="1" applyFont="1" applyFill="1" applyBorder="1" applyAlignment="1">
      <alignment horizontal="right" vertical="center"/>
    </xf>
    <xf numFmtId="165" fontId="30" fillId="3" borderId="7" xfId="2" applyNumberFormat="1" applyFont="1" applyFill="1" applyBorder="1" applyAlignment="1">
      <alignment horizontal="right" vertical="center"/>
    </xf>
    <xf numFmtId="165" fontId="30" fillId="3" borderId="14" xfId="2" applyNumberFormat="1" applyFont="1" applyFill="1" applyBorder="1" applyAlignment="1">
      <alignment horizontal="right" vertical="center"/>
    </xf>
    <xf numFmtId="165" fontId="30" fillId="3" borderId="52" xfId="2" applyNumberFormat="1" applyFont="1" applyFill="1" applyBorder="1" applyAlignment="1">
      <alignment horizontal="right" vertical="center"/>
    </xf>
    <xf numFmtId="165" fontId="30" fillId="24" borderId="30" xfId="20" applyNumberFormat="1" applyFont="1" applyFill="1" applyBorder="1" applyAlignment="1">
      <alignment horizontal="right" vertical="center"/>
    </xf>
    <xf numFmtId="165" fontId="30" fillId="27" borderId="24" xfId="20" applyNumberFormat="1" applyFont="1" applyFill="1" applyBorder="1" applyAlignment="1">
      <alignment horizontal="right" vertical="center"/>
    </xf>
    <xf numFmtId="165" fontId="30" fillId="27" borderId="30" xfId="20" applyNumberFormat="1" applyFont="1" applyFill="1" applyBorder="1" applyAlignment="1">
      <alignment horizontal="right" vertical="center"/>
    </xf>
    <xf numFmtId="165" fontId="30" fillId="3" borderId="17" xfId="20" applyNumberFormat="1" applyFont="1" applyFill="1" applyBorder="1" applyAlignment="1">
      <alignment horizontal="right" vertical="center"/>
    </xf>
    <xf numFmtId="165" fontId="30" fillId="3" borderId="4" xfId="20" applyNumberFormat="1" applyFont="1" applyFill="1" applyBorder="1" applyAlignment="1">
      <alignment horizontal="right" vertical="center"/>
    </xf>
    <xf numFmtId="165" fontId="30" fillId="3" borderId="7" xfId="20" applyNumberFormat="1" applyFont="1" applyFill="1" applyBorder="1" applyAlignment="1">
      <alignment horizontal="right" vertical="center"/>
    </xf>
    <xf numFmtId="165" fontId="30" fillId="3" borderId="43" xfId="20" applyNumberFormat="1" applyFont="1" applyFill="1" applyBorder="1" applyAlignment="1">
      <alignment horizontal="right" vertical="center"/>
    </xf>
    <xf numFmtId="165" fontId="83" fillId="3" borderId="5" xfId="20" applyNumberFormat="1" applyFont="1" applyFill="1" applyBorder="1" applyAlignment="1">
      <alignment horizontal="right" vertical="center"/>
    </xf>
    <xf numFmtId="165" fontId="83" fillId="3" borderId="0" xfId="20" applyNumberFormat="1" applyFont="1" applyFill="1" applyBorder="1" applyAlignment="1">
      <alignment horizontal="right" vertical="center"/>
    </xf>
    <xf numFmtId="165" fontId="83" fillId="3" borderId="8" xfId="20" applyNumberFormat="1" applyFont="1" applyFill="1" applyBorder="1" applyAlignment="1">
      <alignment horizontal="right" vertical="center"/>
    </xf>
    <xf numFmtId="1" fontId="83" fillId="3" borderId="6" xfId="2" applyNumberFormat="1" applyFont="1" applyFill="1" applyBorder="1" applyAlignment="1">
      <alignment horizontal="center" wrapText="1"/>
    </xf>
    <xf numFmtId="165" fontId="83" fillId="3" borderId="5" xfId="2" applyNumberFormat="1" applyFont="1" applyFill="1" applyBorder="1" applyAlignment="1">
      <alignment horizontal="right" vertical="center"/>
    </xf>
    <xf numFmtId="165" fontId="83" fillId="3" borderId="0" xfId="2" applyNumberFormat="1" applyFont="1" applyFill="1" applyBorder="1" applyAlignment="1">
      <alignment vertical="center"/>
    </xf>
    <xf numFmtId="165" fontId="83" fillId="3" borderId="11" xfId="2" applyNumberFormat="1" applyFont="1" applyFill="1" applyBorder="1" applyAlignment="1">
      <alignment vertical="center"/>
    </xf>
    <xf numFmtId="165" fontId="83" fillId="3" borderId="5" xfId="2" applyNumberFormat="1" applyFont="1" applyFill="1" applyBorder="1" applyAlignment="1">
      <alignment vertical="center"/>
    </xf>
    <xf numFmtId="1" fontId="83" fillId="3" borderId="15" xfId="2" applyNumberFormat="1" applyFont="1" applyFill="1" applyBorder="1" applyAlignment="1">
      <alignment horizontal="center" wrapText="1"/>
    </xf>
    <xf numFmtId="165" fontId="83" fillId="3" borderId="8" xfId="2" applyNumberFormat="1" applyFont="1" applyFill="1" applyBorder="1" applyAlignment="1">
      <alignment vertical="center"/>
    </xf>
    <xf numFmtId="165" fontId="83" fillId="3" borderId="9" xfId="2" applyNumberFormat="1" applyFont="1" applyFill="1" applyBorder="1" applyAlignment="1">
      <alignment vertical="center"/>
    </xf>
    <xf numFmtId="165" fontId="83" fillId="3" borderId="12" xfId="2" applyNumberFormat="1" applyFont="1" applyFill="1" applyBorder="1" applyAlignment="1">
      <alignment vertical="center"/>
    </xf>
    <xf numFmtId="165" fontId="83" fillId="3" borderId="8" xfId="2" applyNumberFormat="1" applyFont="1" applyFill="1" applyBorder="1" applyAlignment="1">
      <alignment horizontal="right" vertical="center"/>
    </xf>
    <xf numFmtId="165" fontId="83" fillId="3" borderId="9" xfId="2" applyNumberFormat="1" applyFont="1" applyFill="1" applyBorder="1" applyAlignment="1">
      <alignment horizontal="right" vertical="center"/>
    </xf>
    <xf numFmtId="165" fontId="83" fillId="3" borderId="12" xfId="2" applyNumberFormat="1" applyFont="1" applyFill="1" applyBorder="1" applyAlignment="1">
      <alignment horizontal="right" vertical="center"/>
    </xf>
    <xf numFmtId="3" fontId="30" fillId="9" borderId="0" xfId="2" applyNumberFormat="1" applyFont="1" applyFill="1" applyBorder="1" applyAlignment="1">
      <alignment horizontal="right" vertical="center"/>
    </xf>
    <xf numFmtId="3" fontId="30" fillId="9" borderId="59" xfId="2" applyNumberFormat="1" applyFont="1" applyFill="1" applyBorder="1" applyAlignment="1">
      <alignment horizontal="right" vertical="center"/>
    </xf>
    <xf numFmtId="3" fontId="30" fillId="3" borderId="61" xfId="2" applyNumberFormat="1" applyFont="1" applyFill="1" applyBorder="1" applyAlignment="1">
      <alignment horizontal="right" vertical="center"/>
    </xf>
    <xf numFmtId="3" fontId="30" fillId="3" borderId="57" xfId="2" applyNumberFormat="1" applyFont="1" applyFill="1" applyBorder="1" applyAlignment="1">
      <alignment horizontal="right" vertical="center"/>
    </xf>
    <xf numFmtId="3" fontId="30" fillId="3" borderId="59" xfId="2" applyNumberFormat="1" applyFont="1" applyFill="1" applyBorder="1" applyAlignment="1">
      <alignment horizontal="right" vertical="center"/>
    </xf>
    <xf numFmtId="3" fontId="30" fillId="3" borderId="35" xfId="2" applyNumberFormat="1" applyFont="1" applyFill="1" applyBorder="1" applyAlignment="1">
      <alignment horizontal="right" vertical="center"/>
    </xf>
    <xf numFmtId="3" fontId="30" fillId="3" borderId="2" xfId="2" applyNumberFormat="1" applyFont="1" applyFill="1" applyBorder="1" applyAlignment="1">
      <alignment horizontal="right" vertical="center"/>
    </xf>
    <xf numFmtId="3" fontId="35" fillId="28" borderId="10" xfId="0" applyNumberFormat="1" applyFont="1" applyFill="1" applyBorder="1" applyAlignment="1">
      <alignment horizontal="right" vertical="center"/>
    </xf>
    <xf numFmtId="3" fontId="35" fillId="28" borderId="11" xfId="0" applyNumberFormat="1" applyFont="1" applyFill="1" applyBorder="1" applyAlignment="1">
      <alignment horizontal="right" vertical="center"/>
    </xf>
    <xf numFmtId="164" fontId="35" fillId="28" borderId="12" xfId="1" applyNumberFormat="1" applyFont="1" applyFill="1" applyBorder="1" applyAlignment="1">
      <alignment horizontal="right" vertical="center"/>
    </xf>
    <xf numFmtId="169" fontId="30" fillId="2" borderId="0" xfId="1" applyNumberFormat="1" applyFont="1" applyFill="1" applyBorder="1" applyAlignment="1">
      <alignment horizontal="right" vertical="center"/>
    </xf>
    <xf numFmtId="169" fontId="54" fillId="2" borderId="0" xfId="1" applyNumberFormat="1" applyFont="1" applyFill="1" applyBorder="1" applyAlignment="1">
      <alignment horizontal="right" vertical="center"/>
    </xf>
    <xf numFmtId="169" fontId="30" fillId="29" borderId="11" xfId="1" applyNumberFormat="1" applyFont="1" applyFill="1" applyBorder="1" applyAlignment="1">
      <alignment horizontal="right" vertical="center"/>
    </xf>
    <xf numFmtId="169" fontId="30" fillId="29" borderId="0" xfId="1" applyNumberFormat="1" applyFont="1" applyFill="1" applyBorder="1" applyAlignment="1">
      <alignment horizontal="right" vertical="center"/>
    </xf>
    <xf numFmtId="169" fontId="30" fillId="2" borderId="49" xfId="1" applyNumberFormat="1" applyFont="1" applyFill="1" applyBorder="1" applyAlignment="1">
      <alignment horizontal="right" vertical="center"/>
    </xf>
    <xf numFmtId="169" fontId="30" fillId="28" borderId="11" xfId="1" applyNumberFormat="1" applyFont="1" applyFill="1" applyBorder="1" applyAlignment="1">
      <alignment horizontal="right" vertical="center"/>
    </xf>
    <xf numFmtId="169" fontId="30" fillId="2" borderId="5" xfId="1" applyNumberFormat="1" applyFont="1" applyFill="1" applyBorder="1" applyAlignment="1">
      <alignment horizontal="right" vertical="center"/>
    </xf>
    <xf numFmtId="169" fontId="30" fillId="28" borderId="0" xfId="1" applyNumberFormat="1" applyFont="1" applyFill="1" applyBorder="1" applyAlignment="1">
      <alignment horizontal="right" vertical="center"/>
    </xf>
    <xf numFmtId="1" fontId="95" fillId="3" borderId="83" xfId="2" applyNumberFormat="1" applyFont="1" applyFill="1" applyBorder="1" applyAlignment="1">
      <alignment horizontal="center" vertical="center" wrapText="1"/>
    </xf>
    <xf numFmtId="1" fontId="95" fillId="3" borderId="82" xfId="2" applyNumberFormat="1" applyFont="1" applyFill="1" applyBorder="1" applyAlignment="1">
      <alignment horizontal="center" vertical="center" wrapText="1"/>
    </xf>
    <xf numFmtId="1" fontId="95" fillId="3" borderId="83" xfId="2" applyNumberFormat="1" applyFont="1" applyFill="1" applyBorder="1" applyAlignment="1">
      <alignment horizontal="center" vertical="center" wrapText="1"/>
    </xf>
    <xf numFmtId="1" fontId="79" fillId="3" borderId="0" xfId="2" applyNumberFormat="1" applyFont="1" applyFill="1" applyBorder="1" applyAlignment="1">
      <alignment horizontal="center" vertical="top" wrapText="1"/>
    </xf>
    <xf numFmtId="1" fontId="54" fillId="2" borderId="78" xfId="0" applyNumberFormat="1" applyFont="1" applyFill="1" applyBorder="1" applyAlignment="1">
      <alignment horizontal="left" vertical="center"/>
    </xf>
    <xf numFmtId="0" fontId="54" fillId="2" borderId="0" xfId="0" applyFont="1" applyFill="1" applyBorder="1" applyAlignment="1">
      <alignment horizontal="left" vertical="center"/>
    </xf>
    <xf numFmtId="0" fontId="85" fillId="3" borderId="78" xfId="0" applyFont="1" applyFill="1" applyBorder="1" applyAlignment="1">
      <alignment horizontal="left" vertical="center" wrapText="1"/>
    </xf>
    <xf numFmtId="0" fontId="85" fillId="3" borderId="0" xfId="0" applyFont="1" applyFill="1" applyBorder="1" applyAlignment="1">
      <alignment horizontal="left" vertical="center" wrapText="1"/>
    </xf>
    <xf numFmtId="0" fontId="81" fillId="3" borderId="82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top" wrapText="1"/>
    </xf>
    <xf numFmtId="0" fontId="7" fillId="2" borderId="0" xfId="0" applyFont="1" applyFill="1" applyAlignment="1">
      <alignment horizontal="left" vertical="top" wrapText="1"/>
    </xf>
    <xf numFmtId="0" fontId="6" fillId="2" borderId="0" xfId="0" applyFont="1" applyFill="1" applyBorder="1" applyAlignment="1">
      <alignment horizontal="center" vertical="top" wrapText="1"/>
    </xf>
    <xf numFmtId="0" fontId="81" fillId="2" borderId="82" xfId="0" applyFont="1" applyFill="1" applyBorder="1" applyAlignment="1">
      <alignment horizontal="left" wrapText="1"/>
    </xf>
    <xf numFmtId="0" fontId="85" fillId="3" borderId="0" xfId="0" applyFont="1" applyFill="1" applyAlignment="1">
      <alignment horizontal="right"/>
    </xf>
    <xf numFmtId="0" fontId="81" fillId="3" borderId="82" xfId="0" applyFont="1" applyFill="1" applyBorder="1" applyAlignment="1">
      <alignment horizontal="left"/>
    </xf>
    <xf numFmtId="1" fontId="32" fillId="3" borderId="0" xfId="0" applyNumberFormat="1" applyFont="1" applyFill="1" applyBorder="1" applyAlignment="1">
      <alignment horizontal="center" vertical="center"/>
    </xf>
    <xf numFmtId="0" fontId="32" fillId="3" borderId="0" xfId="0" applyFont="1" applyFill="1" applyBorder="1" applyAlignment="1">
      <alignment horizontal="center" vertical="center"/>
    </xf>
    <xf numFmtId="0" fontId="66" fillId="3" borderId="16" xfId="0" applyFont="1" applyFill="1" applyBorder="1" applyAlignment="1">
      <alignment horizontal="center"/>
    </xf>
    <xf numFmtId="0" fontId="66" fillId="3" borderId="11" xfId="0" applyFont="1" applyFill="1" applyBorder="1" applyAlignment="1">
      <alignment horizontal="center"/>
    </xf>
    <xf numFmtId="0" fontId="66" fillId="3" borderId="12" xfId="0" applyFont="1" applyFill="1" applyBorder="1" applyAlignment="1">
      <alignment horizontal="center"/>
    </xf>
    <xf numFmtId="0" fontId="85" fillId="3" borderId="11" xfId="0" applyFont="1" applyFill="1" applyBorder="1" applyAlignment="1">
      <alignment horizontal="center"/>
    </xf>
    <xf numFmtId="0" fontId="30" fillId="3" borderId="22" xfId="0" applyFont="1" applyFill="1" applyBorder="1" applyAlignment="1">
      <alignment horizontal="right" vertical="center"/>
    </xf>
    <xf numFmtId="0" fontId="30" fillId="3" borderId="2" xfId="0" applyFont="1" applyFill="1" applyBorder="1" applyAlignment="1">
      <alignment horizontal="right" vertical="center"/>
    </xf>
    <xf numFmtId="0" fontId="30" fillId="3" borderId="13" xfId="0" applyFont="1" applyFill="1" applyBorder="1" applyAlignment="1">
      <alignment horizontal="right" vertical="center"/>
    </xf>
    <xf numFmtId="0" fontId="30" fillId="3" borderId="14" xfId="0" applyFont="1" applyFill="1" applyBorder="1" applyAlignment="1">
      <alignment horizontal="right" vertical="center"/>
    </xf>
    <xf numFmtId="0" fontId="30" fillId="3" borderId="14" xfId="0" applyFont="1" applyFill="1" applyBorder="1" applyAlignment="1">
      <alignment horizontal="right" vertical="center" wrapText="1"/>
    </xf>
    <xf numFmtId="0" fontId="30" fillId="3" borderId="19" xfId="0" applyFont="1" applyFill="1" applyBorder="1" applyAlignment="1">
      <alignment horizontal="right" vertical="center"/>
    </xf>
    <xf numFmtId="0" fontId="30" fillId="3" borderId="36" xfId="0" applyFont="1" applyFill="1" applyBorder="1" applyAlignment="1">
      <alignment horizontal="center" vertical="center" wrapText="1"/>
    </xf>
    <xf numFmtId="0" fontId="30" fillId="3" borderId="9" xfId="0" applyFont="1" applyFill="1" applyBorder="1" applyAlignment="1">
      <alignment horizontal="center" vertical="center" wrapText="1"/>
    </xf>
    <xf numFmtId="0" fontId="30" fillId="3" borderId="21" xfId="0" applyFont="1" applyFill="1" applyBorder="1" applyAlignment="1">
      <alignment horizontal="center" vertical="center" wrapText="1"/>
    </xf>
    <xf numFmtId="0" fontId="30" fillId="3" borderId="45" xfId="0" applyFont="1" applyFill="1" applyBorder="1" applyAlignment="1">
      <alignment horizontal="right" vertical="center"/>
    </xf>
    <xf numFmtId="0" fontId="30" fillId="3" borderId="46" xfId="0" applyFont="1" applyFill="1" applyBorder="1" applyAlignment="1">
      <alignment horizontal="right" vertical="center"/>
    </xf>
    <xf numFmtId="0" fontId="30" fillId="3" borderId="2" xfId="0" applyFont="1" applyFill="1" applyBorder="1" applyAlignment="1">
      <alignment horizontal="right" vertical="center" wrapText="1"/>
    </xf>
    <xf numFmtId="0" fontId="30" fillId="3" borderId="19" xfId="0" applyFont="1" applyFill="1" applyBorder="1" applyAlignment="1">
      <alignment horizontal="right" vertical="center" wrapText="1"/>
    </xf>
    <xf numFmtId="0" fontId="30" fillId="3" borderId="6" xfId="0" applyFont="1" applyFill="1" applyBorder="1" applyAlignment="1">
      <alignment horizontal="right"/>
    </xf>
    <xf numFmtId="0" fontId="30" fillId="3" borderId="13" xfId="0" applyFont="1" applyFill="1" applyBorder="1" applyAlignment="1">
      <alignment horizontal="right" vertical="center" wrapText="1"/>
    </xf>
    <xf numFmtId="0" fontId="30" fillId="3" borderId="3" xfId="0" applyFont="1" applyFill="1" applyBorder="1" applyAlignment="1">
      <alignment horizontal="right" vertical="center" wrapText="1"/>
    </xf>
    <xf numFmtId="0" fontId="30" fillId="3" borderId="41" xfId="0" applyFont="1" applyFill="1" applyBorder="1" applyAlignment="1">
      <alignment horizontal="right" vertical="center" wrapText="1"/>
    </xf>
    <xf numFmtId="1" fontId="32" fillId="3" borderId="0" xfId="2" applyNumberFormat="1" applyFont="1" applyFill="1" applyBorder="1" applyAlignment="1">
      <alignment horizontal="center" vertical="center" wrapText="1"/>
    </xf>
    <xf numFmtId="0" fontId="32" fillId="3" borderId="0" xfId="2" applyFont="1" applyFill="1" applyBorder="1" applyAlignment="1">
      <alignment horizontal="center" vertical="center" wrapText="1"/>
    </xf>
    <xf numFmtId="0" fontId="81" fillId="3" borderId="82" xfId="2" applyFont="1" applyFill="1" applyBorder="1" applyAlignment="1">
      <alignment horizontal="left"/>
    </xf>
    <xf numFmtId="0" fontId="85" fillId="3" borderId="0" xfId="2" applyFont="1" applyFill="1" applyBorder="1" applyAlignment="1">
      <alignment horizontal="right"/>
    </xf>
    <xf numFmtId="0" fontId="30" fillId="3" borderId="1" xfId="2" applyFont="1" applyFill="1" applyBorder="1" applyAlignment="1">
      <alignment horizontal="center" vertical="center" wrapText="1"/>
    </xf>
    <xf numFmtId="0" fontId="30" fillId="3" borderId="1" xfId="2" applyFont="1" applyFill="1" applyBorder="1" applyAlignment="1">
      <alignment horizontal="center" wrapText="1"/>
    </xf>
    <xf numFmtId="0" fontId="35" fillId="3" borderId="1" xfId="2" applyFont="1" applyFill="1" applyBorder="1" applyAlignment="1">
      <alignment horizontal="center" wrapText="1"/>
    </xf>
    <xf numFmtId="0" fontId="30" fillId="3" borderId="44" xfId="2" applyFont="1" applyFill="1" applyBorder="1" applyAlignment="1">
      <alignment horizontal="center" wrapText="1"/>
    </xf>
    <xf numFmtId="0" fontId="66" fillId="3" borderId="16" xfId="2" applyFont="1" applyFill="1" applyBorder="1" applyAlignment="1">
      <alignment horizontal="center" wrapText="1"/>
    </xf>
    <xf numFmtId="0" fontId="66" fillId="3" borderId="11" xfId="2" applyFont="1" applyFill="1" applyBorder="1" applyAlignment="1">
      <alignment horizontal="center" wrapText="1"/>
    </xf>
    <xf numFmtId="0" fontId="66" fillId="3" borderId="42" xfId="2" applyFont="1" applyFill="1" applyBorder="1" applyAlignment="1">
      <alignment horizontal="center" wrapText="1"/>
    </xf>
    <xf numFmtId="0" fontId="85" fillId="3" borderId="16" xfId="2" applyFont="1" applyFill="1" applyBorder="1" applyAlignment="1">
      <alignment horizontal="center" wrapText="1"/>
    </xf>
    <xf numFmtId="0" fontId="85" fillId="3" borderId="11" xfId="2" applyFont="1" applyFill="1" applyBorder="1" applyAlignment="1">
      <alignment horizontal="center" wrapText="1"/>
    </xf>
    <xf numFmtId="0" fontId="85" fillId="3" borderId="42" xfId="2" applyFont="1" applyFill="1" applyBorder="1" applyAlignment="1">
      <alignment horizontal="center" wrapText="1"/>
    </xf>
    <xf numFmtId="0" fontId="30" fillId="3" borderId="27" xfId="2" applyFont="1" applyFill="1" applyBorder="1" applyAlignment="1">
      <alignment horizontal="center" vertical="center" wrapText="1"/>
    </xf>
    <xf numFmtId="0" fontId="39" fillId="2" borderId="0" xfId="2" applyFont="1" applyFill="1" applyBorder="1" applyAlignment="1">
      <alignment horizontal="right" wrapText="1"/>
    </xf>
    <xf numFmtId="0" fontId="30" fillId="3" borderId="3" xfId="2" applyFont="1" applyFill="1" applyBorder="1" applyAlignment="1">
      <alignment horizontal="center" vertical="center" wrapText="1"/>
    </xf>
    <xf numFmtId="0" fontId="30" fillId="3" borderId="6" xfId="2" applyFont="1" applyFill="1" applyBorder="1" applyAlignment="1">
      <alignment horizontal="center" vertical="center" wrapText="1"/>
    </xf>
    <xf numFmtId="0" fontId="30" fillId="3" borderId="15" xfId="2" applyFont="1" applyFill="1" applyBorder="1" applyAlignment="1">
      <alignment horizontal="center" vertical="center" wrapText="1"/>
    </xf>
    <xf numFmtId="0" fontId="30" fillId="3" borderId="17" xfId="2" applyFont="1" applyFill="1" applyBorder="1" applyAlignment="1">
      <alignment horizontal="center" vertical="center" wrapText="1"/>
    </xf>
    <xf numFmtId="0" fontId="30" fillId="3" borderId="43" xfId="2" applyFont="1" applyFill="1" applyBorder="1" applyAlignment="1">
      <alignment horizontal="center" vertical="center" wrapText="1"/>
    </xf>
    <xf numFmtId="0" fontId="30" fillId="3" borderId="16" xfId="2" applyFont="1" applyFill="1" applyBorder="1" applyAlignment="1">
      <alignment horizontal="center" vertical="center" wrapText="1"/>
    </xf>
    <xf numFmtId="0" fontId="30" fillId="3" borderId="42" xfId="2" applyFont="1" applyFill="1" applyBorder="1" applyAlignment="1">
      <alignment horizontal="center" vertical="center" wrapText="1"/>
    </xf>
    <xf numFmtId="0" fontId="87" fillId="3" borderId="16" xfId="2" applyFont="1" applyFill="1" applyBorder="1" applyAlignment="1">
      <alignment horizontal="center" wrapText="1"/>
    </xf>
    <xf numFmtId="0" fontId="87" fillId="3" borderId="11" xfId="2" applyFont="1" applyFill="1" applyBorder="1" applyAlignment="1">
      <alignment horizontal="center" wrapText="1"/>
    </xf>
    <xf numFmtId="0" fontId="87" fillId="3" borderId="42" xfId="2" applyFont="1" applyFill="1" applyBorder="1" applyAlignment="1">
      <alignment horizontal="center" wrapText="1"/>
    </xf>
    <xf numFmtId="0" fontId="30" fillId="3" borderId="39" xfId="2" applyFont="1" applyFill="1" applyBorder="1" applyAlignment="1">
      <alignment horizontal="center" vertical="center" wrapText="1"/>
    </xf>
    <xf numFmtId="0" fontId="30" fillId="3" borderId="41" xfId="2" applyFont="1" applyFill="1" applyBorder="1" applyAlignment="1">
      <alignment horizontal="center" vertical="center" wrapText="1"/>
    </xf>
    <xf numFmtId="1" fontId="30" fillId="3" borderId="0" xfId="2" applyNumberFormat="1" applyFont="1" applyFill="1" applyBorder="1" applyAlignment="1">
      <alignment horizontal="center" vertical="center"/>
    </xf>
    <xf numFmtId="1" fontId="32" fillId="3" borderId="0" xfId="2" applyNumberFormat="1" applyFont="1" applyFill="1" applyBorder="1" applyAlignment="1">
      <alignment horizontal="center" wrapText="1"/>
    </xf>
    <xf numFmtId="0" fontId="32" fillId="3" borderId="0" xfId="2" applyFont="1" applyFill="1" applyBorder="1" applyAlignment="1">
      <alignment horizontal="center" wrapText="1"/>
    </xf>
    <xf numFmtId="0" fontId="89" fillId="3" borderId="24" xfId="2" applyFont="1" applyFill="1" applyBorder="1" applyAlignment="1">
      <alignment horizontal="center" wrapText="1"/>
    </xf>
    <xf numFmtId="0" fontId="89" fillId="3" borderId="0" xfId="2" applyFont="1" applyFill="1" applyBorder="1" applyAlignment="1">
      <alignment horizontal="center" wrapText="1"/>
    </xf>
    <xf numFmtId="0" fontId="89" fillId="3" borderId="30" xfId="2" applyFont="1" applyFill="1" applyBorder="1" applyAlignment="1">
      <alignment horizontal="center" wrapText="1"/>
    </xf>
    <xf numFmtId="0" fontId="33" fillId="3" borderId="24" xfId="2" applyFont="1" applyFill="1" applyBorder="1" applyAlignment="1">
      <alignment horizontal="center" vertical="center" wrapText="1"/>
    </xf>
    <xf numFmtId="0" fontId="33" fillId="3" borderId="0" xfId="2" applyFont="1" applyFill="1" applyBorder="1" applyAlignment="1">
      <alignment horizontal="center" vertical="center" wrapText="1"/>
    </xf>
    <xf numFmtId="0" fontId="33" fillId="3" borderId="30" xfId="2" applyFont="1" applyFill="1" applyBorder="1" applyAlignment="1">
      <alignment horizontal="center" vertical="center" wrapText="1"/>
    </xf>
    <xf numFmtId="0" fontId="81" fillId="2" borderId="82" xfId="0" applyFont="1" applyFill="1" applyBorder="1" applyAlignment="1">
      <alignment horizontal="left" vertical="top" wrapText="1"/>
    </xf>
    <xf numFmtId="0" fontId="30" fillId="2" borderId="4" xfId="0" applyFont="1" applyFill="1" applyBorder="1" applyAlignment="1">
      <alignment horizontal="center"/>
    </xf>
    <xf numFmtId="0" fontId="30" fillId="2" borderId="0" xfId="0" applyFont="1" applyFill="1" applyBorder="1" applyAlignment="1">
      <alignment horizontal="center"/>
    </xf>
    <xf numFmtId="0" fontId="30" fillId="2" borderId="9" xfId="0" applyFont="1" applyFill="1" applyBorder="1" applyAlignment="1">
      <alignment horizontal="center"/>
    </xf>
    <xf numFmtId="0" fontId="30" fillId="2" borderId="4" xfId="0" applyFont="1" applyFill="1" applyBorder="1" applyAlignment="1">
      <alignment horizontal="center" vertical="top"/>
    </xf>
    <xf numFmtId="0" fontId="30" fillId="2" borderId="0" xfId="0" applyFont="1" applyFill="1" applyBorder="1" applyAlignment="1">
      <alignment horizontal="center" vertical="top"/>
    </xf>
    <xf numFmtId="0" fontId="30" fillId="2" borderId="9" xfId="0" applyFont="1" applyFill="1" applyBorder="1" applyAlignment="1">
      <alignment horizontal="center" vertical="top"/>
    </xf>
    <xf numFmtId="0" fontId="33" fillId="2" borderId="10" xfId="0" applyFont="1" applyFill="1" applyBorder="1" applyAlignment="1">
      <alignment horizontal="center"/>
    </xf>
    <xf numFmtId="0" fontId="33" fillId="2" borderId="11" xfId="0" applyFont="1" applyFill="1" applyBorder="1" applyAlignment="1">
      <alignment horizontal="center"/>
    </xf>
    <xf numFmtId="0" fontId="33" fillId="2" borderId="12" xfId="0" applyFont="1" applyFill="1" applyBorder="1" applyAlignment="1">
      <alignment horizontal="center"/>
    </xf>
    <xf numFmtId="1" fontId="32" fillId="2" borderId="4" xfId="0" applyNumberFormat="1" applyFont="1" applyFill="1" applyBorder="1" applyAlignment="1">
      <alignment horizontal="center" vertical="center" wrapText="1"/>
    </xf>
    <xf numFmtId="0" fontId="32" fillId="2" borderId="0" xfId="0" applyFont="1" applyFill="1" applyBorder="1" applyAlignment="1">
      <alignment horizontal="center" vertical="center" wrapText="1"/>
    </xf>
    <xf numFmtId="0" fontId="32" fillId="2" borderId="9" xfId="0" applyFont="1" applyFill="1" applyBorder="1" applyAlignment="1">
      <alignment horizontal="center" vertical="center" wrapText="1"/>
    </xf>
    <xf numFmtId="0" fontId="30" fillId="2" borderId="4" xfId="0" applyFont="1" applyFill="1" applyBorder="1" applyAlignment="1">
      <alignment horizontal="center" wrapText="1"/>
    </xf>
    <xf numFmtId="0" fontId="30" fillId="2" borderId="0" xfId="0" applyFont="1" applyFill="1" applyBorder="1" applyAlignment="1">
      <alignment horizontal="center" wrapText="1"/>
    </xf>
    <xf numFmtId="0" fontId="61" fillId="2" borderId="9" xfId="0" applyFont="1" applyFill="1" applyBorder="1" applyAlignment="1">
      <alignment horizontal="center" vertical="center"/>
    </xf>
    <xf numFmtId="0" fontId="85" fillId="2" borderId="0" xfId="2" applyFont="1" applyFill="1" applyAlignment="1">
      <alignment horizontal="right"/>
    </xf>
    <xf numFmtId="0" fontId="33" fillId="2" borderId="0" xfId="0" applyFont="1" applyFill="1" applyBorder="1" applyAlignment="1">
      <alignment horizontal="center" vertical="top" wrapText="1"/>
    </xf>
    <xf numFmtId="0" fontId="33" fillId="2" borderId="9" xfId="0" applyFont="1" applyFill="1" applyBorder="1" applyAlignment="1">
      <alignment horizontal="center" vertical="top" wrapText="1"/>
    </xf>
    <xf numFmtId="1" fontId="33" fillId="2" borderId="10" xfId="0" applyNumberFormat="1" applyFont="1" applyFill="1" applyBorder="1" applyAlignment="1">
      <alignment horizontal="center"/>
    </xf>
    <xf numFmtId="1" fontId="34" fillId="2" borderId="10" xfId="0" applyNumberFormat="1" applyFont="1" applyFill="1" applyBorder="1" applyAlignment="1">
      <alignment horizontal="center"/>
    </xf>
    <xf numFmtId="0" fontId="34" fillId="2" borderId="11" xfId="0" applyFont="1" applyFill="1" applyBorder="1" applyAlignment="1">
      <alignment horizontal="center"/>
    </xf>
    <xf numFmtId="0" fontId="34" fillId="2" borderId="12" xfId="0" applyFont="1" applyFill="1" applyBorder="1" applyAlignment="1">
      <alignment horizontal="center"/>
    </xf>
    <xf numFmtId="0" fontId="30" fillId="2" borderId="11" xfId="0" applyFont="1" applyFill="1" applyBorder="1" applyAlignment="1">
      <alignment horizontal="center" wrapText="1"/>
    </xf>
    <xf numFmtId="0" fontId="30" fillId="2" borderId="9" xfId="0" applyFont="1" applyFill="1" applyBorder="1" applyAlignment="1">
      <alignment horizontal="center" wrapText="1"/>
    </xf>
    <xf numFmtId="0" fontId="30" fillId="2" borderId="12" xfId="0" applyFont="1" applyFill="1" applyBorder="1" applyAlignment="1">
      <alignment horizontal="center" wrapText="1"/>
    </xf>
    <xf numFmtId="0" fontId="81" fillId="2" borderId="82" xfId="0" applyFont="1" applyFill="1" applyBorder="1" applyAlignment="1">
      <alignment horizontal="left" vertical="center" wrapText="1"/>
    </xf>
    <xf numFmtId="0" fontId="35" fillId="2" borderId="7" xfId="0" applyFont="1" applyFill="1" applyBorder="1" applyAlignment="1">
      <alignment horizontal="center" wrapText="1"/>
    </xf>
    <xf numFmtId="0" fontId="35" fillId="2" borderId="5" xfId="0" applyFont="1" applyFill="1" applyBorder="1" applyAlignment="1">
      <alignment horizontal="center" wrapText="1"/>
    </xf>
    <xf numFmtId="0" fontId="30" fillId="2" borderId="7" xfId="0" applyFont="1" applyFill="1" applyBorder="1" applyAlignment="1">
      <alignment horizontal="center" wrapText="1"/>
    </xf>
    <xf numFmtId="0" fontId="30" fillId="2" borderId="5" xfId="0" applyFont="1" applyFill="1" applyBorder="1" applyAlignment="1">
      <alignment horizontal="center" wrapText="1"/>
    </xf>
    <xf numFmtId="1" fontId="81" fillId="3" borderId="85" xfId="0" applyNumberFormat="1" applyFont="1" applyFill="1" applyBorder="1" applyAlignment="1">
      <alignment horizontal="left" vertical="center"/>
    </xf>
    <xf numFmtId="0" fontId="30" fillId="3" borderId="0" xfId="0" applyFont="1" applyFill="1" applyBorder="1" applyAlignment="1">
      <alignment horizontal="center"/>
    </xf>
    <xf numFmtId="1" fontId="30" fillId="3" borderId="0" xfId="0" applyNumberFormat="1" applyFont="1" applyFill="1" applyBorder="1" applyAlignment="1">
      <alignment horizontal="center" vertical="top"/>
    </xf>
    <xf numFmtId="0" fontId="30" fillId="3" borderId="0" xfId="0" applyFont="1" applyFill="1" applyBorder="1" applyAlignment="1">
      <alignment horizontal="center" vertical="top"/>
    </xf>
    <xf numFmtId="0" fontId="30" fillId="3" borderId="0" xfId="0" applyFont="1" applyFill="1" applyBorder="1" applyAlignment="1">
      <alignment horizontal="center" vertical="center"/>
    </xf>
    <xf numFmtId="0" fontId="30" fillId="2" borderId="5" xfId="0" applyFont="1" applyFill="1" applyBorder="1" applyAlignment="1">
      <alignment horizontal="center" vertical="center" wrapText="1"/>
    </xf>
    <xf numFmtId="0" fontId="30" fillId="2" borderId="8" xfId="0" applyFont="1" applyFill="1" applyBorder="1" applyAlignment="1">
      <alignment horizontal="center" vertical="center" wrapText="1"/>
    </xf>
    <xf numFmtId="0" fontId="30" fillId="2" borderId="0" xfId="0" applyFont="1" applyFill="1" applyBorder="1" applyAlignment="1">
      <alignment horizontal="center" vertical="center" wrapText="1"/>
    </xf>
    <xf numFmtId="0" fontId="30" fillId="2" borderId="9" xfId="0" applyFont="1" applyFill="1" applyBorder="1" applyAlignment="1">
      <alignment horizontal="center" vertical="center" wrapText="1"/>
    </xf>
    <xf numFmtId="0" fontId="30" fillId="2" borderId="11" xfId="0" applyFont="1" applyFill="1" applyBorder="1" applyAlignment="1">
      <alignment horizontal="center" vertical="center" wrapText="1"/>
    </xf>
    <xf numFmtId="0" fontId="30" fillId="2" borderId="12" xfId="0" applyFont="1" applyFill="1" applyBorder="1" applyAlignment="1">
      <alignment horizontal="center" vertical="center" wrapText="1"/>
    </xf>
    <xf numFmtId="0" fontId="30" fillId="2" borderId="15" xfId="0" applyFont="1" applyFill="1" applyBorder="1" applyAlignment="1">
      <alignment horizontal="center" vertical="center" wrapText="1"/>
    </xf>
    <xf numFmtId="0" fontId="30" fillId="2" borderId="3" xfId="0" applyFont="1" applyFill="1" applyBorder="1" applyAlignment="1">
      <alignment horizontal="center" vertical="center" wrapText="1"/>
    </xf>
    <xf numFmtId="0" fontId="30" fillId="2" borderId="47" xfId="0" applyFont="1" applyFill="1" applyBorder="1" applyAlignment="1">
      <alignment horizontal="center" vertical="center" wrapText="1"/>
    </xf>
    <xf numFmtId="0" fontId="30" fillId="2" borderId="48" xfId="0" applyFont="1" applyFill="1" applyBorder="1" applyAlignment="1">
      <alignment horizontal="center" vertical="center" wrapText="1"/>
    </xf>
    <xf numFmtId="1" fontId="30" fillId="3" borderId="12" xfId="0" applyNumberFormat="1" applyFont="1" applyFill="1" applyBorder="1" applyAlignment="1">
      <alignment horizontal="center" vertical="center" wrapText="1"/>
    </xf>
    <xf numFmtId="0" fontId="30" fillId="3" borderId="10" xfId="0" applyFont="1" applyFill="1" applyBorder="1" applyAlignment="1">
      <alignment horizontal="center" vertical="center" wrapText="1"/>
    </xf>
    <xf numFmtId="0" fontId="30" fillId="3" borderId="15" xfId="0" applyFont="1" applyFill="1" applyBorder="1" applyAlignment="1">
      <alignment horizontal="center" vertical="center" wrapText="1"/>
    </xf>
    <xf numFmtId="0" fontId="30" fillId="3" borderId="3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left" vertical="center" wrapText="1"/>
    </xf>
    <xf numFmtId="0" fontId="30" fillId="3" borderId="7" xfId="0" applyFont="1" applyFill="1" applyBorder="1" applyAlignment="1">
      <alignment horizontal="left" vertical="top" wrapText="1"/>
    </xf>
    <xf numFmtId="0" fontId="30" fillId="3" borderId="5" xfId="0" applyFont="1" applyFill="1" applyBorder="1" applyAlignment="1">
      <alignment horizontal="left" vertical="top" wrapText="1"/>
    </xf>
    <xf numFmtId="0" fontId="30" fillId="3" borderId="8" xfId="0" applyFont="1" applyFill="1" applyBorder="1" applyAlignment="1">
      <alignment horizontal="left" vertical="top" wrapText="1"/>
    </xf>
    <xf numFmtId="0" fontId="30" fillId="3" borderId="4" xfId="0" applyFont="1" applyFill="1" applyBorder="1" applyAlignment="1">
      <alignment horizontal="left" vertical="top" wrapText="1"/>
    </xf>
    <xf numFmtId="0" fontId="30" fillId="3" borderId="0" xfId="0" applyFont="1" applyFill="1" applyBorder="1" applyAlignment="1">
      <alignment horizontal="left" vertical="top" wrapText="1"/>
    </xf>
    <xf numFmtId="0" fontId="30" fillId="3" borderId="9" xfId="0" applyFont="1" applyFill="1" applyBorder="1" applyAlignment="1">
      <alignment horizontal="left" vertical="top" wrapText="1"/>
    </xf>
    <xf numFmtId="0" fontId="30" fillId="3" borderId="0" xfId="0" applyFont="1" applyFill="1" applyBorder="1" applyAlignment="1">
      <alignment horizontal="center" vertical="top" wrapText="1"/>
    </xf>
    <xf numFmtId="0" fontId="30" fillId="3" borderId="0" xfId="0" applyFont="1" applyFill="1" applyBorder="1" applyAlignment="1">
      <alignment horizontal="center" wrapText="1"/>
    </xf>
    <xf numFmtId="0" fontId="30" fillId="3" borderId="7" xfId="0" applyFont="1" applyFill="1" applyBorder="1" applyAlignment="1">
      <alignment horizontal="left" vertical="center"/>
    </xf>
    <xf numFmtId="0" fontId="30" fillId="3" borderId="5" xfId="0" applyFont="1" applyFill="1" applyBorder="1" applyAlignment="1">
      <alignment horizontal="left" vertical="center"/>
    </xf>
    <xf numFmtId="0" fontId="30" fillId="3" borderId="8" xfId="0" applyFont="1" applyFill="1" applyBorder="1" applyAlignment="1">
      <alignment horizontal="left" vertical="center"/>
    </xf>
    <xf numFmtId="0" fontId="30" fillId="3" borderId="4" xfId="0" applyFont="1" applyFill="1" applyBorder="1" applyAlignment="1">
      <alignment horizontal="left" vertical="center"/>
    </xf>
    <xf numFmtId="0" fontId="30" fillId="3" borderId="0" xfId="0" applyFont="1" applyFill="1" applyBorder="1" applyAlignment="1">
      <alignment horizontal="left" vertical="center"/>
    </xf>
    <xf numFmtId="0" fontId="30" fillId="3" borderId="9" xfId="0" applyFont="1" applyFill="1" applyBorder="1" applyAlignment="1">
      <alignment horizontal="left" vertical="center"/>
    </xf>
    <xf numFmtId="0" fontId="33" fillId="2" borderId="0" xfId="0" applyFont="1" applyFill="1" applyBorder="1" applyAlignment="1">
      <alignment horizontal="center" vertical="center" wrapText="1"/>
    </xf>
    <xf numFmtId="0" fontId="33" fillId="2" borderId="9" xfId="0" applyFont="1" applyFill="1" applyBorder="1" applyAlignment="1">
      <alignment horizontal="center" vertical="center" wrapText="1"/>
    </xf>
    <xf numFmtId="0" fontId="33" fillId="2" borderId="4" xfId="0" applyFont="1" applyFill="1" applyBorder="1" applyAlignment="1">
      <alignment horizontal="center" vertical="center" wrapText="1"/>
    </xf>
    <xf numFmtId="0" fontId="81" fillId="2" borderId="85" xfId="0" applyFont="1" applyFill="1" applyBorder="1" applyAlignment="1">
      <alignment horizontal="left" vertical="center"/>
    </xf>
    <xf numFmtId="1" fontId="30" fillId="3" borderId="0" xfId="0" applyNumberFormat="1" applyFont="1" applyFill="1" applyBorder="1" applyAlignment="1">
      <alignment horizontal="center" vertical="top" wrapText="1"/>
    </xf>
    <xf numFmtId="1" fontId="32" fillId="2" borderId="0" xfId="0" applyNumberFormat="1" applyFont="1" applyFill="1" applyBorder="1" applyAlignment="1">
      <alignment horizontal="right"/>
    </xf>
    <xf numFmtId="1" fontId="30" fillId="2" borderId="0" xfId="0" applyNumberFormat="1" applyFont="1" applyFill="1" applyBorder="1" applyAlignment="1">
      <alignment horizontal="center" vertical="top"/>
    </xf>
    <xf numFmtId="1" fontId="81" fillId="3" borderId="0" xfId="2" applyNumberFormat="1" applyFont="1" applyFill="1" applyBorder="1" applyAlignment="1">
      <alignment horizontal="left" vertical="top" wrapText="1"/>
    </xf>
    <xf numFmtId="0" fontId="81" fillId="3" borderId="0" xfId="2" applyFont="1" applyFill="1" applyBorder="1" applyAlignment="1">
      <alignment horizontal="left" vertical="top" wrapText="1"/>
    </xf>
    <xf numFmtId="0" fontId="91" fillId="3" borderId="16" xfId="2" applyFont="1" applyFill="1" applyBorder="1" applyAlignment="1">
      <alignment horizontal="center" wrapText="1"/>
    </xf>
    <xf numFmtId="0" fontId="91" fillId="3" borderId="11" xfId="2" applyFont="1" applyFill="1" applyBorder="1" applyAlignment="1">
      <alignment horizontal="center" wrapText="1"/>
    </xf>
    <xf numFmtId="0" fontId="91" fillId="3" borderId="12" xfId="2" applyFont="1" applyFill="1" applyBorder="1" applyAlignment="1">
      <alignment horizontal="center" wrapText="1"/>
    </xf>
    <xf numFmtId="0" fontId="90" fillId="3" borderId="10" xfId="2" applyFont="1" applyFill="1" applyBorder="1" applyAlignment="1">
      <alignment horizontal="center" wrapText="1"/>
    </xf>
    <xf numFmtId="0" fontId="90" fillId="3" borderId="11" xfId="2" applyFont="1" applyFill="1" applyBorder="1" applyAlignment="1">
      <alignment horizontal="center" wrapText="1"/>
    </xf>
    <xf numFmtId="0" fontId="90" fillId="3" borderId="42" xfId="2" applyFont="1" applyFill="1" applyBorder="1" applyAlignment="1">
      <alignment horizontal="center" wrapText="1"/>
    </xf>
    <xf numFmtId="0" fontId="35" fillId="2" borderId="4" xfId="0" applyFont="1" applyFill="1" applyBorder="1" applyAlignment="1">
      <alignment horizontal="center" wrapText="1"/>
    </xf>
    <xf numFmtId="0" fontId="35" fillId="2" borderId="0" xfId="0" applyFont="1" applyFill="1" applyBorder="1" applyAlignment="1">
      <alignment horizontal="center" wrapText="1"/>
    </xf>
    <xf numFmtId="0" fontId="33" fillId="2" borderId="0" xfId="0" applyFont="1" applyFill="1" applyBorder="1" applyAlignment="1">
      <alignment horizontal="center" vertical="center"/>
    </xf>
    <xf numFmtId="0" fontId="33" fillId="2" borderId="9" xfId="0" applyFont="1" applyFill="1" applyBorder="1" applyAlignment="1">
      <alignment horizontal="center" vertical="center"/>
    </xf>
    <xf numFmtId="0" fontId="30" fillId="2" borderId="34" xfId="0" applyFont="1" applyFill="1" applyBorder="1" applyAlignment="1">
      <alignment horizontal="center" vertical="center" wrapText="1"/>
    </xf>
    <xf numFmtId="0" fontId="30" fillId="2" borderId="32" xfId="0" applyFont="1" applyFill="1" applyBorder="1" applyAlignment="1">
      <alignment horizontal="center" vertical="center" wrapText="1"/>
    </xf>
    <xf numFmtId="1" fontId="30" fillId="2" borderId="12" xfId="0" applyNumberFormat="1" applyFont="1" applyFill="1" applyBorder="1" applyAlignment="1">
      <alignment horizontal="center" vertical="center" wrapText="1"/>
    </xf>
    <xf numFmtId="0" fontId="30" fillId="2" borderId="10" xfId="0" applyFont="1" applyFill="1" applyBorder="1" applyAlignment="1">
      <alignment horizontal="center" vertical="center" wrapText="1"/>
    </xf>
    <xf numFmtId="0" fontId="30" fillId="2" borderId="7" xfId="0" applyFont="1" applyFill="1" applyBorder="1" applyAlignment="1">
      <alignment horizontal="center" vertical="center" wrapText="1"/>
    </xf>
    <xf numFmtId="1" fontId="32" fillId="3" borderId="0" xfId="0" applyNumberFormat="1" applyFont="1" applyFill="1" applyBorder="1" applyAlignment="1">
      <alignment horizontal="right"/>
    </xf>
    <xf numFmtId="0" fontId="91" fillId="3" borderId="0" xfId="2" applyFont="1" applyFill="1" applyBorder="1" applyAlignment="1">
      <alignment horizontal="center" vertical="center" wrapText="1"/>
    </xf>
    <xf numFmtId="0" fontId="91" fillId="3" borderId="9" xfId="2" applyFont="1" applyFill="1" applyBorder="1" applyAlignment="1">
      <alignment horizontal="center" vertical="center" wrapText="1"/>
    </xf>
    <xf numFmtId="0" fontId="32" fillId="3" borderId="9" xfId="2" applyFont="1" applyFill="1" applyBorder="1" applyAlignment="1">
      <alignment horizontal="center" wrapText="1"/>
    </xf>
    <xf numFmtId="1" fontId="32" fillId="3" borderId="0" xfId="2" applyNumberFormat="1" applyFont="1" applyFill="1" applyBorder="1" applyAlignment="1">
      <alignment horizontal="center" vertical="top" wrapText="1"/>
    </xf>
    <xf numFmtId="0" fontId="32" fillId="3" borderId="0" xfId="2" applyFont="1" applyFill="1" applyBorder="1" applyAlignment="1">
      <alignment horizontal="center" vertical="top" wrapText="1"/>
    </xf>
    <xf numFmtId="0" fontId="32" fillId="3" borderId="9" xfId="2" applyFont="1" applyFill="1" applyBorder="1" applyAlignment="1">
      <alignment horizontal="center" vertical="top" wrapText="1"/>
    </xf>
    <xf numFmtId="0" fontId="90" fillId="3" borderId="0" xfId="2" applyFont="1" applyFill="1" applyBorder="1" applyAlignment="1">
      <alignment horizontal="center" vertical="center" wrapText="1"/>
    </xf>
    <xf numFmtId="0" fontId="90" fillId="3" borderId="9" xfId="2" applyFont="1" applyFill="1" applyBorder="1" applyAlignment="1">
      <alignment horizontal="center" vertical="center" wrapText="1"/>
    </xf>
    <xf numFmtId="165" fontId="30" fillId="25" borderId="38" xfId="2" applyNumberFormat="1" applyFont="1" applyFill="1" applyBorder="1" applyAlignment="1">
      <alignment horizontal="center" vertical="center" wrapText="1"/>
    </xf>
    <xf numFmtId="165" fontId="30" fillId="25" borderId="29" xfId="2" applyNumberFormat="1" applyFont="1" applyFill="1" applyBorder="1" applyAlignment="1">
      <alignment horizontal="center" vertical="center" wrapText="1"/>
    </xf>
    <xf numFmtId="165" fontId="30" fillId="25" borderId="89" xfId="2" applyNumberFormat="1" applyFont="1" applyFill="1" applyBorder="1" applyAlignment="1">
      <alignment horizontal="center" vertical="center" wrapText="1"/>
    </xf>
    <xf numFmtId="0" fontId="30" fillId="2" borderId="0" xfId="2" applyFont="1" applyFill="1" applyBorder="1" applyAlignment="1">
      <alignment horizontal="left" textRotation="180"/>
    </xf>
    <xf numFmtId="165" fontId="30" fillId="3" borderId="0" xfId="2" applyNumberFormat="1" applyFont="1" applyFill="1" applyBorder="1" applyAlignment="1">
      <alignment horizontal="center" wrapText="1"/>
    </xf>
    <xf numFmtId="3" fontId="54" fillId="28" borderId="24" xfId="2" applyNumberFormat="1" applyFont="1" applyFill="1" applyBorder="1" applyAlignment="1">
      <alignment horizontal="center" vertical="center" wrapText="1"/>
    </xf>
    <xf numFmtId="3" fontId="54" fillId="28" borderId="0" xfId="2" applyNumberFormat="1" applyFont="1" applyFill="1" applyBorder="1" applyAlignment="1">
      <alignment horizontal="center" vertical="center" wrapText="1"/>
    </xf>
    <xf numFmtId="3" fontId="54" fillId="28" borderId="30" xfId="2" applyNumberFormat="1" applyFont="1" applyFill="1" applyBorder="1" applyAlignment="1">
      <alignment horizontal="center" vertical="center" wrapText="1"/>
    </xf>
    <xf numFmtId="3" fontId="54" fillId="31" borderId="0" xfId="2" applyNumberFormat="1" applyFont="1" applyFill="1" applyBorder="1" applyAlignment="1">
      <alignment horizontal="center" vertical="center" wrapText="1"/>
    </xf>
    <xf numFmtId="0" fontId="94" fillId="9" borderId="62" xfId="2" applyFont="1" applyFill="1" applyBorder="1" applyAlignment="1">
      <alignment horizontal="center" vertical="center" wrapText="1"/>
    </xf>
    <xf numFmtId="0" fontId="94" fillId="9" borderId="63" xfId="2" applyFont="1" applyFill="1" applyBorder="1" applyAlignment="1">
      <alignment horizontal="center" vertical="center" wrapText="1"/>
    </xf>
    <xf numFmtId="0" fontId="94" fillId="9" borderId="64" xfId="2" applyFont="1" applyFill="1" applyBorder="1" applyAlignment="1">
      <alignment horizontal="center" vertical="center" wrapText="1"/>
    </xf>
    <xf numFmtId="165" fontId="30" fillId="32" borderId="24" xfId="2" applyNumberFormat="1" applyFont="1" applyFill="1" applyBorder="1" applyAlignment="1">
      <alignment horizontal="center" vertical="center" wrapText="1"/>
    </xf>
    <xf numFmtId="165" fontId="30" fillId="32" borderId="0" xfId="2" applyNumberFormat="1" applyFont="1" applyFill="1" applyBorder="1" applyAlignment="1">
      <alignment horizontal="center" vertical="center" wrapText="1"/>
    </xf>
    <xf numFmtId="165" fontId="30" fillId="32" borderId="30" xfId="2" applyNumberFormat="1" applyFont="1" applyFill="1" applyBorder="1" applyAlignment="1">
      <alignment horizontal="center" vertical="center" wrapText="1"/>
    </xf>
    <xf numFmtId="3" fontId="54" fillId="31" borderId="65" xfId="2" applyNumberFormat="1" applyFont="1" applyFill="1" applyBorder="1" applyAlignment="1">
      <alignment horizontal="center" vertical="center" wrapText="1"/>
    </xf>
    <xf numFmtId="3" fontId="54" fillId="31" borderId="66" xfId="2" applyNumberFormat="1" applyFont="1" applyFill="1" applyBorder="1" applyAlignment="1">
      <alignment horizontal="center" vertical="center" wrapText="1"/>
    </xf>
    <xf numFmtId="3" fontId="54" fillId="31" borderId="67" xfId="2" applyNumberFormat="1" applyFont="1" applyFill="1" applyBorder="1" applyAlignment="1">
      <alignment horizontal="center" vertical="center" wrapText="1"/>
    </xf>
    <xf numFmtId="3" fontId="54" fillId="31" borderId="68" xfId="2" applyNumberFormat="1" applyFont="1" applyFill="1" applyBorder="1" applyAlignment="1">
      <alignment horizontal="center" vertical="center" wrapText="1"/>
    </xf>
    <xf numFmtId="3" fontId="54" fillId="31" borderId="69" xfId="2" applyNumberFormat="1" applyFont="1" applyFill="1" applyBorder="1" applyAlignment="1">
      <alignment horizontal="center" vertical="center" wrapText="1"/>
    </xf>
    <xf numFmtId="0" fontId="94" fillId="2" borderId="86" xfId="2" applyFont="1" applyFill="1" applyBorder="1" applyAlignment="1">
      <alignment horizontal="center" vertical="center" wrapText="1"/>
    </xf>
    <xf numFmtId="0" fontId="94" fillId="2" borderId="87" xfId="2" applyFont="1" applyFill="1" applyBorder="1" applyAlignment="1">
      <alignment horizontal="center" vertical="center" wrapText="1"/>
    </xf>
    <xf numFmtId="0" fontId="94" fillId="2" borderId="88" xfId="2" applyFont="1" applyFill="1" applyBorder="1" applyAlignment="1">
      <alignment horizontal="center" vertical="center" wrapText="1"/>
    </xf>
    <xf numFmtId="3" fontId="54" fillId="31" borderId="24" xfId="2" applyNumberFormat="1" applyFont="1" applyFill="1" applyBorder="1" applyAlignment="1">
      <alignment horizontal="center" vertical="center" wrapText="1"/>
    </xf>
    <xf numFmtId="3" fontId="54" fillId="31" borderId="30" xfId="2" applyNumberFormat="1" applyFont="1" applyFill="1" applyBorder="1" applyAlignment="1">
      <alignment horizontal="center" vertical="center" wrapText="1"/>
    </xf>
    <xf numFmtId="3" fontId="30" fillId="30" borderId="24" xfId="2" applyNumberFormat="1" applyFont="1" applyFill="1" applyBorder="1" applyAlignment="1">
      <alignment horizontal="center" vertical="center" wrapText="1"/>
    </xf>
    <xf numFmtId="3" fontId="30" fillId="30" borderId="0" xfId="2" applyNumberFormat="1" applyFont="1" applyFill="1" applyBorder="1" applyAlignment="1">
      <alignment horizontal="center" vertical="center" wrapText="1"/>
    </xf>
    <xf numFmtId="3" fontId="30" fillId="30" borderId="30" xfId="2" applyNumberFormat="1" applyFont="1" applyFill="1" applyBorder="1" applyAlignment="1">
      <alignment horizontal="center" vertical="center" wrapText="1"/>
    </xf>
    <xf numFmtId="3" fontId="30" fillId="23" borderId="0" xfId="2" applyNumberFormat="1" applyFont="1" applyFill="1" applyBorder="1" applyAlignment="1">
      <alignment horizontal="center" vertical="center" wrapText="1"/>
    </xf>
    <xf numFmtId="3" fontId="30" fillId="23" borderId="24" xfId="2" applyNumberFormat="1" applyFont="1" applyFill="1" applyBorder="1" applyAlignment="1">
      <alignment horizontal="center" vertical="center" wrapText="1"/>
    </xf>
    <xf numFmtId="3" fontId="30" fillId="23" borderId="30" xfId="2" applyNumberFormat="1" applyFont="1" applyFill="1" applyBorder="1" applyAlignment="1">
      <alignment horizontal="center" vertical="center" wrapText="1"/>
    </xf>
    <xf numFmtId="3" fontId="30" fillId="23" borderId="28" xfId="2" applyNumberFormat="1" applyFont="1" applyFill="1" applyBorder="1" applyAlignment="1">
      <alignment horizontal="center" vertical="center" wrapText="1"/>
    </xf>
    <xf numFmtId="3" fontId="30" fillId="23" borderId="26" xfId="2" applyNumberFormat="1" applyFont="1" applyFill="1" applyBorder="1" applyAlignment="1">
      <alignment horizontal="center" vertical="center" wrapText="1"/>
    </xf>
    <xf numFmtId="3" fontId="30" fillId="23" borderId="40" xfId="2" applyNumberFormat="1" applyFont="1" applyFill="1" applyBorder="1" applyAlignment="1">
      <alignment horizontal="center" vertical="center" wrapText="1"/>
    </xf>
    <xf numFmtId="165" fontId="30" fillId="30" borderId="0" xfId="2" applyNumberFormat="1" applyFont="1" applyFill="1" applyBorder="1" applyAlignment="1">
      <alignment horizontal="center" vertical="center" wrapText="1"/>
    </xf>
    <xf numFmtId="3" fontId="30" fillId="25" borderId="0" xfId="2" applyNumberFormat="1" applyFont="1" applyFill="1" applyBorder="1" applyAlignment="1">
      <alignment horizontal="center" vertical="center" wrapText="1"/>
    </xf>
    <xf numFmtId="3" fontId="30" fillId="24" borderId="0" xfId="2" applyNumberFormat="1" applyFont="1" applyFill="1" applyBorder="1" applyAlignment="1">
      <alignment horizontal="center" vertical="center" wrapText="1"/>
    </xf>
    <xf numFmtId="0" fontId="30" fillId="2" borderId="0" xfId="2" applyFont="1" applyFill="1" applyBorder="1" applyAlignment="1">
      <alignment horizontal="left"/>
    </xf>
    <xf numFmtId="0" fontId="65" fillId="3" borderId="0" xfId="2" applyFont="1" applyFill="1" applyBorder="1" applyAlignment="1">
      <alignment horizontal="center"/>
    </xf>
    <xf numFmtId="0" fontId="73" fillId="3" borderId="0" xfId="2" applyFont="1" applyFill="1" applyBorder="1" applyAlignment="1">
      <alignment horizontal="center"/>
    </xf>
    <xf numFmtId="0" fontId="84" fillId="3" borderId="72" xfId="2" applyFont="1" applyFill="1" applyBorder="1" applyAlignment="1">
      <alignment horizontal="center" vertical="center" wrapText="1"/>
    </xf>
    <xf numFmtId="0" fontId="84" fillId="3" borderId="73" xfId="2" applyFont="1" applyFill="1" applyBorder="1" applyAlignment="1">
      <alignment horizontal="center" vertical="center" wrapText="1"/>
    </xf>
    <xf numFmtId="0" fontId="84" fillId="3" borderId="74" xfId="2" applyFont="1" applyFill="1" applyBorder="1" applyAlignment="1">
      <alignment horizontal="center" vertical="center" wrapText="1"/>
    </xf>
    <xf numFmtId="0" fontId="53" fillId="2" borderId="0" xfId="2" applyFont="1" applyFill="1" applyAlignment="1">
      <alignment horizontal="left" vertical="center" wrapText="1"/>
    </xf>
    <xf numFmtId="0" fontId="53" fillId="2" borderId="0" xfId="2" applyFont="1" applyFill="1" applyAlignment="1">
      <alignment horizontal="left" vertical="center"/>
    </xf>
    <xf numFmtId="0" fontId="84" fillId="9" borderId="75" xfId="2" applyFont="1" applyFill="1" applyBorder="1" applyAlignment="1">
      <alignment horizontal="center" vertical="center" wrapText="1"/>
    </xf>
    <xf numFmtId="0" fontId="84" fillId="9" borderId="76" xfId="2" applyFont="1" applyFill="1" applyBorder="1" applyAlignment="1">
      <alignment horizontal="center" vertical="center" wrapText="1"/>
    </xf>
    <xf numFmtId="0" fontId="84" fillId="9" borderId="77" xfId="2" applyFont="1" applyFill="1" applyBorder="1" applyAlignment="1">
      <alignment horizontal="center" vertical="center" wrapText="1"/>
    </xf>
    <xf numFmtId="3" fontId="54" fillId="28" borderId="78" xfId="2" applyNumberFormat="1" applyFont="1" applyFill="1" applyBorder="1" applyAlignment="1">
      <alignment horizontal="center" vertical="center" wrapText="1"/>
    </xf>
    <xf numFmtId="3" fontId="54" fillId="28" borderId="79" xfId="2" applyNumberFormat="1" applyFont="1" applyFill="1" applyBorder="1" applyAlignment="1">
      <alignment horizontal="center" vertical="center" wrapText="1"/>
    </xf>
    <xf numFmtId="3" fontId="54" fillId="28" borderId="80" xfId="2" applyNumberFormat="1" applyFont="1" applyFill="1" applyBorder="1" applyAlignment="1">
      <alignment horizontal="center" vertical="center" wrapText="1"/>
    </xf>
    <xf numFmtId="3" fontId="54" fillId="28" borderId="71" xfId="2" applyNumberFormat="1" applyFont="1" applyFill="1" applyBorder="1" applyAlignment="1">
      <alignment horizontal="center" vertical="center" wrapText="1"/>
    </xf>
    <xf numFmtId="3" fontId="54" fillId="28" borderId="81" xfId="2" applyNumberFormat="1" applyFont="1" applyFill="1" applyBorder="1" applyAlignment="1">
      <alignment horizontal="center" vertical="center" wrapText="1"/>
    </xf>
    <xf numFmtId="1" fontId="81" fillId="2" borderId="0" xfId="2" applyNumberFormat="1" applyFont="1" applyFill="1" applyBorder="1" applyAlignment="1">
      <alignment horizontal="left"/>
    </xf>
    <xf numFmtId="0" fontId="58" fillId="2" borderId="0" xfId="2" applyFont="1" applyFill="1" applyAlignment="1">
      <alignment horizontal="right"/>
    </xf>
    <xf numFmtId="0" fontId="73" fillId="2" borderId="0" xfId="2" applyFont="1" applyFill="1" applyAlignment="1">
      <alignment horizontal="center"/>
    </xf>
    <xf numFmtId="0" fontId="81" fillId="3" borderId="82" xfId="2" applyFont="1" applyFill="1" applyBorder="1" applyAlignment="1">
      <alignment horizontal="left" vertical="center" wrapText="1"/>
    </xf>
  </cellXfs>
  <cellStyles count="88">
    <cellStyle name="Celkem 2" xfId="58"/>
    <cellStyle name="Datum" xfId="59"/>
    <cellStyle name="F2" xfId="60"/>
    <cellStyle name="F3" xfId="61"/>
    <cellStyle name="F4" xfId="62"/>
    <cellStyle name="F5" xfId="63"/>
    <cellStyle name="F6" xfId="64"/>
    <cellStyle name="F7" xfId="65"/>
    <cellStyle name="F8" xfId="66"/>
    <cellStyle name="Finanční0" xfId="67"/>
    <cellStyle name="Fixed" xfId="13"/>
    <cellStyle name="HEADING1" xfId="68"/>
    <cellStyle name="HEADING2" xfId="69"/>
    <cellStyle name="Hypertextový odkaz 2" xfId="4"/>
    <cellStyle name="Měna0" xfId="70"/>
    <cellStyle name="normal" xfId="71"/>
    <cellStyle name="Normální" xfId="0" builtinId="0"/>
    <cellStyle name="Normální 10" xfId="72"/>
    <cellStyle name="Normální 11" xfId="73"/>
    <cellStyle name="Normální 12" xfId="74"/>
    <cellStyle name="Normální 2" xfId="2"/>
    <cellStyle name="Normální 2 2" xfId="14"/>
    <cellStyle name="Normální 2 2 2" xfId="15"/>
    <cellStyle name="Normální 2 3" xfId="20"/>
    <cellStyle name="Normální 3" xfId="5"/>
    <cellStyle name="Normální 4" xfId="6"/>
    <cellStyle name="Normální 4 2" xfId="75"/>
    <cellStyle name="Normální 5" xfId="16"/>
    <cellStyle name="Normální 5 2" xfId="17"/>
    <cellStyle name="Normální 5 2 2" xfId="76"/>
    <cellStyle name="Normální 5 3" xfId="19"/>
    <cellStyle name="Normální 5 4" xfId="77"/>
    <cellStyle name="Normální 6" xfId="18"/>
    <cellStyle name="Normální 6 2" xfId="78"/>
    <cellStyle name="Normální 7" xfId="21"/>
    <cellStyle name="Normální 7 2" xfId="57"/>
    <cellStyle name="Normální 7 3" xfId="79"/>
    <cellStyle name="Normální 8" xfId="22"/>
    <cellStyle name="Normální 8 2" xfId="80"/>
    <cellStyle name="Normální 9" xfId="23"/>
    <cellStyle name="Normální 9 2" xfId="81"/>
    <cellStyle name="Pevný" xfId="82"/>
    <cellStyle name="Procenta" xfId="1" builtinId="5"/>
    <cellStyle name="Procenta 2" xfId="7"/>
    <cellStyle name="Procenta 2 2" xfId="3"/>
    <cellStyle name="Procenta 2 3" xfId="83"/>
    <cellStyle name="Procenta 3" xfId="84"/>
    <cellStyle name="Procenta 3 2" xfId="85"/>
    <cellStyle name="SAPBEXaggData" xfId="8"/>
    <cellStyle name="SAPBEXaggDataEmph" xfId="24"/>
    <cellStyle name="SAPBEXaggItem" xfId="9"/>
    <cellStyle name="SAPBEXaggItemX" xfId="25"/>
    <cellStyle name="SAPBEXexcBad7" xfId="26"/>
    <cellStyle name="SAPBEXexcBad8" xfId="27"/>
    <cellStyle name="SAPBEXexcBad9" xfId="28"/>
    <cellStyle name="SAPBEXexcCritical4" xfId="29"/>
    <cellStyle name="SAPBEXexcCritical5" xfId="30"/>
    <cellStyle name="SAPBEXexcCritical6" xfId="31"/>
    <cellStyle name="SAPBEXexcGood1" xfId="32"/>
    <cellStyle name="SAPBEXexcGood2" xfId="33"/>
    <cellStyle name="SAPBEXexcGood3" xfId="34"/>
    <cellStyle name="SAPBEXfilterDrill" xfId="35"/>
    <cellStyle name="SAPBEXfilterItem" xfId="36"/>
    <cellStyle name="SAPBEXfilterText" xfId="37"/>
    <cellStyle name="SAPBEXformats" xfId="38"/>
    <cellStyle name="SAPBEXheaderItem" xfId="39"/>
    <cellStyle name="SAPBEXheaderText" xfId="40"/>
    <cellStyle name="SAPBEXHLevel0" xfId="41"/>
    <cellStyle name="SAPBEXHLevel0X" xfId="42"/>
    <cellStyle name="SAPBEXHLevel1" xfId="43"/>
    <cellStyle name="SAPBEXHLevel1X" xfId="44"/>
    <cellStyle name="SAPBEXHLevel2" xfId="45"/>
    <cellStyle name="SAPBEXHLevel2X" xfId="46"/>
    <cellStyle name="SAPBEXHLevel3" xfId="47"/>
    <cellStyle name="SAPBEXHLevel3X" xfId="48"/>
    <cellStyle name="SAPBEXchaText" xfId="10"/>
    <cellStyle name="SAPBEXresData" xfId="49"/>
    <cellStyle name="SAPBEXresDataEmph" xfId="50"/>
    <cellStyle name="SAPBEXresItem" xfId="51"/>
    <cellStyle name="SAPBEXresItemX" xfId="52"/>
    <cellStyle name="SAPBEXstdData" xfId="11"/>
    <cellStyle name="SAPBEXstdDataEmph" xfId="53"/>
    <cellStyle name="SAPBEXstdItem" xfId="12"/>
    <cellStyle name="SAPBEXstdItemX" xfId="54"/>
    <cellStyle name="SAPBEXtitle" xfId="55"/>
    <cellStyle name="SAPBEXundefined" xfId="56"/>
    <cellStyle name="Záhlaví 1" xfId="86"/>
    <cellStyle name="Záhlaví 2" xfId="87"/>
  </cellStyles>
  <dxfs count="0"/>
  <tableStyles count="0" defaultTableStyle="TableStyleMedium2" defaultPivotStyle="PivotStyleLight16"/>
  <colors>
    <mruColors>
      <color rgb="FFFFFFCC"/>
      <color rgb="FFDDFAFB"/>
      <color rgb="FFCEF8FA"/>
      <color rgb="FF79C1D5"/>
      <color rgb="FFFFCC66"/>
      <color rgb="FFFFFF66"/>
      <color rgb="FFFFFF99"/>
      <color rgb="FFFFCCFF"/>
      <color rgb="FF000099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autoTitleDeleted val="1"/>
    <c:view3D>
      <c:rotX val="50"/>
      <c:rotY val="0"/>
      <c:rAngAx val="0"/>
      <c:perspective val="2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1946587415872626"/>
          <c:y val="0.24573428613096107"/>
          <c:w val="0.61308307391808592"/>
          <c:h val="0.65727516839124822"/>
        </c:manualLayout>
      </c:layout>
      <c:pie3DChart>
        <c:varyColors val="1"/>
        <c:ser>
          <c:idx val="0"/>
          <c:order val="0"/>
          <c:spPr>
            <a:solidFill>
              <a:srgbClr val="00B0F0"/>
            </a:solidFill>
          </c:spPr>
          <c:explosion val="25"/>
          <c:dPt>
            <c:idx val="0"/>
            <c:bubble3D val="0"/>
            <c:spPr>
              <a:solidFill>
                <a:schemeClr val="accent1">
                  <a:lumMod val="75000"/>
                </a:schemeClr>
              </a:solidFill>
            </c:spPr>
          </c:dPt>
          <c:dPt>
            <c:idx val="1"/>
            <c:bubble3D val="0"/>
            <c:spPr>
              <a:solidFill>
                <a:schemeClr val="accent5">
                  <a:lumMod val="75000"/>
                </a:schemeClr>
              </a:solidFill>
            </c:spPr>
          </c:dPt>
          <c:dPt>
            <c:idx val="2"/>
            <c:bubble3D val="0"/>
            <c:spPr>
              <a:solidFill>
                <a:schemeClr val="accent6">
                  <a:lumMod val="75000"/>
                </a:schemeClr>
              </a:solidFill>
            </c:spPr>
          </c:dPt>
          <c:dPt>
            <c:idx val="3"/>
            <c:bubble3D val="0"/>
            <c:spPr>
              <a:solidFill>
                <a:schemeClr val="accent2">
                  <a:lumMod val="75000"/>
                </a:schemeClr>
              </a:solidFill>
            </c:spPr>
          </c:dPt>
          <c:dPt>
            <c:idx val="4"/>
            <c:bubble3D val="0"/>
            <c:spPr>
              <a:solidFill>
                <a:schemeClr val="accent3">
                  <a:lumMod val="75000"/>
                </a:schemeClr>
              </a:solidFill>
            </c:spPr>
          </c:dPt>
          <c:dLbls>
            <c:dLbl>
              <c:idx val="0"/>
              <c:layout>
                <c:manualLayout>
                  <c:x val="-8.5109751782962345E-2"/>
                  <c:y val="-4.204149663773779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0.13904268226844962"/>
                  <c:y val="-1.845240147901220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0.18514129051008663"/>
                  <c:y val="6.259976627009214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-0.12049848420110276"/>
                  <c:y val="-1.3544396597131597E-4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-0.23603685805993724"/>
                  <c:y val="1.391957392187290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.00%" sourceLinked="0"/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'7'!$B$29:$F$29</c:f>
              <c:strCache>
                <c:ptCount val="5"/>
                <c:pt idx="0">
                  <c:v>VO</c:v>
                </c:pt>
                <c:pt idx="1">
                  <c:v>SO</c:v>
                </c:pt>
                <c:pt idx="2">
                  <c:v>MO</c:v>
                </c:pt>
                <c:pt idx="3">
                  <c:v>DOM</c:v>
                </c:pt>
                <c:pt idx="4">
                  <c:v>CNG</c:v>
                </c:pt>
              </c:strCache>
            </c:strRef>
          </c:cat>
          <c:val>
            <c:numRef>
              <c:f>'7'!$B$30:$F$30</c:f>
              <c:numCache>
                <c:formatCode>#,##0</c:formatCode>
                <c:ptCount val="5"/>
                <c:pt idx="0">
                  <c:v>1629</c:v>
                </c:pt>
                <c:pt idx="1">
                  <c:v>6547</c:v>
                </c:pt>
                <c:pt idx="2">
                  <c:v>205647</c:v>
                </c:pt>
                <c:pt idx="3">
                  <c:v>2623223</c:v>
                </c:pt>
                <c:pt idx="4">
                  <c:v>224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'10'!$H$45</c:f>
              <c:strCache>
                <c:ptCount val="1"/>
                <c:pt idx="0">
                  <c:v>Červenec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dLbls>
            <c:txPr>
              <a:bodyPr/>
              <a:lstStyle/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'10'!$I$44:$J$44</c:f>
              <c:numCache>
                <c:formatCode>General</c:formatCode>
                <c:ptCount val="2"/>
                <c:pt idx="0">
                  <c:v>2019</c:v>
                </c:pt>
                <c:pt idx="1">
                  <c:v>2018</c:v>
                </c:pt>
              </c:numCache>
            </c:numRef>
          </c:cat>
          <c:val>
            <c:numRef>
              <c:f>'10'!$I$45:$J$45</c:f>
              <c:numCache>
                <c:formatCode>0.0%</c:formatCode>
                <c:ptCount val="2"/>
                <c:pt idx="0">
                  <c:v>0.29628441163719793</c:v>
                </c:pt>
                <c:pt idx="1">
                  <c:v>0.32139593541496003</c:v>
                </c:pt>
              </c:numCache>
            </c:numRef>
          </c:val>
        </c:ser>
        <c:ser>
          <c:idx val="1"/>
          <c:order val="1"/>
          <c:tx>
            <c:strRef>
              <c:f>'10'!$H$46</c:f>
              <c:strCache>
                <c:ptCount val="1"/>
                <c:pt idx="0">
                  <c:v>Srpen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Lbls>
            <c:txPr>
              <a:bodyPr/>
              <a:lstStyle/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'10'!$I$44:$J$44</c:f>
              <c:numCache>
                <c:formatCode>General</c:formatCode>
                <c:ptCount val="2"/>
                <c:pt idx="0">
                  <c:v>2019</c:v>
                </c:pt>
                <c:pt idx="1">
                  <c:v>2018</c:v>
                </c:pt>
              </c:numCache>
            </c:numRef>
          </c:cat>
          <c:val>
            <c:numRef>
              <c:f>'10'!$I$46:$J$46</c:f>
              <c:numCache>
                <c:formatCode>0.0%</c:formatCode>
                <c:ptCount val="2"/>
                <c:pt idx="0">
                  <c:v>0.27466678134406325</c:v>
                </c:pt>
                <c:pt idx="1">
                  <c:v>0.27679841950819167</c:v>
                </c:pt>
              </c:numCache>
            </c:numRef>
          </c:val>
        </c:ser>
        <c:ser>
          <c:idx val="2"/>
          <c:order val="2"/>
          <c:tx>
            <c:strRef>
              <c:f>'10'!$H$47</c:f>
              <c:strCache>
                <c:ptCount val="1"/>
                <c:pt idx="0">
                  <c:v>Září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spPr/>
              <c:txPr>
                <a:bodyPr/>
                <a:lstStyle/>
                <a:p>
                  <a:pPr>
                    <a:defRPr>
                      <a:solidFill>
                        <a:schemeClr val="tx1"/>
                      </a:solidFill>
                    </a:defRPr>
                  </a:pPr>
                  <a:endParaRPr lang="cs-CZ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'10'!$I$44:$J$44</c:f>
              <c:numCache>
                <c:formatCode>General</c:formatCode>
                <c:ptCount val="2"/>
                <c:pt idx="0">
                  <c:v>2019</c:v>
                </c:pt>
                <c:pt idx="1">
                  <c:v>2018</c:v>
                </c:pt>
              </c:numCache>
            </c:numRef>
          </c:cat>
          <c:val>
            <c:numRef>
              <c:f>'10'!$I$47:$J$47</c:f>
              <c:numCache>
                <c:formatCode>0.0%</c:formatCode>
                <c:ptCount val="2"/>
                <c:pt idx="0">
                  <c:v>0.42904880701873876</c:v>
                </c:pt>
                <c:pt idx="1">
                  <c:v>0.40180564507684829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09705472"/>
        <c:axId val="112267648"/>
      </c:barChart>
      <c:catAx>
        <c:axId val="1097054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rok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12267648"/>
        <c:crosses val="autoZero"/>
        <c:auto val="1"/>
        <c:lblAlgn val="ctr"/>
        <c:lblOffset val="100"/>
        <c:noMultiLvlLbl val="0"/>
      </c:catAx>
      <c:valAx>
        <c:axId val="112267648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10970547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 b="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798686948872537"/>
          <c:y val="5.2380972021361841E-2"/>
          <c:w val="0.49250688350604677"/>
          <c:h val="0.7635390939404176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'11'!$B$45</c:f>
              <c:strCache>
                <c:ptCount val="1"/>
                <c:pt idx="0">
                  <c:v>Červenec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cat>
            <c:numRef>
              <c:f>'11'!$C$44:$D$44</c:f>
              <c:numCache>
                <c:formatCode>General</c:formatCode>
                <c:ptCount val="2"/>
                <c:pt idx="0">
                  <c:v>2019</c:v>
                </c:pt>
                <c:pt idx="1">
                  <c:v>2018</c:v>
                </c:pt>
              </c:numCache>
            </c:numRef>
          </c:cat>
          <c:val>
            <c:numRef>
              <c:f>'11'!$C$45:$D$45</c:f>
              <c:numCache>
                <c:formatCode>#,##0</c:formatCode>
                <c:ptCount val="2"/>
                <c:pt idx="0">
                  <c:v>266809.48375957186</c:v>
                </c:pt>
                <c:pt idx="1">
                  <c:v>254709.7331937282</c:v>
                </c:pt>
              </c:numCache>
            </c:numRef>
          </c:val>
        </c:ser>
        <c:ser>
          <c:idx val="1"/>
          <c:order val="1"/>
          <c:tx>
            <c:strRef>
              <c:f>'11'!$B$46</c:f>
              <c:strCache>
                <c:ptCount val="1"/>
                <c:pt idx="0">
                  <c:v>Srpen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cat>
            <c:numRef>
              <c:f>'11'!$C$44:$D$44</c:f>
              <c:numCache>
                <c:formatCode>General</c:formatCode>
                <c:ptCount val="2"/>
                <c:pt idx="0">
                  <c:v>2019</c:v>
                </c:pt>
                <c:pt idx="1">
                  <c:v>2018</c:v>
                </c:pt>
              </c:numCache>
            </c:numRef>
          </c:cat>
          <c:val>
            <c:numRef>
              <c:f>'11'!$C$46:$D$46</c:f>
              <c:numCache>
                <c:formatCode>#,##0</c:formatCode>
                <c:ptCount val="2"/>
                <c:pt idx="0">
                  <c:v>259966.69329779022</c:v>
                </c:pt>
                <c:pt idx="1">
                  <c:v>253252.58528730719</c:v>
                </c:pt>
              </c:numCache>
            </c:numRef>
          </c:val>
        </c:ser>
        <c:ser>
          <c:idx val="2"/>
          <c:order val="2"/>
          <c:tx>
            <c:strRef>
              <c:f>'11'!$B$47</c:f>
              <c:strCache>
                <c:ptCount val="1"/>
                <c:pt idx="0">
                  <c:v>Září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</c:spPr>
          <c:invertIfNegative val="0"/>
          <c:cat>
            <c:numRef>
              <c:f>'11'!$C$44:$D$44</c:f>
              <c:numCache>
                <c:formatCode>General</c:formatCode>
                <c:ptCount val="2"/>
                <c:pt idx="0">
                  <c:v>2019</c:v>
                </c:pt>
                <c:pt idx="1">
                  <c:v>2018</c:v>
                </c:pt>
              </c:numCache>
            </c:numRef>
          </c:cat>
          <c:val>
            <c:numRef>
              <c:f>'11'!$C$47:$D$47</c:f>
              <c:numCache>
                <c:formatCode>#,##0</c:formatCode>
                <c:ptCount val="2"/>
                <c:pt idx="0">
                  <c:v>332657.32426918356</c:v>
                </c:pt>
                <c:pt idx="1">
                  <c:v>299762.35629910498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17298688"/>
        <c:axId val="117300608"/>
      </c:barChart>
      <c:catAx>
        <c:axId val="1172986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rok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17300608"/>
        <c:crosses val="autoZero"/>
        <c:auto val="1"/>
        <c:lblAlgn val="ctr"/>
        <c:lblOffset val="100"/>
        <c:noMultiLvlLbl val="0"/>
      </c:catAx>
      <c:valAx>
        <c:axId val="11730060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cs-CZ"/>
                  <a:t>spotřeba plynu (tis. m</a:t>
                </a:r>
                <a:r>
                  <a:rPr lang="cs-CZ" baseline="30000"/>
                  <a:t>3</a:t>
                </a:r>
                <a:r>
                  <a:rPr lang="cs-CZ"/>
                  <a:t>)</a:t>
                </a:r>
              </a:p>
            </c:rich>
          </c:tx>
          <c:layout>
            <c:manualLayout>
              <c:xMode val="edge"/>
              <c:yMode val="edge"/>
              <c:x val="9.2457107711672263E-3"/>
              <c:y val="0.28938443546473014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crossAx val="11729868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9663326825291247"/>
          <c:y val="0.33419847551498899"/>
          <c:w val="0.17055075200068656"/>
          <c:h val="0.31861016820778704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'11'!$H$45</c:f>
              <c:strCache>
                <c:ptCount val="1"/>
                <c:pt idx="0">
                  <c:v>Červenec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dLbls>
            <c:txPr>
              <a:bodyPr/>
              <a:lstStyle/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'11'!$I$44:$J$44</c:f>
              <c:numCache>
                <c:formatCode>General</c:formatCode>
                <c:ptCount val="2"/>
                <c:pt idx="0">
                  <c:v>2019</c:v>
                </c:pt>
                <c:pt idx="1">
                  <c:v>2018</c:v>
                </c:pt>
              </c:numCache>
            </c:numRef>
          </c:cat>
          <c:val>
            <c:numRef>
              <c:f>'11'!$I$45:$J$45</c:f>
              <c:numCache>
                <c:formatCode>0.0%</c:formatCode>
                <c:ptCount val="2"/>
                <c:pt idx="0">
                  <c:v>0.31044808393872042</c:v>
                </c:pt>
                <c:pt idx="1">
                  <c:v>0.31534227088340366</c:v>
                </c:pt>
              </c:numCache>
            </c:numRef>
          </c:val>
        </c:ser>
        <c:ser>
          <c:idx val="1"/>
          <c:order val="1"/>
          <c:tx>
            <c:strRef>
              <c:f>'11'!$H$46</c:f>
              <c:strCache>
                <c:ptCount val="1"/>
                <c:pt idx="0">
                  <c:v>Srpen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Lbls>
            <c:txPr>
              <a:bodyPr/>
              <a:lstStyle/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'11'!$I$44:$J$44</c:f>
              <c:numCache>
                <c:formatCode>General</c:formatCode>
                <c:ptCount val="2"/>
                <c:pt idx="0">
                  <c:v>2019</c:v>
                </c:pt>
                <c:pt idx="1">
                  <c:v>2018</c:v>
                </c:pt>
              </c:numCache>
            </c:numRef>
          </c:cat>
          <c:val>
            <c:numRef>
              <c:f>'11'!$I$46:$J$46</c:f>
              <c:numCache>
                <c:formatCode>0.0%</c:formatCode>
                <c:ptCount val="2"/>
                <c:pt idx="0">
                  <c:v>0.30248610613448113</c:v>
                </c:pt>
                <c:pt idx="1">
                  <c:v>0.31353825529254947</c:v>
                </c:pt>
              </c:numCache>
            </c:numRef>
          </c:val>
        </c:ser>
        <c:ser>
          <c:idx val="2"/>
          <c:order val="2"/>
          <c:tx>
            <c:strRef>
              <c:f>'11'!$H$47</c:f>
              <c:strCache>
                <c:ptCount val="1"/>
                <c:pt idx="0">
                  <c:v>Září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spPr/>
              <c:txPr>
                <a:bodyPr/>
                <a:lstStyle/>
                <a:p>
                  <a:pPr>
                    <a:defRPr>
                      <a:solidFill>
                        <a:schemeClr val="tx1"/>
                      </a:solidFill>
                    </a:defRPr>
                  </a:pPr>
                  <a:endParaRPr lang="cs-CZ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'11'!$I$44:$J$44</c:f>
              <c:numCache>
                <c:formatCode>General</c:formatCode>
                <c:ptCount val="2"/>
                <c:pt idx="0">
                  <c:v>2019</c:v>
                </c:pt>
                <c:pt idx="1">
                  <c:v>2018</c:v>
                </c:pt>
              </c:numCache>
            </c:numRef>
          </c:cat>
          <c:val>
            <c:numRef>
              <c:f>'11'!$I$47:$J$47</c:f>
              <c:numCache>
                <c:formatCode>0.0%</c:formatCode>
                <c:ptCount val="2"/>
                <c:pt idx="0">
                  <c:v>0.38706580992679834</c:v>
                </c:pt>
                <c:pt idx="1">
                  <c:v>0.3711194738240467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14530944"/>
        <c:axId val="114561792"/>
      </c:barChart>
      <c:catAx>
        <c:axId val="1145309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rok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14561792"/>
        <c:crosses val="autoZero"/>
        <c:auto val="1"/>
        <c:lblAlgn val="ctr"/>
        <c:lblOffset val="100"/>
        <c:noMultiLvlLbl val="0"/>
      </c:catAx>
      <c:valAx>
        <c:axId val="114561792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11453094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 b="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798686948872537"/>
          <c:y val="5.2380972021361841E-2"/>
          <c:w val="0.49250688350604677"/>
          <c:h val="0.7635390939404176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'12'!$B$45</c:f>
              <c:strCache>
                <c:ptCount val="1"/>
                <c:pt idx="0">
                  <c:v>Červenec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cat>
            <c:numRef>
              <c:f>'12'!$C$44:$D$44</c:f>
              <c:numCache>
                <c:formatCode>General</c:formatCode>
                <c:ptCount val="2"/>
                <c:pt idx="0">
                  <c:v>2019</c:v>
                </c:pt>
                <c:pt idx="1">
                  <c:v>2018</c:v>
                </c:pt>
              </c:numCache>
            </c:numRef>
          </c:cat>
          <c:val>
            <c:numRef>
              <c:f>'12'!$C$45:$D$45</c:f>
              <c:numCache>
                <c:formatCode>#,##0</c:formatCode>
                <c:ptCount val="2"/>
                <c:pt idx="0">
                  <c:v>10992.431989999999</c:v>
                </c:pt>
                <c:pt idx="1">
                  <c:v>10734.099999999999</c:v>
                </c:pt>
              </c:numCache>
            </c:numRef>
          </c:val>
        </c:ser>
        <c:ser>
          <c:idx val="1"/>
          <c:order val="1"/>
          <c:tx>
            <c:strRef>
              <c:f>'12'!$B$46</c:f>
              <c:strCache>
                <c:ptCount val="1"/>
                <c:pt idx="0">
                  <c:v>Srpen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cat>
            <c:numRef>
              <c:f>'12'!$C$44:$D$44</c:f>
              <c:numCache>
                <c:formatCode>General</c:formatCode>
                <c:ptCount val="2"/>
                <c:pt idx="0">
                  <c:v>2019</c:v>
                </c:pt>
                <c:pt idx="1">
                  <c:v>2018</c:v>
                </c:pt>
              </c:numCache>
            </c:numRef>
          </c:cat>
          <c:val>
            <c:numRef>
              <c:f>'12'!$C$46:$D$46</c:f>
              <c:numCache>
                <c:formatCode>#,##0</c:formatCode>
                <c:ptCount val="2"/>
                <c:pt idx="0">
                  <c:v>11303.985000000001</c:v>
                </c:pt>
                <c:pt idx="1">
                  <c:v>11335.589003599998</c:v>
                </c:pt>
              </c:numCache>
            </c:numRef>
          </c:val>
        </c:ser>
        <c:ser>
          <c:idx val="2"/>
          <c:order val="2"/>
          <c:tx>
            <c:strRef>
              <c:f>'12'!$B$47</c:f>
              <c:strCache>
                <c:ptCount val="1"/>
                <c:pt idx="0">
                  <c:v>Září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</c:spPr>
          <c:invertIfNegative val="0"/>
          <c:cat>
            <c:numRef>
              <c:f>'12'!$C$44:$D$44</c:f>
              <c:numCache>
                <c:formatCode>General</c:formatCode>
                <c:ptCount val="2"/>
                <c:pt idx="0">
                  <c:v>2019</c:v>
                </c:pt>
                <c:pt idx="1">
                  <c:v>2018</c:v>
                </c:pt>
              </c:numCache>
            </c:numRef>
          </c:cat>
          <c:val>
            <c:numRef>
              <c:f>'12'!$C$47:$D$47</c:f>
              <c:numCache>
                <c:formatCode>#,##0</c:formatCode>
                <c:ptCount val="2"/>
                <c:pt idx="0">
                  <c:v>15100.80399</c:v>
                </c:pt>
                <c:pt idx="1">
                  <c:v>13541.608900500001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14632576"/>
        <c:axId val="114634752"/>
      </c:barChart>
      <c:catAx>
        <c:axId val="1146325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rok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14634752"/>
        <c:crosses val="autoZero"/>
        <c:auto val="1"/>
        <c:lblAlgn val="ctr"/>
        <c:lblOffset val="100"/>
        <c:noMultiLvlLbl val="0"/>
      </c:catAx>
      <c:valAx>
        <c:axId val="11463475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cs-CZ"/>
                  <a:t>spotřeba plynu (tis. m</a:t>
                </a:r>
                <a:r>
                  <a:rPr lang="cs-CZ" baseline="30000"/>
                  <a:t>3</a:t>
                </a:r>
                <a:r>
                  <a:rPr lang="cs-CZ"/>
                  <a:t>)</a:t>
                </a:r>
              </a:p>
            </c:rich>
          </c:tx>
          <c:layout>
            <c:manualLayout>
              <c:xMode val="edge"/>
              <c:yMode val="edge"/>
              <c:x val="9.2457107711672263E-3"/>
              <c:y val="0.28938443546473014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crossAx val="11463257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8936714654537388"/>
          <c:y val="0.32467466242019594"/>
          <c:w val="0.16328463029314796"/>
          <c:h val="0.32337207475518359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'12'!$H$45</c:f>
              <c:strCache>
                <c:ptCount val="1"/>
                <c:pt idx="0">
                  <c:v>Červenec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dLbls>
            <c:txPr>
              <a:bodyPr/>
              <a:lstStyle/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'12'!$I$44:$J$44</c:f>
              <c:numCache>
                <c:formatCode>General</c:formatCode>
                <c:ptCount val="2"/>
                <c:pt idx="0">
                  <c:v>2019</c:v>
                </c:pt>
                <c:pt idx="1">
                  <c:v>2018</c:v>
                </c:pt>
              </c:numCache>
            </c:numRef>
          </c:cat>
          <c:val>
            <c:numRef>
              <c:f>'12'!$I$45:$J$45</c:f>
              <c:numCache>
                <c:formatCode>0.0%</c:formatCode>
                <c:ptCount val="2"/>
                <c:pt idx="0">
                  <c:v>0.29393713495125057</c:v>
                </c:pt>
                <c:pt idx="1">
                  <c:v>0.30142400394690921</c:v>
                </c:pt>
              </c:numCache>
            </c:numRef>
          </c:val>
        </c:ser>
        <c:ser>
          <c:idx val="1"/>
          <c:order val="1"/>
          <c:tx>
            <c:strRef>
              <c:f>'12'!$H$46</c:f>
              <c:strCache>
                <c:ptCount val="1"/>
                <c:pt idx="0">
                  <c:v>Srpen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Lbls>
            <c:txPr>
              <a:bodyPr/>
              <a:lstStyle/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'12'!$I$44:$J$44</c:f>
              <c:numCache>
                <c:formatCode>General</c:formatCode>
                <c:ptCount val="2"/>
                <c:pt idx="0">
                  <c:v>2019</c:v>
                </c:pt>
                <c:pt idx="1">
                  <c:v>2018</c:v>
                </c:pt>
              </c:numCache>
            </c:numRef>
          </c:cat>
          <c:val>
            <c:numRef>
              <c:f>'12'!$I$46:$J$46</c:f>
              <c:numCache>
                <c:formatCode>0.0%</c:formatCode>
                <c:ptCount val="2"/>
                <c:pt idx="0">
                  <c:v>0.30226804836769455</c:v>
                </c:pt>
                <c:pt idx="1">
                  <c:v>0.31831440219130314</c:v>
                </c:pt>
              </c:numCache>
            </c:numRef>
          </c:val>
        </c:ser>
        <c:ser>
          <c:idx val="2"/>
          <c:order val="2"/>
          <c:tx>
            <c:strRef>
              <c:f>'12'!$H$47</c:f>
              <c:strCache>
                <c:ptCount val="1"/>
                <c:pt idx="0">
                  <c:v>Září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spPr/>
              <c:txPr>
                <a:bodyPr/>
                <a:lstStyle/>
                <a:p>
                  <a:pPr>
                    <a:defRPr>
                      <a:solidFill>
                        <a:schemeClr val="tx1"/>
                      </a:solidFill>
                    </a:defRPr>
                  </a:pPr>
                  <a:endParaRPr lang="cs-CZ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'12'!$I$44:$J$44</c:f>
              <c:numCache>
                <c:formatCode>General</c:formatCode>
                <c:ptCount val="2"/>
                <c:pt idx="0">
                  <c:v>2019</c:v>
                </c:pt>
                <c:pt idx="1">
                  <c:v>2018</c:v>
                </c:pt>
              </c:numCache>
            </c:numRef>
          </c:cat>
          <c:val>
            <c:numRef>
              <c:f>'12'!$I$47:$J$47</c:f>
              <c:numCache>
                <c:formatCode>0.0%</c:formatCode>
                <c:ptCount val="2"/>
                <c:pt idx="0">
                  <c:v>0.40379481668105494</c:v>
                </c:pt>
                <c:pt idx="1">
                  <c:v>0.38026159386178759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14670592"/>
        <c:axId val="117580928"/>
      </c:barChart>
      <c:catAx>
        <c:axId val="1146705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rok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17580928"/>
        <c:crosses val="autoZero"/>
        <c:auto val="1"/>
        <c:lblAlgn val="ctr"/>
        <c:lblOffset val="100"/>
        <c:noMultiLvlLbl val="0"/>
      </c:catAx>
      <c:valAx>
        <c:axId val="117580928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11467059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 b="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798686948872537"/>
          <c:y val="5.2380972021361841E-2"/>
          <c:w val="0.49250688350604677"/>
          <c:h val="0.7635390939404176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'13'!$B$45</c:f>
              <c:strCache>
                <c:ptCount val="1"/>
                <c:pt idx="0">
                  <c:v>Červenec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cat>
            <c:numRef>
              <c:f>'13'!$C$44:$D$44</c:f>
              <c:numCache>
                <c:formatCode>General</c:formatCode>
                <c:ptCount val="2"/>
                <c:pt idx="0">
                  <c:v>2019</c:v>
                </c:pt>
                <c:pt idx="1">
                  <c:v>2018</c:v>
                </c:pt>
              </c:numCache>
            </c:numRef>
          </c:cat>
          <c:val>
            <c:numRef>
              <c:f>'13'!$C$45:$D$45</c:f>
              <c:numCache>
                <c:formatCode>#,##0</c:formatCode>
                <c:ptCount val="2"/>
                <c:pt idx="0">
                  <c:v>93132.43799999998</c:v>
                </c:pt>
                <c:pt idx="1">
                  <c:v>46364.968000000001</c:v>
                </c:pt>
              </c:numCache>
            </c:numRef>
          </c:val>
        </c:ser>
        <c:ser>
          <c:idx val="1"/>
          <c:order val="1"/>
          <c:tx>
            <c:strRef>
              <c:f>'13'!$B$46</c:f>
              <c:strCache>
                <c:ptCount val="1"/>
                <c:pt idx="0">
                  <c:v>Srpen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cat>
            <c:numRef>
              <c:f>'13'!$C$44:$D$44</c:f>
              <c:numCache>
                <c:formatCode>General</c:formatCode>
                <c:ptCount val="2"/>
                <c:pt idx="0">
                  <c:v>2019</c:v>
                </c:pt>
                <c:pt idx="1">
                  <c:v>2018</c:v>
                </c:pt>
              </c:numCache>
            </c:numRef>
          </c:cat>
          <c:val>
            <c:numRef>
              <c:f>'13'!$C$46:$D$46</c:f>
              <c:numCache>
                <c:formatCode>#,##0</c:formatCode>
                <c:ptCount val="2"/>
                <c:pt idx="0">
                  <c:v>90523.727999999988</c:v>
                </c:pt>
                <c:pt idx="1">
                  <c:v>59713.513999999996</c:v>
                </c:pt>
              </c:numCache>
            </c:numRef>
          </c:val>
        </c:ser>
        <c:ser>
          <c:idx val="2"/>
          <c:order val="2"/>
          <c:tx>
            <c:strRef>
              <c:f>'13'!$B$47</c:f>
              <c:strCache>
                <c:ptCount val="1"/>
                <c:pt idx="0">
                  <c:v>Září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</c:spPr>
          <c:invertIfNegative val="0"/>
          <c:cat>
            <c:numRef>
              <c:f>'13'!$C$44:$D$44</c:f>
              <c:numCache>
                <c:formatCode>General</c:formatCode>
                <c:ptCount val="2"/>
                <c:pt idx="0">
                  <c:v>2019</c:v>
                </c:pt>
                <c:pt idx="1">
                  <c:v>2018</c:v>
                </c:pt>
              </c:numCache>
            </c:numRef>
          </c:cat>
          <c:val>
            <c:numRef>
              <c:f>'13'!$C$47:$D$47</c:f>
              <c:numCache>
                <c:formatCode>#,##0</c:formatCode>
                <c:ptCount val="2"/>
                <c:pt idx="0">
                  <c:v>94790.297999999995</c:v>
                </c:pt>
                <c:pt idx="1">
                  <c:v>38084.289999999994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14821376"/>
        <c:axId val="114823552"/>
      </c:barChart>
      <c:catAx>
        <c:axId val="1148213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rok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14823552"/>
        <c:crosses val="autoZero"/>
        <c:auto val="1"/>
        <c:lblAlgn val="ctr"/>
        <c:lblOffset val="100"/>
        <c:noMultiLvlLbl val="0"/>
      </c:catAx>
      <c:valAx>
        <c:axId val="11482355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cs-CZ"/>
                  <a:t>spotřeba plynu (tis. m</a:t>
                </a:r>
                <a:r>
                  <a:rPr lang="cs-CZ" baseline="30000"/>
                  <a:t>3</a:t>
                </a:r>
                <a:r>
                  <a:rPr lang="cs-CZ"/>
                  <a:t>)</a:t>
                </a:r>
              </a:p>
            </c:rich>
          </c:tx>
          <c:layout>
            <c:manualLayout>
              <c:xMode val="edge"/>
              <c:yMode val="edge"/>
              <c:x val="9.2457107711672263E-3"/>
              <c:y val="0.28938443546473014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crossAx val="11482137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9663326825291247"/>
          <c:y val="0.32118371657726053"/>
          <c:w val="0.15601850858560937"/>
          <c:h val="0.34665035396471855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'13'!$H$45</c:f>
              <c:strCache>
                <c:ptCount val="1"/>
                <c:pt idx="0">
                  <c:v>Červenec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dLbls>
            <c:txPr>
              <a:bodyPr/>
              <a:lstStyle/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'13'!$I$44:$J$44</c:f>
              <c:numCache>
                <c:formatCode>General</c:formatCode>
                <c:ptCount val="2"/>
                <c:pt idx="0">
                  <c:v>2019</c:v>
                </c:pt>
                <c:pt idx="1">
                  <c:v>2018</c:v>
                </c:pt>
              </c:numCache>
            </c:numRef>
          </c:cat>
          <c:val>
            <c:numRef>
              <c:f>'13'!$I$45:$J$45</c:f>
              <c:numCache>
                <c:formatCode>0.0%</c:formatCode>
                <c:ptCount val="2"/>
                <c:pt idx="0">
                  <c:v>0.33447161318593721</c:v>
                </c:pt>
                <c:pt idx="1">
                  <c:v>0.32161540290027163</c:v>
                </c:pt>
              </c:numCache>
            </c:numRef>
          </c:val>
        </c:ser>
        <c:ser>
          <c:idx val="1"/>
          <c:order val="1"/>
          <c:tx>
            <c:strRef>
              <c:f>'13'!$H$46</c:f>
              <c:strCache>
                <c:ptCount val="1"/>
                <c:pt idx="0">
                  <c:v>Srpen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Lbls>
            <c:txPr>
              <a:bodyPr/>
              <a:lstStyle/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'13'!$I$44:$J$44</c:f>
              <c:numCache>
                <c:formatCode>General</c:formatCode>
                <c:ptCount val="2"/>
                <c:pt idx="0">
                  <c:v>2019</c:v>
                </c:pt>
                <c:pt idx="1">
                  <c:v>2018</c:v>
                </c:pt>
              </c:numCache>
            </c:numRef>
          </c:cat>
          <c:val>
            <c:numRef>
              <c:f>'13'!$I$46:$J$46</c:f>
              <c:numCache>
                <c:formatCode>0.0%</c:formatCode>
                <c:ptCount val="2"/>
                <c:pt idx="0">
                  <c:v>0.32510281042750105</c:v>
                </c:pt>
                <c:pt idx="1">
                  <c:v>0.41420897483852487</c:v>
                </c:pt>
              </c:numCache>
            </c:numRef>
          </c:val>
        </c:ser>
        <c:ser>
          <c:idx val="2"/>
          <c:order val="2"/>
          <c:tx>
            <c:strRef>
              <c:f>'13'!$H$47</c:f>
              <c:strCache>
                <c:ptCount val="1"/>
                <c:pt idx="0">
                  <c:v>Září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spPr/>
              <c:txPr>
                <a:bodyPr/>
                <a:lstStyle/>
                <a:p>
                  <a:pPr>
                    <a:defRPr>
                      <a:solidFill>
                        <a:schemeClr val="tx1"/>
                      </a:solidFill>
                    </a:defRPr>
                  </a:pPr>
                  <a:endParaRPr lang="cs-CZ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'13'!$I$44:$J$44</c:f>
              <c:numCache>
                <c:formatCode>General</c:formatCode>
                <c:ptCount val="2"/>
                <c:pt idx="0">
                  <c:v>2019</c:v>
                </c:pt>
                <c:pt idx="1">
                  <c:v>2018</c:v>
                </c:pt>
              </c:numCache>
            </c:numRef>
          </c:cat>
          <c:val>
            <c:numRef>
              <c:f>'13'!$I$47:$J$47</c:f>
              <c:numCache>
                <c:formatCode>0.0%</c:formatCode>
                <c:ptCount val="2"/>
                <c:pt idx="0">
                  <c:v>0.34042557638656168</c:v>
                </c:pt>
                <c:pt idx="1">
                  <c:v>0.26417562226120345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14879488"/>
        <c:axId val="114889856"/>
      </c:barChart>
      <c:catAx>
        <c:axId val="1148794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rok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14889856"/>
        <c:crosses val="autoZero"/>
        <c:auto val="1"/>
        <c:lblAlgn val="ctr"/>
        <c:lblOffset val="100"/>
        <c:noMultiLvlLbl val="0"/>
      </c:catAx>
      <c:valAx>
        <c:axId val="114889856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11487948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 b="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7064962488754057"/>
          <c:y val="0.20193508574490635"/>
          <c:w val="0.46547850073981545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00B0F0"/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  <a:effectLst/>
            </c:spPr>
          </c:dPt>
          <c:cat>
            <c:strRef>
              <c:f>'14'!$B$9:$B$13</c:f>
              <c:strCache>
                <c:ptCount val="5"/>
                <c:pt idx="0">
                  <c:v>PP Distribuce</c:v>
                </c:pt>
                <c:pt idx="1">
                  <c:v>GasNet</c:v>
                </c:pt>
                <c:pt idx="2">
                  <c:v>E.ON Distribuce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'14'!$D$9:$D$13</c:f>
              <c:numCache>
                <c:formatCode>#,##0</c:formatCode>
                <c:ptCount val="5"/>
                <c:pt idx="0">
                  <c:v>21103.425492876009</c:v>
                </c:pt>
                <c:pt idx="1">
                  <c:v>266809.48375957186</c:v>
                </c:pt>
                <c:pt idx="2">
                  <c:v>10992.431989999999</c:v>
                </c:pt>
                <c:pt idx="3">
                  <c:v>93132.43799999998</c:v>
                </c:pt>
                <c:pt idx="4">
                  <c:v>392037.77924244787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15025024"/>
        <c:axId val="115026560"/>
      </c:barChart>
      <c:catAx>
        <c:axId val="115025024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crossAx val="115026560"/>
        <c:crosses val="autoZero"/>
        <c:auto val="1"/>
        <c:lblAlgn val="ctr"/>
        <c:lblOffset val="100"/>
        <c:noMultiLvlLbl val="0"/>
      </c:catAx>
      <c:valAx>
        <c:axId val="115026560"/>
        <c:scaling>
          <c:orientation val="minMax"/>
        </c:scaling>
        <c:delete val="0"/>
        <c:axPos val="t"/>
        <c:majorGridlines/>
        <c:numFmt formatCode="#,##0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cs-CZ"/>
          </a:p>
        </c:txPr>
        <c:crossAx val="115025024"/>
        <c:crosses val="autoZero"/>
        <c:crossBetween val="between"/>
        <c:majorUnit val="200000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023985463355542"/>
          <c:y val="0.20497323309304039"/>
          <c:w val="0.64950373511003434"/>
          <c:h val="0.7834576792724211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1">
                <a:lumMod val="75000"/>
              </a:schemeClr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  <a:effectLst/>
            </c:spPr>
          </c:dPt>
          <c:cat>
            <c:strRef>
              <c:f>'14'!$B$9:$B$13</c:f>
              <c:strCache>
                <c:ptCount val="5"/>
                <c:pt idx="0">
                  <c:v>PP Distribuce</c:v>
                </c:pt>
                <c:pt idx="1">
                  <c:v>GasNet</c:v>
                </c:pt>
                <c:pt idx="2">
                  <c:v>E.ON Distribuce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'14'!$H$9:$H$13</c:f>
              <c:numCache>
                <c:formatCode>#,##0.0</c:formatCode>
                <c:ptCount val="5"/>
                <c:pt idx="0">
                  <c:v>20.948387096774198</c:v>
                </c:pt>
                <c:pt idx="1">
                  <c:v>19.063978494623658</c:v>
                </c:pt>
                <c:pt idx="2">
                  <c:v>18.974193548387099</c:v>
                </c:pt>
                <c:pt idx="3">
                  <c:v>19.090322580645161</c:v>
                </c:pt>
                <c:pt idx="4">
                  <c:v>19.090322580645161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15063040"/>
        <c:axId val="115068928"/>
      </c:barChart>
      <c:catAx>
        <c:axId val="115063040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crossAx val="115068928"/>
        <c:crosses val="autoZero"/>
        <c:auto val="1"/>
        <c:lblAlgn val="ctr"/>
        <c:lblOffset val="100"/>
        <c:noMultiLvlLbl val="0"/>
      </c:catAx>
      <c:valAx>
        <c:axId val="115068928"/>
        <c:scaling>
          <c:orientation val="minMax"/>
        </c:scaling>
        <c:delete val="0"/>
        <c:axPos val="t"/>
        <c:majorGridlines/>
        <c:numFmt formatCode="#,##0.0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cs-CZ"/>
          </a:p>
        </c:txPr>
        <c:crossAx val="11506304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31"/>
    </mc:Choice>
    <mc:Fallback>
      <c:style val="31"/>
    </mc:Fallback>
  </mc:AlternateContent>
  <c:chart>
    <c:autoTitleDeleted val="0"/>
    <c:view3D>
      <c:rotX val="20"/>
      <c:rotY val="2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2.6964270595207857E-2"/>
          <c:y val="7.6943801142504251E-2"/>
          <c:w val="0.89879119049258038"/>
          <c:h val="0.79184923575729504"/>
        </c:manualLayout>
      </c:layout>
      <c:pie3DChart>
        <c:varyColors val="1"/>
        <c:ser>
          <c:idx val="0"/>
          <c:order val="0"/>
          <c:explosion val="10"/>
          <c:dPt>
            <c:idx val="0"/>
            <c:bubble3D val="0"/>
            <c:spPr>
              <a:solidFill>
                <a:schemeClr val="tx2">
                  <a:lumMod val="40000"/>
                  <a:lumOff val="60000"/>
                </a:schemeClr>
              </a:solidFill>
            </c:spPr>
          </c:dPt>
          <c:dPt>
            <c:idx val="1"/>
            <c:bubble3D val="0"/>
            <c:spPr>
              <a:solidFill>
                <a:schemeClr val="tx2">
                  <a:lumMod val="20000"/>
                  <a:lumOff val="80000"/>
                </a:schemeClr>
              </a:solidFill>
            </c:spPr>
          </c:dPt>
          <c:dPt>
            <c:idx val="2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</c:dPt>
          <c:dPt>
            <c:idx val="3"/>
            <c:bubble3D val="0"/>
            <c:spPr>
              <a:solidFill>
                <a:schemeClr val="tx2">
                  <a:lumMod val="75000"/>
                </a:schemeClr>
              </a:solidFill>
            </c:spPr>
          </c:dPt>
          <c:dLbls>
            <c:dLbl>
              <c:idx val="0"/>
              <c:layout>
                <c:manualLayout>
                  <c:x val="-6.8563455590356065E-2"/>
                  <c:y val="6.3560142662333646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</c:dLbl>
            <c:dLbl>
              <c:idx val="1"/>
              <c:layout>
                <c:manualLayout>
                  <c:x val="0.16094410131819026"/>
                  <c:y val="2.0618021535117521E-3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</c:dLbl>
            <c:dLbl>
              <c:idx val="2"/>
              <c:layout>
                <c:manualLayout>
                  <c:x val="0"/>
                  <c:y val="9.4626370233132626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</c:dLbl>
            <c:dLbl>
              <c:idx val="3"/>
              <c:layout>
                <c:manualLayout>
                  <c:x val="6.2671733208938693E-2"/>
                  <c:y val="0.13534429519839433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</c:dLbl>
            <c:spPr>
              <a:scene3d>
                <a:camera prst="orthographicFront"/>
                <a:lightRig rig="threePt" dir="t"/>
              </a:scene3d>
              <a:sp3d>
                <a:bevelT w="6350"/>
              </a:sp3d>
            </c:spPr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</c:dLbls>
          <c:cat>
            <c:strRef>
              <c:f>'14'!$B$9:$B$12</c:f>
              <c:strCache>
                <c:ptCount val="4"/>
                <c:pt idx="0">
                  <c:v>PP Distribuce</c:v>
                </c:pt>
                <c:pt idx="1">
                  <c:v>GasNet</c:v>
                </c:pt>
                <c:pt idx="2">
                  <c:v>E.ON Distribuce</c:v>
                </c:pt>
                <c:pt idx="3">
                  <c:v>Ostatní společnosti</c:v>
                </c:pt>
              </c:strCache>
            </c:strRef>
          </c:cat>
          <c:val>
            <c:numRef>
              <c:f>'14'!$F$9:$F$12</c:f>
              <c:numCache>
                <c:formatCode>0.0%</c:formatCode>
                <c:ptCount val="4"/>
                <c:pt idx="0">
                  <c:v>5.3806752061663729E-2</c:v>
                </c:pt>
                <c:pt idx="1">
                  <c:v>0.68076235570692989</c:v>
                </c:pt>
                <c:pt idx="2">
                  <c:v>2.8059377534261517E-2</c:v>
                </c:pt>
                <c:pt idx="3">
                  <c:v>0.23737151469714488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0445198369496417"/>
          <c:y val="0.10011387326027958"/>
          <c:w val="0.65942831101096278"/>
          <c:h val="0.7135216792758549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'7'!$I$29</c:f>
              <c:strCache>
                <c:ptCount val="1"/>
                <c:pt idx="0">
                  <c:v>VO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</c:spPr>
          <c:invertIfNegative val="0"/>
          <c:cat>
            <c:strRef>
              <c:f>'7'!$H$30:$H$33</c:f>
              <c:strCache>
                <c:ptCount val="4"/>
                <c:pt idx="0">
                  <c:v>I. čtvrtletí</c:v>
                </c:pt>
                <c:pt idx="1">
                  <c:v>II. čtvrtletí</c:v>
                </c:pt>
                <c:pt idx="2">
                  <c:v>III. čtvrtletí</c:v>
                </c:pt>
                <c:pt idx="3">
                  <c:v>IV. čtvrtletí</c:v>
                </c:pt>
              </c:strCache>
            </c:strRef>
          </c:cat>
          <c:val>
            <c:numRef>
              <c:f>'7'!$I$30:$I$33</c:f>
              <c:numCache>
                <c:formatCode>#,##0.0</c:formatCode>
                <c:ptCount val="4"/>
                <c:pt idx="0">
                  <c:v>1189.190986244321</c:v>
                </c:pt>
                <c:pt idx="1">
                  <c:v>870.87391431165133</c:v>
                </c:pt>
                <c:pt idx="2">
                  <c:v>918.68522365590331</c:v>
                </c:pt>
                <c:pt idx="3">
                  <c:v>0</c:v>
                </c:pt>
              </c:numCache>
            </c:numRef>
          </c:val>
        </c:ser>
        <c:ser>
          <c:idx val="1"/>
          <c:order val="1"/>
          <c:tx>
            <c:strRef>
              <c:f>'7'!$J$29</c:f>
              <c:strCache>
                <c:ptCount val="1"/>
                <c:pt idx="0">
                  <c:v>SO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</c:spPr>
          <c:invertIfNegative val="0"/>
          <c:cat>
            <c:strRef>
              <c:f>'7'!$H$30:$H$33</c:f>
              <c:strCache>
                <c:ptCount val="4"/>
                <c:pt idx="0">
                  <c:v>I. čtvrtletí</c:v>
                </c:pt>
                <c:pt idx="1">
                  <c:v>II. čtvrtletí</c:v>
                </c:pt>
                <c:pt idx="2">
                  <c:v>III. čtvrtletí</c:v>
                </c:pt>
                <c:pt idx="3">
                  <c:v>IV. čtvrtletí</c:v>
                </c:pt>
              </c:strCache>
            </c:strRef>
          </c:cat>
          <c:val>
            <c:numRef>
              <c:f>'7'!$J$30:$J$33</c:f>
              <c:numCache>
                <c:formatCode>#,##0.0</c:formatCode>
                <c:ptCount val="4"/>
                <c:pt idx="0">
                  <c:v>317.19614574434394</c:v>
                </c:pt>
                <c:pt idx="1">
                  <c:v>135.67470080896143</c:v>
                </c:pt>
                <c:pt idx="2">
                  <c:v>90.180300322283173</c:v>
                </c:pt>
                <c:pt idx="3">
                  <c:v>0</c:v>
                </c:pt>
              </c:numCache>
            </c:numRef>
          </c:val>
        </c:ser>
        <c:ser>
          <c:idx val="2"/>
          <c:order val="2"/>
          <c:tx>
            <c:strRef>
              <c:f>'7'!$K$29</c:f>
              <c:strCache>
                <c:ptCount val="1"/>
                <c:pt idx="0">
                  <c:v>MO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invertIfNegative val="0"/>
          <c:cat>
            <c:strRef>
              <c:f>'7'!$H$30:$H$33</c:f>
              <c:strCache>
                <c:ptCount val="4"/>
                <c:pt idx="0">
                  <c:v>I. čtvrtletí</c:v>
                </c:pt>
                <c:pt idx="1">
                  <c:v>II. čtvrtletí</c:v>
                </c:pt>
                <c:pt idx="2">
                  <c:v>III. čtvrtletí</c:v>
                </c:pt>
                <c:pt idx="3">
                  <c:v>IV. čtvrtletí</c:v>
                </c:pt>
              </c:strCache>
            </c:strRef>
          </c:cat>
          <c:val>
            <c:numRef>
              <c:f>'7'!$K$30:$K$33</c:f>
              <c:numCache>
                <c:formatCode>#,##0.0</c:formatCode>
                <c:ptCount val="4"/>
                <c:pt idx="0">
                  <c:v>565.85982914353735</c:v>
                </c:pt>
                <c:pt idx="1">
                  <c:v>164.59008736395589</c:v>
                </c:pt>
                <c:pt idx="2">
                  <c:v>62.182065504790771</c:v>
                </c:pt>
                <c:pt idx="3">
                  <c:v>0</c:v>
                </c:pt>
              </c:numCache>
            </c:numRef>
          </c:val>
        </c:ser>
        <c:ser>
          <c:idx val="3"/>
          <c:order val="3"/>
          <c:tx>
            <c:strRef>
              <c:f>'7'!$L$29</c:f>
              <c:strCache>
                <c:ptCount val="1"/>
                <c:pt idx="0">
                  <c:v>DOM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</c:spPr>
          <c:invertIfNegative val="0"/>
          <c:cat>
            <c:strRef>
              <c:f>'7'!$H$30:$H$33</c:f>
              <c:strCache>
                <c:ptCount val="4"/>
                <c:pt idx="0">
                  <c:v>I. čtvrtletí</c:v>
                </c:pt>
                <c:pt idx="1">
                  <c:v>II. čtvrtletí</c:v>
                </c:pt>
                <c:pt idx="2">
                  <c:v>III. čtvrtletí</c:v>
                </c:pt>
                <c:pt idx="3">
                  <c:v>IV. čtvrtletí</c:v>
                </c:pt>
              </c:strCache>
            </c:strRef>
          </c:cat>
          <c:val>
            <c:numRef>
              <c:f>'7'!$L$30:$L$33</c:f>
              <c:numCache>
                <c:formatCode>#,##0.0</c:formatCode>
                <c:ptCount val="4"/>
                <c:pt idx="0">
                  <c:v>981.20775807131906</c:v>
                </c:pt>
                <c:pt idx="1">
                  <c:v>306.12409900934011</c:v>
                </c:pt>
                <c:pt idx="2">
                  <c:v>119.52054715067946</c:v>
                </c:pt>
                <c:pt idx="3">
                  <c:v>0</c:v>
                </c:pt>
              </c:numCache>
            </c:numRef>
          </c:val>
        </c:ser>
        <c:ser>
          <c:idx val="4"/>
          <c:order val="4"/>
          <c:tx>
            <c:strRef>
              <c:f>'7'!$M$29</c:f>
              <c:strCache>
                <c:ptCount val="1"/>
                <c:pt idx="0">
                  <c:v>CNG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cat>
            <c:strRef>
              <c:f>'7'!$H$30:$H$33</c:f>
              <c:strCache>
                <c:ptCount val="4"/>
                <c:pt idx="0">
                  <c:v>I. čtvrtletí</c:v>
                </c:pt>
                <c:pt idx="1">
                  <c:v>II. čtvrtletí</c:v>
                </c:pt>
                <c:pt idx="2">
                  <c:v>III. čtvrtletí</c:v>
                </c:pt>
                <c:pt idx="3">
                  <c:v>IV. čtvrtletí</c:v>
                </c:pt>
              </c:strCache>
            </c:strRef>
          </c:cat>
          <c:val>
            <c:numRef>
              <c:f>'7'!$M$30:$M$33</c:f>
              <c:numCache>
                <c:formatCode>#,##0.0</c:formatCode>
                <c:ptCount val="4"/>
                <c:pt idx="0">
                  <c:v>19.513035035488524</c:v>
                </c:pt>
                <c:pt idx="1">
                  <c:v>20.340011899075805</c:v>
                </c:pt>
                <c:pt idx="2">
                  <c:v>21.508286414631918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1240320"/>
        <c:axId val="111241856"/>
      </c:barChart>
      <c:catAx>
        <c:axId val="111240320"/>
        <c:scaling>
          <c:orientation val="minMax"/>
        </c:scaling>
        <c:delete val="0"/>
        <c:axPos val="b"/>
        <c:majorTickMark val="out"/>
        <c:minorTickMark val="none"/>
        <c:tickLblPos val="nextTo"/>
        <c:crossAx val="111241856"/>
        <c:crosses val="autoZero"/>
        <c:auto val="1"/>
        <c:lblAlgn val="ctr"/>
        <c:lblOffset val="100"/>
        <c:noMultiLvlLbl val="0"/>
      </c:catAx>
      <c:valAx>
        <c:axId val="11124185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spotřeba plynu po kategoriích</a:t>
                </a:r>
                <a:r>
                  <a:rPr lang="cs-CZ" b="0"/>
                  <a:t> (mil. m</a:t>
                </a:r>
                <a:r>
                  <a:rPr lang="cs-CZ" b="0" baseline="30000"/>
                  <a:t>3</a:t>
                </a:r>
                <a:r>
                  <a:rPr lang="cs-CZ" b="0"/>
                  <a:t>)</a:t>
                </a:r>
                <a:endParaRPr lang="en-US" b="0"/>
              </a:p>
            </c:rich>
          </c:tx>
          <c:layout>
            <c:manualLayout>
              <c:xMode val="edge"/>
              <c:yMode val="edge"/>
              <c:x val="0"/>
              <c:y val="0.16483817312605387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crossAx val="11124032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7337895708243207"/>
          <c:y val="0.12328481361561495"/>
          <c:w val="0.12313113547712735"/>
          <c:h val="0.6501361753002217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023985463355542"/>
          <c:y val="0.11005524565183827"/>
          <c:w val="0.64950373511003434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1">
                <a:lumMod val="75000"/>
              </a:schemeClr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effectLst/>
            </c:spPr>
          </c:dPt>
          <c:cat>
            <c:strRef>
              <c:f>'14'!$B$9:$B$13</c:f>
              <c:strCache>
                <c:ptCount val="5"/>
                <c:pt idx="0">
                  <c:v>PP Distribuce</c:v>
                </c:pt>
                <c:pt idx="1">
                  <c:v>GasNet</c:v>
                </c:pt>
                <c:pt idx="2">
                  <c:v>E.ON Distribuce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'14'!$I$9:$I$13</c:f>
              <c:numCache>
                <c:formatCode>#,##0.0</c:formatCode>
                <c:ptCount val="5"/>
                <c:pt idx="0">
                  <c:v>27.7</c:v>
                </c:pt>
                <c:pt idx="1">
                  <c:v>24.933333333333337</c:v>
                </c:pt>
                <c:pt idx="2">
                  <c:v>25</c:v>
                </c:pt>
                <c:pt idx="3">
                  <c:v>24.9</c:v>
                </c:pt>
                <c:pt idx="4">
                  <c:v>24.9</c:v>
                </c:pt>
              </c:numCache>
            </c:numRef>
          </c:val>
        </c:ser>
        <c:ser>
          <c:idx val="1"/>
          <c:order val="1"/>
          <c:spPr>
            <a:solidFill>
              <a:schemeClr val="bg1">
                <a:lumMod val="50000"/>
              </a:schemeClr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  <a:effectLst/>
            </c:spPr>
          </c:dPt>
          <c:cat>
            <c:strRef>
              <c:f>'14'!$B$9:$B$13</c:f>
              <c:strCache>
                <c:ptCount val="5"/>
                <c:pt idx="0">
                  <c:v>PP Distribuce</c:v>
                </c:pt>
                <c:pt idx="1">
                  <c:v>GasNet</c:v>
                </c:pt>
                <c:pt idx="2">
                  <c:v>E.ON Distribuce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'14'!$J$9:$J$13</c:f>
              <c:numCache>
                <c:formatCode>#,##0.0</c:formatCode>
                <c:ptCount val="5"/>
                <c:pt idx="0">
                  <c:v>14.9</c:v>
                </c:pt>
                <c:pt idx="1">
                  <c:v>13.933333333333332</c:v>
                </c:pt>
                <c:pt idx="2">
                  <c:v>14.3</c:v>
                </c:pt>
                <c:pt idx="3">
                  <c:v>14.1</c:v>
                </c:pt>
                <c:pt idx="4">
                  <c:v>14.1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17760384"/>
        <c:axId val="117761920"/>
      </c:barChart>
      <c:catAx>
        <c:axId val="117760384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crossAx val="117761920"/>
        <c:crosses val="autoZero"/>
        <c:auto val="1"/>
        <c:lblAlgn val="ctr"/>
        <c:lblOffset val="100"/>
        <c:noMultiLvlLbl val="0"/>
      </c:catAx>
      <c:valAx>
        <c:axId val="117761920"/>
        <c:scaling>
          <c:orientation val="minMax"/>
        </c:scaling>
        <c:delete val="0"/>
        <c:axPos val="t"/>
        <c:majorGridlines/>
        <c:numFmt formatCode="#,##0.0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cs-CZ"/>
          </a:p>
        </c:txPr>
        <c:crossAx val="11776038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7064962488754057"/>
          <c:y val="0.20193508574490635"/>
          <c:w val="0.46547850073981545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00B0F0"/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  <a:effectLst/>
            </c:spPr>
          </c:dPt>
          <c:cat>
            <c:strRef>
              <c:f>'15'!$B$9:$B$13</c:f>
              <c:strCache>
                <c:ptCount val="5"/>
                <c:pt idx="0">
                  <c:v>PP Distribuce</c:v>
                </c:pt>
                <c:pt idx="1">
                  <c:v>GasNet</c:v>
                </c:pt>
                <c:pt idx="2">
                  <c:v>E.ON Distribuce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'15'!$D$9:$D$13</c:f>
              <c:numCache>
                <c:formatCode>#,##0</c:formatCode>
                <c:ptCount val="5"/>
                <c:pt idx="0">
                  <c:v>19563.668312595008</c:v>
                </c:pt>
                <c:pt idx="1">
                  <c:v>259966.69329779022</c:v>
                </c:pt>
                <c:pt idx="2">
                  <c:v>11303.985000000001</c:v>
                </c:pt>
                <c:pt idx="3">
                  <c:v>90523.727999999988</c:v>
                </c:pt>
                <c:pt idx="4">
                  <c:v>381358.07461038523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17803648"/>
        <c:axId val="117830016"/>
      </c:barChart>
      <c:catAx>
        <c:axId val="117803648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crossAx val="117830016"/>
        <c:crosses val="autoZero"/>
        <c:auto val="1"/>
        <c:lblAlgn val="ctr"/>
        <c:lblOffset val="100"/>
        <c:noMultiLvlLbl val="0"/>
      </c:catAx>
      <c:valAx>
        <c:axId val="117830016"/>
        <c:scaling>
          <c:orientation val="minMax"/>
        </c:scaling>
        <c:delete val="0"/>
        <c:axPos val="t"/>
        <c:majorGridlines/>
        <c:numFmt formatCode="#,##0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cs-CZ"/>
          </a:p>
        </c:txPr>
        <c:crossAx val="117803648"/>
        <c:crosses val="autoZero"/>
        <c:crossBetween val="between"/>
        <c:majorUnit val="200000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023985463355542"/>
          <c:y val="0.20497323309304039"/>
          <c:w val="0.64950373511003434"/>
          <c:h val="0.7834576792724211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1">
                <a:lumMod val="75000"/>
              </a:schemeClr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  <a:effectLst/>
            </c:spPr>
          </c:dPt>
          <c:cat>
            <c:strRef>
              <c:f>'15'!$B$9:$B$13</c:f>
              <c:strCache>
                <c:ptCount val="5"/>
                <c:pt idx="0">
                  <c:v>PP Distribuce</c:v>
                </c:pt>
                <c:pt idx="1">
                  <c:v>GasNet</c:v>
                </c:pt>
                <c:pt idx="2">
                  <c:v>E.ON Distribuce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'15'!$H$9:$H$13</c:f>
              <c:numCache>
                <c:formatCode>#,##0.0</c:formatCode>
                <c:ptCount val="5"/>
                <c:pt idx="0">
                  <c:v>20.558064516129029</c:v>
                </c:pt>
                <c:pt idx="1">
                  <c:v>19.121505376344086</c:v>
                </c:pt>
                <c:pt idx="2">
                  <c:v>18.787096774193543</c:v>
                </c:pt>
                <c:pt idx="3">
                  <c:v>19.183870967741935</c:v>
                </c:pt>
                <c:pt idx="4">
                  <c:v>19.183870967741935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06250240"/>
        <c:axId val="106251776"/>
      </c:barChart>
      <c:catAx>
        <c:axId val="106250240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crossAx val="106251776"/>
        <c:crosses val="autoZero"/>
        <c:auto val="1"/>
        <c:lblAlgn val="ctr"/>
        <c:lblOffset val="100"/>
        <c:noMultiLvlLbl val="0"/>
      </c:catAx>
      <c:valAx>
        <c:axId val="106251776"/>
        <c:scaling>
          <c:orientation val="minMax"/>
        </c:scaling>
        <c:delete val="0"/>
        <c:axPos val="t"/>
        <c:majorGridlines/>
        <c:numFmt formatCode="#,##0.0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cs-CZ"/>
          </a:p>
        </c:txPr>
        <c:crossAx val="10625024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31"/>
    </mc:Choice>
    <mc:Fallback>
      <c:style val="31"/>
    </mc:Fallback>
  </mc:AlternateContent>
  <c:chart>
    <c:autoTitleDeleted val="0"/>
    <c:view3D>
      <c:rotX val="20"/>
      <c:rotY val="2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2.6964270595207857E-2"/>
          <c:y val="7.6943801142504251E-2"/>
          <c:w val="0.89879119049258038"/>
          <c:h val="0.79184923575729504"/>
        </c:manualLayout>
      </c:layout>
      <c:pie3DChart>
        <c:varyColors val="1"/>
        <c:ser>
          <c:idx val="0"/>
          <c:order val="0"/>
          <c:explosion val="10"/>
          <c:dPt>
            <c:idx val="0"/>
            <c:bubble3D val="0"/>
            <c:spPr>
              <a:solidFill>
                <a:schemeClr val="tx2">
                  <a:lumMod val="40000"/>
                  <a:lumOff val="60000"/>
                </a:schemeClr>
              </a:solidFill>
            </c:spPr>
          </c:dPt>
          <c:dPt>
            <c:idx val="1"/>
            <c:bubble3D val="0"/>
            <c:spPr>
              <a:solidFill>
                <a:schemeClr val="tx2">
                  <a:lumMod val="20000"/>
                  <a:lumOff val="80000"/>
                </a:schemeClr>
              </a:solidFill>
            </c:spPr>
          </c:dPt>
          <c:dPt>
            <c:idx val="2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</c:dPt>
          <c:dPt>
            <c:idx val="3"/>
            <c:bubble3D val="0"/>
            <c:spPr>
              <a:solidFill>
                <a:schemeClr val="tx2">
                  <a:lumMod val="75000"/>
                </a:schemeClr>
              </a:solidFill>
            </c:spPr>
          </c:dPt>
          <c:dLbls>
            <c:dLbl>
              <c:idx val="0"/>
              <c:layout>
                <c:manualLayout>
                  <c:x val="-6.8563455590356065E-2"/>
                  <c:y val="6.3560142662333646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</c:dLbl>
            <c:dLbl>
              <c:idx val="1"/>
              <c:layout>
                <c:manualLayout>
                  <c:x val="0.16094410131819026"/>
                  <c:y val="2.0618021535117521E-3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</c:dLbl>
            <c:dLbl>
              <c:idx val="2"/>
              <c:layout>
                <c:manualLayout>
                  <c:x val="0.30280806990813081"/>
                  <c:y val="5.5410683958622822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</c:dLbl>
            <c:dLbl>
              <c:idx val="3"/>
              <c:layout>
                <c:manualLayout>
                  <c:x val="6.2671733208938693E-2"/>
                  <c:y val="0.13534429519839433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</c:dLbl>
            <c:spPr>
              <a:scene3d>
                <a:camera prst="orthographicFront"/>
                <a:lightRig rig="threePt" dir="t"/>
              </a:scene3d>
              <a:sp3d>
                <a:bevelT w="6350"/>
              </a:sp3d>
            </c:spPr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</c:dLbls>
          <c:cat>
            <c:strRef>
              <c:f>'15'!$B$9:$B$12</c:f>
              <c:strCache>
                <c:ptCount val="4"/>
                <c:pt idx="0">
                  <c:v>PP Distribuce</c:v>
                </c:pt>
                <c:pt idx="1">
                  <c:v>GasNet</c:v>
                </c:pt>
                <c:pt idx="2">
                  <c:v>E.ON Distribuce</c:v>
                </c:pt>
                <c:pt idx="3">
                  <c:v>Ostatní společnosti</c:v>
                </c:pt>
              </c:strCache>
            </c:strRef>
          </c:cat>
          <c:val>
            <c:numRef>
              <c:f>'15'!$F$9:$F$12</c:f>
              <c:numCache>
                <c:formatCode>0.0%</c:formatCode>
                <c:ptCount val="4"/>
                <c:pt idx="0">
                  <c:v>5.1323265817767277E-2</c:v>
                </c:pt>
                <c:pt idx="1">
                  <c:v>0.6819917620276591</c:v>
                </c:pt>
                <c:pt idx="2">
                  <c:v>2.9731325882281338E-2</c:v>
                </c:pt>
                <c:pt idx="3">
                  <c:v>0.23695364627229232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023985463355542"/>
          <c:y val="0.11005524565183827"/>
          <c:w val="0.64950373511003434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1">
                <a:lumMod val="75000"/>
              </a:schemeClr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effectLst/>
            </c:spPr>
          </c:dPt>
          <c:cat>
            <c:strRef>
              <c:f>'15'!$B$9:$B$13</c:f>
              <c:strCache>
                <c:ptCount val="5"/>
                <c:pt idx="0">
                  <c:v>PP Distribuce</c:v>
                </c:pt>
                <c:pt idx="1">
                  <c:v>GasNet</c:v>
                </c:pt>
                <c:pt idx="2">
                  <c:v>E.ON Distribuce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'15'!$I$9:$I$13</c:f>
              <c:numCache>
                <c:formatCode>#,##0.0</c:formatCode>
                <c:ptCount val="5"/>
                <c:pt idx="0">
                  <c:v>24.8</c:v>
                </c:pt>
                <c:pt idx="1">
                  <c:v>22.666666666666668</c:v>
                </c:pt>
                <c:pt idx="2">
                  <c:v>23</c:v>
                </c:pt>
                <c:pt idx="3">
                  <c:v>22.8</c:v>
                </c:pt>
                <c:pt idx="4">
                  <c:v>22.8</c:v>
                </c:pt>
              </c:numCache>
            </c:numRef>
          </c:val>
        </c:ser>
        <c:ser>
          <c:idx val="1"/>
          <c:order val="1"/>
          <c:spPr>
            <a:solidFill>
              <a:schemeClr val="bg1">
                <a:lumMod val="50000"/>
              </a:schemeClr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  <a:effectLst/>
            </c:spPr>
          </c:dPt>
          <c:cat>
            <c:strRef>
              <c:f>'15'!$B$9:$B$13</c:f>
              <c:strCache>
                <c:ptCount val="5"/>
                <c:pt idx="0">
                  <c:v>PP Distribuce</c:v>
                </c:pt>
                <c:pt idx="1">
                  <c:v>GasNet</c:v>
                </c:pt>
                <c:pt idx="2">
                  <c:v>E.ON Distribuce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'15'!$J$9:$J$13</c:f>
              <c:numCache>
                <c:formatCode>#,##0.0</c:formatCode>
                <c:ptCount val="5"/>
                <c:pt idx="0">
                  <c:v>16</c:v>
                </c:pt>
                <c:pt idx="1">
                  <c:v>14.816666666666665</c:v>
                </c:pt>
                <c:pt idx="2">
                  <c:v>13.7</c:v>
                </c:pt>
                <c:pt idx="3">
                  <c:v>14.8</c:v>
                </c:pt>
                <c:pt idx="4">
                  <c:v>14.8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18503296"/>
        <c:axId val="118504832"/>
      </c:barChart>
      <c:catAx>
        <c:axId val="118503296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crossAx val="118504832"/>
        <c:crosses val="autoZero"/>
        <c:auto val="1"/>
        <c:lblAlgn val="ctr"/>
        <c:lblOffset val="100"/>
        <c:noMultiLvlLbl val="0"/>
      </c:catAx>
      <c:valAx>
        <c:axId val="118504832"/>
        <c:scaling>
          <c:orientation val="minMax"/>
        </c:scaling>
        <c:delete val="0"/>
        <c:axPos val="t"/>
        <c:majorGridlines/>
        <c:numFmt formatCode="#,##0.0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cs-CZ"/>
          </a:p>
        </c:txPr>
        <c:crossAx val="11850329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7064962488754057"/>
          <c:y val="0.20193508574490635"/>
          <c:w val="0.46547850073981545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00B0F0"/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  <a:effectLst/>
            </c:spPr>
          </c:dPt>
          <c:cat>
            <c:strRef>
              <c:f>'16'!$B$9:$B$13</c:f>
              <c:strCache>
                <c:ptCount val="5"/>
                <c:pt idx="0">
                  <c:v>PP Distribuce</c:v>
                </c:pt>
                <c:pt idx="1">
                  <c:v>GasNet</c:v>
                </c:pt>
                <c:pt idx="2">
                  <c:v>E.ON Distribuce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'16'!$D$9:$D$13</c:f>
              <c:numCache>
                <c:formatCode>#,##0</c:formatCode>
                <c:ptCount val="5"/>
                <c:pt idx="0">
                  <c:v>30559.824196267396</c:v>
                </c:pt>
                <c:pt idx="1">
                  <c:v>332657.32426918356</c:v>
                </c:pt>
                <c:pt idx="2">
                  <c:v>15100.80399</c:v>
                </c:pt>
                <c:pt idx="3">
                  <c:v>94790.297999999995</c:v>
                </c:pt>
                <c:pt idx="4">
                  <c:v>473108.25045545097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17879168"/>
        <c:axId val="117880704"/>
      </c:barChart>
      <c:catAx>
        <c:axId val="117879168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crossAx val="117880704"/>
        <c:crosses val="autoZero"/>
        <c:auto val="1"/>
        <c:lblAlgn val="ctr"/>
        <c:lblOffset val="100"/>
        <c:noMultiLvlLbl val="0"/>
      </c:catAx>
      <c:valAx>
        <c:axId val="117880704"/>
        <c:scaling>
          <c:orientation val="minMax"/>
        </c:scaling>
        <c:delete val="0"/>
        <c:axPos val="t"/>
        <c:majorGridlines/>
        <c:numFmt formatCode="#,##0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cs-CZ"/>
          </a:p>
        </c:txPr>
        <c:crossAx val="117879168"/>
        <c:crosses val="autoZero"/>
        <c:crossBetween val="between"/>
        <c:majorUnit val="200000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023985463355542"/>
          <c:y val="0.20497323309304039"/>
          <c:w val="0.64950373511003434"/>
          <c:h val="0.7834576792724211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1">
                <a:lumMod val="75000"/>
              </a:schemeClr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  <a:effectLst/>
            </c:spPr>
          </c:dPt>
          <c:cat>
            <c:strRef>
              <c:f>'16'!$B$9:$B$13</c:f>
              <c:strCache>
                <c:ptCount val="5"/>
                <c:pt idx="0">
                  <c:v>PP Distribuce</c:v>
                </c:pt>
                <c:pt idx="1">
                  <c:v>GasNet</c:v>
                </c:pt>
                <c:pt idx="2">
                  <c:v>E.ON Distribuce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'16'!$H$9:$H$13</c:f>
              <c:numCache>
                <c:formatCode>#,##0.0</c:formatCode>
                <c:ptCount val="5"/>
                <c:pt idx="0">
                  <c:v>15.019999999999998</c:v>
                </c:pt>
                <c:pt idx="1">
                  <c:v>13.502777777777775</c:v>
                </c:pt>
                <c:pt idx="2">
                  <c:v>13.160000000000002</c:v>
                </c:pt>
                <c:pt idx="3">
                  <c:v>13.526666666666667</c:v>
                </c:pt>
                <c:pt idx="4">
                  <c:v>13.526666666666667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18298112"/>
        <c:axId val="118299648"/>
      </c:barChart>
      <c:catAx>
        <c:axId val="118298112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crossAx val="118299648"/>
        <c:crosses val="autoZero"/>
        <c:auto val="1"/>
        <c:lblAlgn val="ctr"/>
        <c:lblOffset val="100"/>
        <c:noMultiLvlLbl val="0"/>
      </c:catAx>
      <c:valAx>
        <c:axId val="118299648"/>
        <c:scaling>
          <c:orientation val="minMax"/>
        </c:scaling>
        <c:delete val="0"/>
        <c:axPos val="t"/>
        <c:majorGridlines/>
        <c:numFmt formatCode="#,##0.0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cs-CZ"/>
          </a:p>
        </c:txPr>
        <c:crossAx val="11829811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31"/>
    </mc:Choice>
    <mc:Fallback>
      <c:style val="31"/>
    </mc:Fallback>
  </mc:AlternateContent>
  <c:chart>
    <c:autoTitleDeleted val="0"/>
    <c:view3D>
      <c:rotX val="20"/>
      <c:rotY val="2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2.6964270595207857E-2"/>
          <c:y val="7.6943801142504251E-2"/>
          <c:w val="0.89879119049258038"/>
          <c:h val="0.79184923575729504"/>
        </c:manualLayout>
      </c:layout>
      <c:pie3DChart>
        <c:varyColors val="1"/>
        <c:ser>
          <c:idx val="0"/>
          <c:order val="0"/>
          <c:explosion val="10"/>
          <c:dPt>
            <c:idx val="0"/>
            <c:bubble3D val="0"/>
            <c:spPr>
              <a:solidFill>
                <a:schemeClr val="tx2">
                  <a:lumMod val="40000"/>
                  <a:lumOff val="60000"/>
                </a:schemeClr>
              </a:solidFill>
            </c:spPr>
          </c:dPt>
          <c:dPt>
            <c:idx val="1"/>
            <c:bubble3D val="0"/>
            <c:spPr>
              <a:solidFill>
                <a:schemeClr val="tx2">
                  <a:lumMod val="20000"/>
                  <a:lumOff val="80000"/>
                </a:schemeClr>
              </a:solidFill>
            </c:spPr>
          </c:dPt>
          <c:dPt>
            <c:idx val="2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</c:dPt>
          <c:dPt>
            <c:idx val="3"/>
            <c:bubble3D val="0"/>
            <c:spPr>
              <a:solidFill>
                <a:schemeClr val="tx2">
                  <a:lumMod val="75000"/>
                </a:schemeClr>
              </a:solidFill>
            </c:spPr>
          </c:dPt>
          <c:dLbls>
            <c:dLbl>
              <c:idx val="0"/>
              <c:layout>
                <c:manualLayout>
                  <c:x val="-6.8563455590356065E-2"/>
                  <c:y val="6.3560142662333646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</c:dLbl>
            <c:dLbl>
              <c:idx val="1"/>
              <c:layout>
                <c:manualLayout>
                  <c:x val="0.16094410131819026"/>
                  <c:y val="2.0618021535117521E-3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</c:dLbl>
            <c:dLbl>
              <c:idx val="2"/>
              <c:layout>
                <c:manualLayout>
                  <c:x val="0.30280806990813081"/>
                  <c:y val="5.5410683958622822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</c:dLbl>
            <c:dLbl>
              <c:idx val="3"/>
              <c:layout>
                <c:manualLayout>
                  <c:x val="6.2671733208938693E-2"/>
                  <c:y val="0.13534429519839433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</c:dLbl>
            <c:spPr>
              <a:scene3d>
                <a:camera prst="orthographicFront"/>
                <a:lightRig rig="threePt" dir="t"/>
              </a:scene3d>
              <a:sp3d>
                <a:bevelT w="6350"/>
              </a:sp3d>
            </c:spPr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</c:dLbls>
          <c:cat>
            <c:strRef>
              <c:f>'16'!$B$9:$B$12</c:f>
              <c:strCache>
                <c:ptCount val="4"/>
                <c:pt idx="0">
                  <c:v>PP Distribuce</c:v>
                </c:pt>
                <c:pt idx="1">
                  <c:v>GasNet</c:v>
                </c:pt>
                <c:pt idx="2">
                  <c:v>E.ON Distribuce</c:v>
                </c:pt>
                <c:pt idx="3">
                  <c:v>Ostatní společnosti</c:v>
                </c:pt>
              </c:strCache>
            </c:strRef>
          </c:cat>
          <c:val>
            <c:numRef>
              <c:f>'16'!$F$9:$F$12</c:f>
              <c:numCache>
                <c:formatCode>0.0%</c:formatCode>
                <c:ptCount val="4"/>
                <c:pt idx="0">
                  <c:v>6.4593244656786883E-2</c:v>
                </c:pt>
                <c:pt idx="1">
                  <c:v>0.70315467861142977</c:v>
                </c:pt>
                <c:pt idx="2">
                  <c:v>3.1971071891081282E-2</c:v>
                </c:pt>
                <c:pt idx="3">
                  <c:v>0.20028100484070199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023985463355542"/>
          <c:y val="0.11005524565183827"/>
          <c:w val="0.64950373511003434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1">
                <a:lumMod val="75000"/>
              </a:schemeClr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effectLst/>
            </c:spPr>
          </c:dPt>
          <c:cat>
            <c:strRef>
              <c:f>'16'!$B$9:$B$13</c:f>
              <c:strCache>
                <c:ptCount val="5"/>
                <c:pt idx="0">
                  <c:v>PP Distribuce</c:v>
                </c:pt>
                <c:pt idx="1">
                  <c:v>GasNet</c:v>
                </c:pt>
                <c:pt idx="2">
                  <c:v>E.ON Distribuce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'16'!$I$9:$I$13</c:f>
              <c:numCache>
                <c:formatCode>#,##0.0</c:formatCode>
                <c:ptCount val="5"/>
                <c:pt idx="0">
                  <c:v>20.8</c:v>
                </c:pt>
                <c:pt idx="1">
                  <c:v>21.3</c:v>
                </c:pt>
                <c:pt idx="2">
                  <c:v>20.100000000000001</c:v>
                </c:pt>
                <c:pt idx="3">
                  <c:v>21.3</c:v>
                </c:pt>
                <c:pt idx="4">
                  <c:v>21.3</c:v>
                </c:pt>
              </c:numCache>
            </c:numRef>
          </c:val>
        </c:ser>
        <c:ser>
          <c:idx val="1"/>
          <c:order val="1"/>
          <c:spPr>
            <a:solidFill>
              <a:schemeClr val="bg1">
                <a:lumMod val="50000"/>
              </a:schemeClr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  <a:effectLst/>
            </c:spPr>
          </c:dPt>
          <c:cat>
            <c:strRef>
              <c:f>'16'!$B$9:$B$13</c:f>
              <c:strCache>
                <c:ptCount val="5"/>
                <c:pt idx="0">
                  <c:v>PP Distribuce</c:v>
                </c:pt>
                <c:pt idx="1">
                  <c:v>GasNet</c:v>
                </c:pt>
                <c:pt idx="2">
                  <c:v>E.ON Distribuce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'16'!$J$9:$J$13</c:f>
              <c:numCache>
                <c:formatCode>#,##0.0</c:formatCode>
                <c:ptCount val="5"/>
                <c:pt idx="0">
                  <c:v>9.4</c:v>
                </c:pt>
                <c:pt idx="1">
                  <c:v>7.6166666666666671</c:v>
                </c:pt>
                <c:pt idx="2">
                  <c:v>6.8</c:v>
                </c:pt>
                <c:pt idx="3">
                  <c:v>7.6</c:v>
                </c:pt>
                <c:pt idx="4">
                  <c:v>7.6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18349184"/>
        <c:axId val="118441088"/>
      </c:barChart>
      <c:catAx>
        <c:axId val="118349184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crossAx val="118441088"/>
        <c:crosses val="autoZero"/>
        <c:auto val="1"/>
        <c:lblAlgn val="ctr"/>
        <c:lblOffset val="100"/>
        <c:noMultiLvlLbl val="0"/>
      </c:catAx>
      <c:valAx>
        <c:axId val="118441088"/>
        <c:scaling>
          <c:orientation val="minMax"/>
        </c:scaling>
        <c:delete val="0"/>
        <c:axPos val="t"/>
        <c:majorGridlines/>
        <c:numFmt formatCode="#,##0.0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cs-CZ"/>
          </a:p>
        </c:txPr>
        <c:crossAx val="11834918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7064962488754057"/>
          <c:y val="0.20193508574490635"/>
          <c:w val="0.46547850073981545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00B0F0"/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  <a:effectLst/>
            </c:spPr>
          </c:dPt>
          <c:cat>
            <c:strRef>
              <c:f>'17'!$B$9:$B$13</c:f>
              <c:strCache>
                <c:ptCount val="5"/>
                <c:pt idx="0">
                  <c:v>PP Distribuce</c:v>
                </c:pt>
                <c:pt idx="1">
                  <c:v>GasNet</c:v>
                </c:pt>
                <c:pt idx="2">
                  <c:v>E.ON Distribuce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'17'!$D$9:$D$13</c:f>
              <c:numCache>
                <c:formatCode>#,##0</c:formatCode>
                <c:ptCount val="5"/>
                <c:pt idx="0">
                  <c:v>71226.918001738421</c:v>
                </c:pt>
                <c:pt idx="1">
                  <c:v>859433.50132654572</c:v>
                </c:pt>
                <c:pt idx="2">
                  <c:v>37397.220979999998</c:v>
                </c:pt>
                <c:pt idx="3">
                  <c:v>278446.46399999998</c:v>
                </c:pt>
                <c:pt idx="4">
                  <c:v>1246504.1043082841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18384512"/>
        <c:axId val="118386048"/>
      </c:barChart>
      <c:catAx>
        <c:axId val="118384512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crossAx val="118386048"/>
        <c:crosses val="autoZero"/>
        <c:auto val="1"/>
        <c:lblAlgn val="ctr"/>
        <c:lblOffset val="100"/>
        <c:noMultiLvlLbl val="0"/>
      </c:catAx>
      <c:valAx>
        <c:axId val="118386048"/>
        <c:scaling>
          <c:orientation val="minMax"/>
        </c:scaling>
        <c:delete val="0"/>
        <c:axPos val="t"/>
        <c:majorGridlines/>
        <c:numFmt formatCode="#,##0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cs-CZ"/>
          </a:p>
        </c:txPr>
        <c:crossAx val="11838451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2010042956849044"/>
          <c:y val="0.10011387326027958"/>
          <c:w val="0.63799208378695416"/>
          <c:h val="0.7135216792758549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'7'!$P$29</c:f>
              <c:strCache>
                <c:ptCount val="1"/>
                <c:pt idx="0">
                  <c:v>VO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</c:spPr>
          <c:invertIfNegative val="0"/>
          <c:cat>
            <c:strRef>
              <c:f>'7'!$O$30:$O$33</c:f>
              <c:strCache>
                <c:ptCount val="4"/>
                <c:pt idx="0">
                  <c:v>I. čtvrtletí</c:v>
                </c:pt>
                <c:pt idx="1">
                  <c:v>II. čtvrtletí</c:v>
                </c:pt>
                <c:pt idx="2">
                  <c:v>III. čtvrtletí</c:v>
                </c:pt>
                <c:pt idx="3">
                  <c:v>IV. čtvrtletí</c:v>
                </c:pt>
              </c:strCache>
            </c:strRef>
          </c:cat>
          <c:val>
            <c:numRef>
              <c:f>'7'!$P$30:$P$33</c:f>
              <c:numCache>
                <c:formatCode>#,##0</c:formatCode>
                <c:ptCount val="4"/>
                <c:pt idx="0">
                  <c:v>12699.507763779</c:v>
                </c:pt>
                <c:pt idx="1">
                  <c:v>9283.8347906409999</c:v>
                </c:pt>
                <c:pt idx="2">
                  <c:v>9794.498935792999</c:v>
                </c:pt>
                <c:pt idx="3">
                  <c:v>0</c:v>
                </c:pt>
              </c:numCache>
            </c:numRef>
          </c:val>
        </c:ser>
        <c:ser>
          <c:idx val="1"/>
          <c:order val="1"/>
          <c:tx>
            <c:strRef>
              <c:f>'7'!$Q$29</c:f>
              <c:strCache>
                <c:ptCount val="1"/>
                <c:pt idx="0">
                  <c:v>SO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</c:spPr>
          <c:invertIfNegative val="0"/>
          <c:cat>
            <c:strRef>
              <c:f>'7'!$O$30:$O$33</c:f>
              <c:strCache>
                <c:ptCount val="4"/>
                <c:pt idx="0">
                  <c:v>I. čtvrtletí</c:v>
                </c:pt>
                <c:pt idx="1">
                  <c:v>II. čtvrtletí</c:v>
                </c:pt>
                <c:pt idx="2">
                  <c:v>III. čtvrtletí</c:v>
                </c:pt>
                <c:pt idx="3">
                  <c:v>IV. čtvrtletí</c:v>
                </c:pt>
              </c:strCache>
            </c:strRef>
          </c:cat>
          <c:val>
            <c:numRef>
              <c:f>'7'!$Q$30:$Q$33</c:f>
              <c:numCache>
                <c:formatCode>#,##0</c:formatCode>
                <c:ptCount val="4"/>
                <c:pt idx="0">
                  <c:v>3385.8917703600005</c:v>
                </c:pt>
                <c:pt idx="1">
                  <c:v>1445.53042557</c:v>
                </c:pt>
                <c:pt idx="2">
                  <c:v>961.85122116000002</c:v>
                </c:pt>
                <c:pt idx="3">
                  <c:v>0</c:v>
                </c:pt>
              </c:numCache>
            </c:numRef>
          </c:val>
        </c:ser>
        <c:ser>
          <c:idx val="2"/>
          <c:order val="2"/>
          <c:tx>
            <c:strRef>
              <c:f>'7'!$R$29</c:f>
              <c:strCache>
                <c:ptCount val="1"/>
                <c:pt idx="0">
                  <c:v>MO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invertIfNegative val="0"/>
          <c:cat>
            <c:strRef>
              <c:f>'7'!$O$30:$O$33</c:f>
              <c:strCache>
                <c:ptCount val="4"/>
                <c:pt idx="0">
                  <c:v>I. čtvrtletí</c:v>
                </c:pt>
                <c:pt idx="1">
                  <c:v>II. čtvrtletí</c:v>
                </c:pt>
                <c:pt idx="2">
                  <c:v>III. čtvrtletí</c:v>
                </c:pt>
                <c:pt idx="3">
                  <c:v>IV. čtvrtletí</c:v>
                </c:pt>
              </c:strCache>
            </c:strRef>
          </c:cat>
          <c:val>
            <c:numRef>
              <c:f>'7'!$R$30:$R$33</c:f>
              <c:numCache>
                <c:formatCode>#,##0</c:formatCode>
                <c:ptCount val="4"/>
                <c:pt idx="0">
                  <c:v>6045.3572967800001</c:v>
                </c:pt>
                <c:pt idx="1">
                  <c:v>1755.2252001112477</c:v>
                </c:pt>
                <c:pt idx="2">
                  <c:v>663.24508842371608</c:v>
                </c:pt>
                <c:pt idx="3">
                  <c:v>0</c:v>
                </c:pt>
              </c:numCache>
            </c:numRef>
          </c:val>
        </c:ser>
        <c:ser>
          <c:idx val="3"/>
          <c:order val="3"/>
          <c:tx>
            <c:strRef>
              <c:f>'7'!$S$29</c:f>
              <c:strCache>
                <c:ptCount val="1"/>
                <c:pt idx="0">
                  <c:v>DOM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</c:spPr>
          <c:invertIfNegative val="0"/>
          <c:cat>
            <c:strRef>
              <c:f>'7'!$O$30:$O$33</c:f>
              <c:strCache>
                <c:ptCount val="4"/>
                <c:pt idx="0">
                  <c:v>I. čtvrtletí</c:v>
                </c:pt>
                <c:pt idx="1">
                  <c:v>II. čtvrtletí</c:v>
                </c:pt>
                <c:pt idx="2">
                  <c:v>III. čtvrtletí</c:v>
                </c:pt>
                <c:pt idx="3">
                  <c:v>IV. čtvrtletí</c:v>
                </c:pt>
              </c:strCache>
            </c:strRef>
          </c:cat>
          <c:val>
            <c:numRef>
              <c:f>'7'!$S$30:$S$33</c:f>
              <c:numCache>
                <c:formatCode>#,##0</c:formatCode>
                <c:ptCount val="4"/>
                <c:pt idx="0">
                  <c:v>10482.456324339999</c:v>
                </c:pt>
                <c:pt idx="1">
                  <c:v>3264.6851411327129</c:v>
                </c:pt>
                <c:pt idx="2">
                  <c:v>1274.7940102642706</c:v>
                </c:pt>
                <c:pt idx="3">
                  <c:v>0</c:v>
                </c:pt>
              </c:numCache>
            </c:numRef>
          </c:val>
        </c:ser>
        <c:ser>
          <c:idx val="4"/>
          <c:order val="4"/>
          <c:tx>
            <c:strRef>
              <c:f>'7'!$T$29</c:f>
              <c:strCache>
                <c:ptCount val="1"/>
                <c:pt idx="0">
                  <c:v>CNG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cat>
            <c:strRef>
              <c:f>'7'!$O$30:$O$33</c:f>
              <c:strCache>
                <c:ptCount val="4"/>
                <c:pt idx="0">
                  <c:v>I. čtvrtletí</c:v>
                </c:pt>
                <c:pt idx="1">
                  <c:v>II. čtvrtletí</c:v>
                </c:pt>
                <c:pt idx="2">
                  <c:v>III. čtvrtletí</c:v>
                </c:pt>
                <c:pt idx="3">
                  <c:v>IV. čtvrtletí</c:v>
                </c:pt>
              </c:strCache>
            </c:strRef>
          </c:cat>
          <c:val>
            <c:numRef>
              <c:f>'7'!$T$30:$T$33</c:f>
              <c:numCache>
                <c:formatCode>#,##0</c:formatCode>
                <c:ptCount val="4"/>
                <c:pt idx="0">
                  <c:v>214.02501364999998</c:v>
                </c:pt>
                <c:pt idx="1">
                  <c:v>220.54142002999998</c:v>
                </c:pt>
                <c:pt idx="2">
                  <c:v>229.37937586999999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1277952"/>
        <c:axId val="111279488"/>
      </c:barChart>
      <c:catAx>
        <c:axId val="111277952"/>
        <c:scaling>
          <c:orientation val="minMax"/>
        </c:scaling>
        <c:delete val="0"/>
        <c:axPos val="b"/>
        <c:majorTickMark val="out"/>
        <c:minorTickMark val="none"/>
        <c:tickLblPos val="nextTo"/>
        <c:crossAx val="111279488"/>
        <c:crosses val="autoZero"/>
        <c:auto val="1"/>
        <c:lblAlgn val="ctr"/>
        <c:lblOffset val="100"/>
        <c:noMultiLvlLbl val="0"/>
      </c:catAx>
      <c:valAx>
        <c:axId val="11127948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spotřeba plynu</a:t>
                </a:r>
                <a:r>
                  <a:rPr lang="cs-CZ" b="0" baseline="0"/>
                  <a:t> celkem (GWh)</a:t>
                </a:r>
                <a:endParaRPr lang="en-US" b="0"/>
              </a:p>
            </c:rich>
          </c:tx>
          <c:layout>
            <c:manualLayout>
              <c:xMode val="edge"/>
              <c:yMode val="edge"/>
              <c:x val="3.5155412647374061E-3"/>
              <c:y val="6.5406536138815002E-2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crossAx val="11127795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023985463355542"/>
          <c:y val="0.20497323309304039"/>
          <c:w val="0.64950373511003434"/>
          <c:h val="0.7834576792724211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1">
                <a:lumMod val="75000"/>
              </a:schemeClr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  <a:effectLst/>
            </c:spPr>
          </c:dPt>
          <c:cat>
            <c:strRef>
              <c:f>'17'!$B$9:$B$13</c:f>
              <c:strCache>
                <c:ptCount val="5"/>
                <c:pt idx="0">
                  <c:v>PP Distribuce</c:v>
                </c:pt>
                <c:pt idx="1">
                  <c:v>GasNet</c:v>
                </c:pt>
                <c:pt idx="2">
                  <c:v>E.ON Distribuce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'17'!$H$9:$H$13</c:f>
              <c:numCache>
                <c:formatCode>#,##0.0</c:formatCode>
                <c:ptCount val="5"/>
                <c:pt idx="0">
                  <c:v>18.842150537634407</c:v>
                </c:pt>
                <c:pt idx="1">
                  <c:v>17.229420549581839</c:v>
                </c:pt>
                <c:pt idx="2">
                  <c:v>16.973763440860214</c:v>
                </c:pt>
                <c:pt idx="3">
                  <c:v>17.266953405017919</c:v>
                </c:pt>
                <c:pt idx="4">
                  <c:v>17.266953405017919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18406144"/>
        <c:axId val="118412032"/>
      </c:barChart>
      <c:catAx>
        <c:axId val="118406144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crossAx val="118412032"/>
        <c:crosses val="autoZero"/>
        <c:auto val="1"/>
        <c:lblAlgn val="ctr"/>
        <c:lblOffset val="100"/>
        <c:noMultiLvlLbl val="0"/>
      </c:catAx>
      <c:valAx>
        <c:axId val="118412032"/>
        <c:scaling>
          <c:orientation val="minMax"/>
        </c:scaling>
        <c:delete val="0"/>
        <c:axPos val="t"/>
        <c:majorGridlines/>
        <c:numFmt formatCode="#,##0.0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cs-CZ"/>
          </a:p>
        </c:txPr>
        <c:crossAx val="11840614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31"/>
    </mc:Choice>
    <mc:Fallback>
      <c:style val="31"/>
    </mc:Fallback>
  </mc:AlternateContent>
  <c:chart>
    <c:autoTitleDeleted val="0"/>
    <c:view3D>
      <c:rotX val="20"/>
      <c:rotY val="2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2.6964270595207857E-2"/>
          <c:y val="7.6943801142504251E-2"/>
          <c:w val="0.89879119049258038"/>
          <c:h val="0.79184923575729504"/>
        </c:manualLayout>
      </c:layout>
      <c:pie3DChart>
        <c:varyColors val="1"/>
        <c:ser>
          <c:idx val="0"/>
          <c:order val="0"/>
          <c:explosion val="10"/>
          <c:dPt>
            <c:idx val="0"/>
            <c:bubble3D val="0"/>
            <c:spPr>
              <a:solidFill>
                <a:schemeClr val="tx2">
                  <a:lumMod val="40000"/>
                  <a:lumOff val="60000"/>
                </a:schemeClr>
              </a:solidFill>
            </c:spPr>
          </c:dPt>
          <c:dPt>
            <c:idx val="1"/>
            <c:bubble3D val="0"/>
            <c:spPr>
              <a:solidFill>
                <a:schemeClr val="tx2">
                  <a:lumMod val="20000"/>
                  <a:lumOff val="80000"/>
                </a:schemeClr>
              </a:solidFill>
            </c:spPr>
          </c:dPt>
          <c:dPt>
            <c:idx val="2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</c:dPt>
          <c:dPt>
            <c:idx val="3"/>
            <c:bubble3D val="0"/>
            <c:spPr>
              <a:solidFill>
                <a:schemeClr val="tx2">
                  <a:lumMod val="75000"/>
                </a:schemeClr>
              </a:solidFill>
            </c:spPr>
          </c:dPt>
          <c:dLbls>
            <c:dLbl>
              <c:idx val="0"/>
              <c:layout>
                <c:manualLayout>
                  <c:x val="-6.8563455590356065E-2"/>
                  <c:y val="6.3560142662333646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</c:dLbl>
            <c:dLbl>
              <c:idx val="1"/>
              <c:layout>
                <c:manualLayout>
                  <c:x val="0.16094410131819026"/>
                  <c:y val="2.0618021535117521E-3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</c:dLbl>
            <c:dLbl>
              <c:idx val="2"/>
              <c:layout>
                <c:manualLayout>
                  <c:x val="0.30280806990813081"/>
                  <c:y val="5.5410683958622822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</c:dLbl>
            <c:dLbl>
              <c:idx val="3"/>
              <c:layout>
                <c:manualLayout>
                  <c:x val="6.2671733208938693E-2"/>
                  <c:y val="0.13534429519839433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</c:dLbl>
            <c:spPr>
              <a:scene3d>
                <a:camera prst="orthographicFront"/>
                <a:lightRig rig="threePt" dir="t"/>
              </a:scene3d>
              <a:sp3d>
                <a:bevelT w="6350"/>
              </a:sp3d>
            </c:spPr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</c:dLbls>
          <c:cat>
            <c:strRef>
              <c:f>'17'!$B$9:$B$12</c:f>
              <c:strCache>
                <c:ptCount val="4"/>
                <c:pt idx="0">
                  <c:v>PP Distribuce</c:v>
                </c:pt>
                <c:pt idx="1">
                  <c:v>GasNet</c:v>
                </c:pt>
                <c:pt idx="2">
                  <c:v>E.ON Distribuce</c:v>
                </c:pt>
                <c:pt idx="3">
                  <c:v>Ostatní společnosti</c:v>
                </c:pt>
              </c:strCache>
            </c:strRef>
          </c:cat>
          <c:val>
            <c:numRef>
              <c:f>'17'!$F$9:$F$12</c:f>
              <c:numCache>
                <c:formatCode>0.0%</c:formatCode>
                <c:ptCount val="4"/>
                <c:pt idx="0">
                  <c:v>5.7143518567020268E-2</c:v>
                </c:pt>
                <c:pt idx="1">
                  <c:v>0.68964011066943098</c:v>
                </c:pt>
                <c:pt idx="2">
                  <c:v>3.0055425723278628E-2</c:v>
                </c:pt>
                <c:pt idx="3">
                  <c:v>0.22316094504027006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023985463355542"/>
          <c:y val="0.11005524565183827"/>
          <c:w val="0.64950373511003434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1">
                <a:lumMod val="75000"/>
              </a:schemeClr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effectLst/>
            </c:spPr>
          </c:dPt>
          <c:cat>
            <c:strRef>
              <c:f>'17'!$B$9:$B$13</c:f>
              <c:strCache>
                <c:ptCount val="5"/>
                <c:pt idx="0">
                  <c:v>PP Distribuce</c:v>
                </c:pt>
                <c:pt idx="1">
                  <c:v>GasNet</c:v>
                </c:pt>
                <c:pt idx="2">
                  <c:v>E.ON Distribuce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'17'!$I$9:$I$13</c:f>
              <c:numCache>
                <c:formatCode>#,##0.0</c:formatCode>
                <c:ptCount val="5"/>
                <c:pt idx="0">
                  <c:v>27.7</c:v>
                </c:pt>
                <c:pt idx="1">
                  <c:v>24.933333333333337</c:v>
                </c:pt>
                <c:pt idx="2">
                  <c:v>25</c:v>
                </c:pt>
                <c:pt idx="3">
                  <c:v>24.9</c:v>
                </c:pt>
                <c:pt idx="4">
                  <c:v>24.9</c:v>
                </c:pt>
              </c:numCache>
            </c:numRef>
          </c:val>
        </c:ser>
        <c:ser>
          <c:idx val="1"/>
          <c:order val="1"/>
          <c:spPr>
            <a:solidFill>
              <a:schemeClr val="bg1">
                <a:lumMod val="50000"/>
              </a:schemeClr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  <a:effectLst/>
            </c:spPr>
          </c:dPt>
          <c:cat>
            <c:strRef>
              <c:f>'17'!$B$9:$B$13</c:f>
              <c:strCache>
                <c:ptCount val="5"/>
                <c:pt idx="0">
                  <c:v>PP Distribuce</c:v>
                </c:pt>
                <c:pt idx="1">
                  <c:v>GasNet</c:v>
                </c:pt>
                <c:pt idx="2">
                  <c:v>E.ON Distribuce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'17'!$J$9:$J$13</c:f>
              <c:numCache>
                <c:formatCode>#,##0.0</c:formatCode>
                <c:ptCount val="5"/>
                <c:pt idx="0">
                  <c:v>9.4</c:v>
                </c:pt>
                <c:pt idx="1">
                  <c:v>7.6166666666666671</c:v>
                </c:pt>
                <c:pt idx="2">
                  <c:v>6.8</c:v>
                </c:pt>
                <c:pt idx="3">
                  <c:v>7.6</c:v>
                </c:pt>
                <c:pt idx="4">
                  <c:v>7.6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19055488"/>
        <c:axId val="119057024"/>
      </c:barChart>
      <c:catAx>
        <c:axId val="119055488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crossAx val="119057024"/>
        <c:crosses val="autoZero"/>
        <c:auto val="1"/>
        <c:lblAlgn val="ctr"/>
        <c:lblOffset val="100"/>
        <c:noMultiLvlLbl val="0"/>
      </c:catAx>
      <c:valAx>
        <c:axId val="119057024"/>
        <c:scaling>
          <c:orientation val="minMax"/>
        </c:scaling>
        <c:delete val="0"/>
        <c:axPos val="t"/>
        <c:majorGridlines/>
        <c:numFmt formatCode="#,##0.0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cs-CZ"/>
          </a:p>
        </c:txPr>
        <c:crossAx val="11905548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/>
              <a:t>Spotřeba zemního plynu podle plynárenských soustav v ČR po jednotlivých čtvrtletích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267990380126251"/>
          <c:y val="0.12862637348283376"/>
          <c:w val="0.74687083397086573"/>
          <c:h val="0.7864518294817469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'18'!$D$34</c:f>
              <c:strCache>
                <c:ptCount val="1"/>
                <c:pt idx="0">
                  <c:v>I. čtvrtletí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</c:spPr>
          <c:invertIfNegative val="0"/>
          <c:cat>
            <c:strRef>
              <c:f>'18'!$E$33:$H$33</c:f>
              <c:strCache>
                <c:ptCount val="4"/>
                <c:pt idx="0">
                  <c:v> PP Distribuce</c:v>
                </c:pt>
                <c:pt idx="1">
                  <c:v> GasNet</c:v>
                </c:pt>
                <c:pt idx="2">
                  <c:v> E.ON Distribuce</c:v>
                </c:pt>
                <c:pt idx="3">
                  <c:v> Ostatní společnosti</c:v>
                </c:pt>
              </c:strCache>
            </c:strRef>
          </c:cat>
          <c:val>
            <c:numRef>
              <c:f>'18'!$E$34:$H$34</c:f>
              <c:numCache>
                <c:formatCode>General</c:formatCode>
                <c:ptCount val="4"/>
                <c:pt idx="0">
                  <c:v>366925.43498109782</c:v>
                </c:pt>
                <c:pt idx="1">
                  <c:v>2506618.4329093304</c:v>
                </c:pt>
                <c:pt idx="2">
                  <c:v>122504.97598000002</c:v>
                </c:pt>
                <c:pt idx="3">
                  <c:v>135511.12200000003</c:v>
                </c:pt>
              </c:numCache>
            </c:numRef>
          </c:val>
        </c:ser>
        <c:ser>
          <c:idx val="1"/>
          <c:order val="1"/>
          <c:tx>
            <c:strRef>
              <c:f>'18'!$D$35</c:f>
              <c:strCache>
                <c:ptCount val="1"/>
                <c:pt idx="0">
                  <c:v>II. čtvrtletí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cat>
            <c:strRef>
              <c:f>'18'!$E$33:$H$33</c:f>
              <c:strCache>
                <c:ptCount val="4"/>
                <c:pt idx="0">
                  <c:v> PP Distribuce</c:v>
                </c:pt>
                <c:pt idx="1">
                  <c:v> GasNet</c:v>
                </c:pt>
                <c:pt idx="2">
                  <c:v> E.ON Distribuce</c:v>
                </c:pt>
                <c:pt idx="3">
                  <c:v> Ostatní společnosti</c:v>
                </c:pt>
              </c:strCache>
            </c:strRef>
          </c:cat>
          <c:val>
            <c:numRef>
              <c:f>'18'!$E$35:$H$35</c:f>
              <c:numCache>
                <c:formatCode>General</c:formatCode>
                <c:ptCount val="4"/>
                <c:pt idx="0">
                  <c:v>134919.55128837752</c:v>
                </c:pt>
                <c:pt idx="1">
                  <c:v>1211435.0465613615</c:v>
                </c:pt>
                <c:pt idx="2">
                  <c:v>57649.606990000015</c:v>
                </c:pt>
                <c:pt idx="3">
                  <c:v>132075.83399999997</c:v>
                </c:pt>
              </c:numCache>
            </c:numRef>
          </c:val>
        </c:ser>
        <c:ser>
          <c:idx val="2"/>
          <c:order val="2"/>
          <c:tx>
            <c:strRef>
              <c:f>'18'!$D$36</c:f>
              <c:strCache>
                <c:ptCount val="1"/>
                <c:pt idx="0">
                  <c:v>III. čtvrtletí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cat>
            <c:strRef>
              <c:f>'18'!$E$33:$H$33</c:f>
              <c:strCache>
                <c:ptCount val="4"/>
                <c:pt idx="0">
                  <c:v> PP Distribuce</c:v>
                </c:pt>
                <c:pt idx="1">
                  <c:v> GasNet</c:v>
                </c:pt>
                <c:pt idx="2">
                  <c:v> E.ON Distribuce</c:v>
                </c:pt>
                <c:pt idx="3">
                  <c:v> Ostatní společnosti</c:v>
                </c:pt>
              </c:strCache>
            </c:strRef>
          </c:cat>
          <c:val>
            <c:numRef>
              <c:f>'18'!$E$36:$H$36</c:f>
              <c:numCache>
                <c:formatCode>General</c:formatCode>
                <c:ptCount val="4"/>
                <c:pt idx="0">
                  <c:v>71226.918001738406</c:v>
                </c:pt>
                <c:pt idx="1">
                  <c:v>859433.50132654561</c:v>
                </c:pt>
                <c:pt idx="2">
                  <c:v>37397.220979999998</c:v>
                </c:pt>
                <c:pt idx="3">
                  <c:v>278446.46399999992</c:v>
                </c:pt>
              </c:numCache>
            </c:numRef>
          </c:val>
        </c:ser>
        <c:ser>
          <c:idx val="3"/>
          <c:order val="3"/>
          <c:tx>
            <c:strRef>
              <c:f>'18'!$D$37</c:f>
              <c:strCache>
                <c:ptCount val="1"/>
                <c:pt idx="0">
                  <c:v>IV. čtvrtletí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</c:spPr>
          <c:invertIfNegative val="0"/>
          <c:cat>
            <c:strRef>
              <c:f>'18'!$E$33:$H$33</c:f>
              <c:strCache>
                <c:ptCount val="4"/>
                <c:pt idx="0">
                  <c:v> PP Distribuce</c:v>
                </c:pt>
                <c:pt idx="1">
                  <c:v> GasNet</c:v>
                </c:pt>
                <c:pt idx="2">
                  <c:v> E.ON Distribuce</c:v>
                </c:pt>
                <c:pt idx="3">
                  <c:v> Ostatní společnosti</c:v>
                </c:pt>
              </c:strCache>
            </c:strRef>
          </c:cat>
          <c:val>
            <c:numRef>
              <c:f>'18'!$E$37:$H$37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18015488"/>
        <c:axId val="118017024"/>
      </c:barChart>
      <c:catAx>
        <c:axId val="118015488"/>
        <c:scaling>
          <c:orientation val="minMax"/>
        </c:scaling>
        <c:delete val="0"/>
        <c:axPos val="b"/>
        <c:majorGridlines/>
        <c:majorTickMark val="out"/>
        <c:minorTickMark val="none"/>
        <c:tickLblPos val="nextTo"/>
        <c:crossAx val="118017024"/>
        <c:crosses val="autoZero"/>
        <c:auto val="1"/>
        <c:lblAlgn val="ctr"/>
        <c:lblOffset val="100"/>
        <c:noMultiLvlLbl val="0"/>
      </c:catAx>
      <c:valAx>
        <c:axId val="11801702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cs-CZ"/>
                  <a:t>spotřeba plynu (tis. m</a:t>
                </a:r>
                <a:r>
                  <a:rPr lang="cs-CZ" baseline="30000"/>
                  <a:t>3</a:t>
                </a:r>
                <a:r>
                  <a:rPr lang="cs-CZ"/>
                  <a:t>)</a:t>
                </a:r>
              </a:p>
            </c:rich>
          </c:tx>
          <c:layout>
            <c:manualLayout>
              <c:xMode val="edge"/>
              <c:yMode val="edge"/>
              <c:x val="1.5451902592893377E-2"/>
              <c:y val="0.36597864080713505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crossAx val="11801548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023985463355542"/>
          <c:y val="0.11005524565183827"/>
          <c:w val="0.5885784739541009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6">
                <a:lumMod val="60000"/>
                <a:lumOff val="40000"/>
              </a:schemeClr>
            </a:solidFill>
          </c:spPr>
          <c:invertIfNegative val="0"/>
          <c:cat>
            <c:strRef>
              <c:f>'26'!$B$9:$B$22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Královéhradecký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'26'!$E$9:$E$22</c:f>
              <c:numCache>
                <c:formatCode>#,##0</c:formatCode>
                <c:ptCount val="14"/>
                <c:pt idx="0">
                  <c:v>102946.87940000001</c:v>
                </c:pt>
                <c:pt idx="1">
                  <c:v>297418.67546999996</c:v>
                </c:pt>
                <c:pt idx="2">
                  <c:v>97880.976539999974</c:v>
                </c:pt>
                <c:pt idx="3">
                  <c:v>110763.03182000002</c:v>
                </c:pt>
                <c:pt idx="4">
                  <c:v>111278.30073000003</c:v>
                </c:pt>
                <c:pt idx="5">
                  <c:v>444646.53857999993</c:v>
                </c:pt>
                <c:pt idx="6">
                  <c:v>176573.08947000006</c:v>
                </c:pt>
                <c:pt idx="7">
                  <c:v>164940.91721000001</c:v>
                </c:pt>
                <c:pt idx="8">
                  <c:v>130919.60606000003</c:v>
                </c:pt>
                <c:pt idx="9">
                  <c:v>214192.86537297492</c:v>
                </c:pt>
                <c:pt idx="10">
                  <c:v>513324.61555899994</c:v>
                </c:pt>
                <c:pt idx="11">
                  <c:v>1431854.6549599997</c:v>
                </c:pt>
                <c:pt idx="12">
                  <c:v>114433.86721000001</c:v>
                </c:pt>
                <c:pt idx="13">
                  <c:v>141295.63039000003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20416512"/>
        <c:axId val="120438784"/>
      </c:barChart>
      <c:catAx>
        <c:axId val="120416512"/>
        <c:scaling>
          <c:orientation val="maxMin"/>
        </c:scaling>
        <c:delete val="0"/>
        <c:axPos val="l"/>
        <c:majorTickMark val="out"/>
        <c:minorTickMark val="none"/>
        <c:tickLblPos val="nextTo"/>
        <c:crossAx val="120438784"/>
        <c:crosses val="autoZero"/>
        <c:auto val="1"/>
        <c:lblAlgn val="ctr"/>
        <c:lblOffset val="100"/>
        <c:noMultiLvlLbl val="0"/>
      </c:catAx>
      <c:valAx>
        <c:axId val="120438784"/>
        <c:scaling>
          <c:orientation val="minMax"/>
        </c:scaling>
        <c:delete val="0"/>
        <c:axPos val="t"/>
        <c:majorGridlines/>
        <c:numFmt formatCode="#,##0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cs-CZ"/>
          </a:p>
        </c:txPr>
        <c:crossAx val="12041651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023985463355542"/>
          <c:y val="0.11005524565183827"/>
          <c:w val="0.64950373511003434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cat>
            <c:strRef>
              <c:f>'26'!$B$9:$B$22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Královéhradecký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'26'!$H$9:$H$22</c:f>
              <c:numCache>
                <c:formatCode>#,##0.0</c:formatCode>
                <c:ptCount val="14"/>
                <c:pt idx="0">
                  <c:v>18.877419354838715</c:v>
                </c:pt>
                <c:pt idx="1">
                  <c:v>20.509677419354841</c:v>
                </c:pt>
                <c:pt idx="2">
                  <c:v>18.116129032258065</c:v>
                </c:pt>
                <c:pt idx="3">
                  <c:v>18.738709677419354</c:v>
                </c:pt>
                <c:pt idx="4">
                  <c:v>18.470967741935485</c:v>
                </c:pt>
                <c:pt idx="5">
                  <c:v>18.92258064516129</c:v>
                </c:pt>
                <c:pt idx="6">
                  <c:v>18.464516129032258</c:v>
                </c:pt>
                <c:pt idx="7">
                  <c:v>18.690322580645166</c:v>
                </c:pt>
                <c:pt idx="8">
                  <c:v>19.587096774193547</c:v>
                </c:pt>
                <c:pt idx="9">
                  <c:v>21.325806451612909</c:v>
                </c:pt>
                <c:pt idx="10">
                  <c:v>19.777419354838706</c:v>
                </c:pt>
                <c:pt idx="11">
                  <c:v>19.561290322580643</c:v>
                </c:pt>
                <c:pt idx="12">
                  <c:v>18.516129032258068</c:v>
                </c:pt>
                <c:pt idx="13">
                  <c:v>18.335483870967742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20454144"/>
        <c:axId val="118719232"/>
      </c:barChart>
      <c:catAx>
        <c:axId val="120454144"/>
        <c:scaling>
          <c:orientation val="maxMin"/>
        </c:scaling>
        <c:delete val="0"/>
        <c:axPos val="l"/>
        <c:majorTickMark val="out"/>
        <c:minorTickMark val="none"/>
        <c:tickLblPos val="low"/>
        <c:crossAx val="118719232"/>
        <c:crosses val="autoZero"/>
        <c:auto val="1"/>
        <c:lblAlgn val="ctr"/>
        <c:lblOffset val="100"/>
        <c:noMultiLvlLbl val="0"/>
      </c:catAx>
      <c:valAx>
        <c:axId val="118719232"/>
        <c:scaling>
          <c:orientation val="minMax"/>
        </c:scaling>
        <c:delete val="0"/>
        <c:axPos val="t"/>
        <c:majorGridlines/>
        <c:numFmt formatCode="#,##0.0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cs-CZ"/>
          </a:p>
        </c:txPr>
        <c:crossAx val="12045414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023985463355542"/>
          <c:y val="0.11005524565183827"/>
          <c:w val="0.57434359850926109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6">
                <a:lumMod val="60000"/>
                <a:lumOff val="40000"/>
              </a:schemeClr>
            </a:solidFill>
          </c:spPr>
          <c:invertIfNegative val="0"/>
          <c:cat>
            <c:strRef>
              <c:f>'27'!$B$9:$B$22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Královéhradecký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'27'!$E$9:$E$22</c:f>
              <c:numCache>
                <c:formatCode>#,##0</c:formatCode>
                <c:ptCount val="14"/>
                <c:pt idx="0">
                  <c:v>104385.39921</c:v>
                </c:pt>
                <c:pt idx="1">
                  <c:v>297552.24562999984</c:v>
                </c:pt>
                <c:pt idx="2">
                  <c:v>90699.996249999997</c:v>
                </c:pt>
                <c:pt idx="3">
                  <c:v>125597.45102999998</c:v>
                </c:pt>
                <c:pt idx="4">
                  <c:v>116043.08190999999</c:v>
                </c:pt>
                <c:pt idx="5">
                  <c:v>405688.5144300001</c:v>
                </c:pt>
                <c:pt idx="6">
                  <c:v>177886.45758999995</c:v>
                </c:pt>
                <c:pt idx="7">
                  <c:v>160705.9345</c:v>
                </c:pt>
                <c:pt idx="8">
                  <c:v>139205.35215999998</c:v>
                </c:pt>
                <c:pt idx="9">
                  <c:v>197679.49717001134</c:v>
                </c:pt>
                <c:pt idx="10">
                  <c:v>475854.32146800007</c:v>
                </c:pt>
                <c:pt idx="11">
                  <c:v>1381409.0682799998</c:v>
                </c:pt>
                <c:pt idx="12">
                  <c:v>116173.54657999999</c:v>
                </c:pt>
                <c:pt idx="13">
                  <c:v>151484.99157000001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20398208"/>
        <c:axId val="120399744"/>
      </c:barChart>
      <c:catAx>
        <c:axId val="120398208"/>
        <c:scaling>
          <c:orientation val="maxMin"/>
        </c:scaling>
        <c:delete val="0"/>
        <c:axPos val="l"/>
        <c:majorTickMark val="out"/>
        <c:minorTickMark val="none"/>
        <c:tickLblPos val="nextTo"/>
        <c:crossAx val="120399744"/>
        <c:crosses val="autoZero"/>
        <c:auto val="1"/>
        <c:lblAlgn val="ctr"/>
        <c:lblOffset val="100"/>
        <c:noMultiLvlLbl val="0"/>
      </c:catAx>
      <c:valAx>
        <c:axId val="120399744"/>
        <c:scaling>
          <c:orientation val="minMax"/>
        </c:scaling>
        <c:delete val="0"/>
        <c:axPos val="t"/>
        <c:majorGridlines/>
        <c:numFmt formatCode="#,##0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cs-CZ"/>
          </a:p>
        </c:txPr>
        <c:crossAx val="12039820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023985463355542"/>
          <c:y val="0.11005524565183827"/>
          <c:w val="0.64950373511003434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cat>
            <c:strRef>
              <c:f>'27'!$B$9:$B$22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Královéhradecký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'27'!$H$9:$H$22</c:f>
              <c:numCache>
                <c:formatCode>#,##0.0</c:formatCode>
                <c:ptCount val="14"/>
                <c:pt idx="0">
                  <c:v>18.683870967741932</c:v>
                </c:pt>
                <c:pt idx="1">
                  <c:v>21.161290322580644</c:v>
                </c:pt>
                <c:pt idx="2">
                  <c:v>17.338709677419356</c:v>
                </c:pt>
                <c:pt idx="3">
                  <c:v>18.741935483870968</c:v>
                </c:pt>
                <c:pt idx="4">
                  <c:v>18.674193548387091</c:v>
                </c:pt>
                <c:pt idx="5">
                  <c:v>19.287096774193547</c:v>
                </c:pt>
                <c:pt idx="6">
                  <c:v>19.083870967741937</c:v>
                </c:pt>
                <c:pt idx="7">
                  <c:v>19.267741935483869</c:v>
                </c:pt>
                <c:pt idx="8">
                  <c:v>18.474193548387099</c:v>
                </c:pt>
                <c:pt idx="9">
                  <c:v>20.919354838709676</c:v>
                </c:pt>
                <c:pt idx="10">
                  <c:v>19.538709677419355</c:v>
                </c:pt>
                <c:pt idx="11">
                  <c:v>19.080645161290324</c:v>
                </c:pt>
                <c:pt idx="12">
                  <c:v>19.064516129032263</c:v>
                </c:pt>
                <c:pt idx="13">
                  <c:v>19.200000000000003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17339264"/>
        <c:axId val="117340800"/>
      </c:barChart>
      <c:catAx>
        <c:axId val="117339264"/>
        <c:scaling>
          <c:orientation val="maxMin"/>
        </c:scaling>
        <c:delete val="0"/>
        <c:axPos val="l"/>
        <c:majorTickMark val="out"/>
        <c:minorTickMark val="none"/>
        <c:tickLblPos val="low"/>
        <c:crossAx val="117340800"/>
        <c:crosses val="autoZero"/>
        <c:auto val="1"/>
        <c:lblAlgn val="ctr"/>
        <c:lblOffset val="100"/>
        <c:noMultiLvlLbl val="0"/>
      </c:catAx>
      <c:valAx>
        <c:axId val="117340800"/>
        <c:scaling>
          <c:orientation val="minMax"/>
        </c:scaling>
        <c:delete val="0"/>
        <c:axPos val="t"/>
        <c:majorGridlines/>
        <c:numFmt formatCode="#,##0.0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cs-CZ"/>
          </a:p>
        </c:txPr>
        <c:crossAx val="11733926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023985463355542"/>
          <c:y val="0.11005524565183827"/>
          <c:w val="0.57434359850926109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6">
                <a:lumMod val="60000"/>
                <a:lumOff val="40000"/>
              </a:schemeClr>
            </a:solidFill>
          </c:spPr>
          <c:invertIfNegative val="0"/>
          <c:cat>
            <c:strRef>
              <c:f>'28'!$B$9:$B$22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Královéhradecký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'28'!$E$9:$E$22</c:f>
              <c:numCache>
                <c:formatCode>#,##0</c:formatCode>
                <c:ptCount val="14"/>
                <c:pt idx="0">
                  <c:v>139266.5606</c:v>
                </c:pt>
                <c:pt idx="1">
                  <c:v>409088.87047999975</c:v>
                </c:pt>
                <c:pt idx="2">
                  <c:v>120584.45057</c:v>
                </c:pt>
                <c:pt idx="3">
                  <c:v>164865.01481999995</c:v>
                </c:pt>
                <c:pt idx="4">
                  <c:v>161856.47319999998</c:v>
                </c:pt>
                <c:pt idx="5">
                  <c:v>531329.64224000007</c:v>
                </c:pt>
                <c:pt idx="6">
                  <c:v>226869.65285000001</c:v>
                </c:pt>
                <c:pt idx="7">
                  <c:v>201555.78391000003</c:v>
                </c:pt>
                <c:pt idx="8">
                  <c:v>181615.69156000001</c:v>
                </c:pt>
                <c:pt idx="9">
                  <c:v>313316.71728500049</c:v>
                </c:pt>
                <c:pt idx="10">
                  <c:v>585653.77740599995</c:v>
                </c:pt>
                <c:pt idx="11">
                  <c:v>1542417.27104</c:v>
                </c:pt>
                <c:pt idx="12">
                  <c:v>152110.77698999998</c:v>
                </c:pt>
                <c:pt idx="13">
                  <c:v>200402.44201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20498432"/>
        <c:axId val="120508416"/>
      </c:barChart>
      <c:catAx>
        <c:axId val="120498432"/>
        <c:scaling>
          <c:orientation val="maxMin"/>
        </c:scaling>
        <c:delete val="0"/>
        <c:axPos val="l"/>
        <c:majorTickMark val="out"/>
        <c:minorTickMark val="none"/>
        <c:tickLblPos val="nextTo"/>
        <c:crossAx val="120508416"/>
        <c:crosses val="autoZero"/>
        <c:auto val="1"/>
        <c:lblAlgn val="ctr"/>
        <c:lblOffset val="100"/>
        <c:noMultiLvlLbl val="0"/>
      </c:catAx>
      <c:valAx>
        <c:axId val="120508416"/>
        <c:scaling>
          <c:orientation val="minMax"/>
        </c:scaling>
        <c:delete val="0"/>
        <c:axPos val="t"/>
        <c:majorGridlines/>
        <c:numFmt formatCode="#,##0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cs-CZ"/>
          </a:p>
        </c:txPr>
        <c:crossAx val="12049843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023985463355542"/>
          <c:y val="0.11005524565183827"/>
          <c:w val="0.64950373511003434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cat>
            <c:strRef>
              <c:f>'28'!$B$9:$B$22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Královéhradecký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'28'!$H$9:$H$22</c:f>
              <c:numCache>
                <c:formatCode>#,##0.0</c:formatCode>
                <c:ptCount val="14"/>
                <c:pt idx="0">
                  <c:v>13.076666666666666</c:v>
                </c:pt>
                <c:pt idx="1">
                  <c:v>15.10333333333333</c:v>
                </c:pt>
                <c:pt idx="2">
                  <c:v>12.160000000000002</c:v>
                </c:pt>
                <c:pt idx="3">
                  <c:v>13.166666666666664</c:v>
                </c:pt>
                <c:pt idx="4">
                  <c:v>12.929999999999998</c:v>
                </c:pt>
                <c:pt idx="5">
                  <c:v>13.786666666666667</c:v>
                </c:pt>
                <c:pt idx="6">
                  <c:v>13.3</c:v>
                </c:pt>
                <c:pt idx="7">
                  <c:v>13.483333333333336</c:v>
                </c:pt>
                <c:pt idx="8">
                  <c:v>13.5</c:v>
                </c:pt>
                <c:pt idx="9">
                  <c:v>15.386666666666667</c:v>
                </c:pt>
                <c:pt idx="10">
                  <c:v>14.076666666666664</c:v>
                </c:pt>
                <c:pt idx="11">
                  <c:v>13.699999999999994</c:v>
                </c:pt>
                <c:pt idx="12">
                  <c:v>13.146666666666668</c:v>
                </c:pt>
                <c:pt idx="13">
                  <c:v>12.979999999999995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20519680"/>
        <c:axId val="120529664"/>
      </c:barChart>
      <c:catAx>
        <c:axId val="120519680"/>
        <c:scaling>
          <c:orientation val="maxMin"/>
        </c:scaling>
        <c:delete val="0"/>
        <c:axPos val="l"/>
        <c:majorTickMark val="out"/>
        <c:minorTickMark val="none"/>
        <c:tickLblPos val="low"/>
        <c:crossAx val="120529664"/>
        <c:crosses val="autoZero"/>
        <c:auto val="1"/>
        <c:lblAlgn val="ctr"/>
        <c:lblOffset val="100"/>
        <c:noMultiLvlLbl val="0"/>
      </c:catAx>
      <c:valAx>
        <c:axId val="120529664"/>
        <c:scaling>
          <c:orientation val="minMax"/>
        </c:scaling>
        <c:delete val="0"/>
        <c:axPos val="t"/>
        <c:majorGridlines/>
        <c:numFmt formatCode="#,##0.0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cs-CZ"/>
          </a:p>
        </c:txPr>
        <c:crossAx val="12051968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5579549562292739"/>
          <c:y val="2.6491391965834776E-2"/>
          <c:w val="0.55638015307966748"/>
          <c:h val="0.7166302896348483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5">
                <a:lumMod val="50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</c:spPr>
          </c:dPt>
          <c:dPt>
            <c:idx val="1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</c:spPr>
          </c:dPt>
          <c:dPt>
            <c:idx val="2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</c:spPr>
          </c:dPt>
          <c:cat>
            <c:strRef>
              <c:f>'8'!$B$49:$B$51</c:f>
              <c:strCache>
                <c:ptCount val="3"/>
                <c:pt idx="0">
                  <c:v>Maximum</c:v>
                </c:pt>
                <c:pt idx="1">
                  <c:v>Minimum</c:v>
                </c:pt>
                <c:pt idx="2">
                  <c:v>Průměr</c:v>
                </c:pt>
              </c:strCache>
            </c:strRef>
          </c:cat>
          <c:val>
            <c:numRef>
              <c:f>'8'!$C$49:$C$51</c:f>
              <c:numCache>
                <c:formatCode>#,##0</c:formatCode>
                <c:ptCount val="3"/>
                <c:pt idx="0">
                  <c:v>14783.975361403473</c:v>
                </c:pt>
                <c:pt idx="1">
                  <c:v>8235.1310655607176</c:v>
                </c:pt>
                <c:pt idx="2">
                  <c:v>12646.381521901567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09681280"/>
        <c:axId val="109683072"/>
      </c:barChart>
      <c:catAx>
        <c:axId val="109681280"/>
        <c:scaling>
          <c:orientation val="minMax"/>
        </c:scaling>
        <c:delete val="0"/>
        <c:axPos val="b"/>
        <c:majorTickMark val="out"/>
        <c:minorTickMark val="none"/>
        <c:tickLblPos val="nextTo"/>
        <c:crossAx val="109683072"/>
        <c:crosses val="autoZero"/>
        <c:auto val="1"/>
        <c:lblAlgn val="ctr"/>
        <c:lblOffset val="100"/>
        <c:noMultiLvlLbl val="0"/>
      </c:catAx>
      <c:valAx>
        <c:axId val="10968307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spotřeba plynu (tis. m</a:t>
                </a:r>
                <a:r>
                  <a:rPr lang="en-US" b="0" baseline="30000"/>
                  <a:t>3</a:t>
                </a:r>
                <a:r>
                  <a:rPr lang="en-US" b="0"/>
                  <a:t>)</a:t>
                </a:r>
              </a:p>
            </c:rich>
          </c:tx>
          <c:layout>
            <c:manualLayout>
              <c:xMode val="edge"/>
              <c:yMode val="edge"/>
              <c:x val="6.546906187624749E-3"/>
              <c:y val="0.1775888607144446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crossAx val="10968128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023985463355542"/>
          <c:y val="0.11005524565183827"/>
          <c:w val="0.57434359850926109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6">
                <a:lumMod val="60000"/>
                <a:lumOff val="40000"/>
              </a:schemeClr>
            </a:solidFill>
          </c:spPr>
          <c:invertIfNegative val="0"/>
          <c:cat>
            <c:strRef>
              <c:f>'29'!$B$9:$B$22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Královéhradecký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'29'!$E$9:$E$22</c:f>
              <c:numCache>
                <c:formatCode>#,##0</c:formatCode>
                <c:ptCount val="14"/>
                <c:pt idx="0">
                  <c:v>346598.83921000001</c:v>
                </c:pt>
                <c:pt idx="1">
                  <c:v>1004059.7915799994</c:v>
                </c:pt>
                <c:pt idx="2">
                  <c:v>309165.4233599999</c:v>
                </c:pt>
                <c:pt idx="3">
                  <c:v>401225.49767000001</c:v>
                </c:pt>
                <c:pt idx="4">
                  <c:v>389177.85583999997</c:v>
                </c:pt>
                <c:pt idx="5">
                  <c:v>1381664.6952499999</c:v>
                </c:pt>
                <c:pt idx="6">
                  <c:v>581329.19991000008</c:v>
                </c:pt>
                <c:pt idx="7">
                  <c:v>527202.63562000007</c:v>
                </c:pt>
                <c:pt idx="8">
                  <c:v>451740.64977999992</c:v>
                </c:pt>
                <c:pt idx="9">
                  <c:v>725189.07982798666</c:v>
                </c:pt>
                <c:pt idx="10">
                  <c:v>1574832.714433</c:v>
                </c:pt>
                <c:pt idx="11">
                  <c:v>4355680.9942799993</c:v>
                </c:pt>
                <c:pt idx="12">
                  <c:v>382718.19077999995</c:v>
                </c:pt>
                <c:pt idx="13">
                  <c:v>493183.06397000002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20586624"/>
        <c:axId val="120588160"/>
      </c:barChart>
      <c:catAx>
        <c:axId val="120586624"/>
        <c:scaling>
          <c:orientation val="maxMin"/>
        </c:scaling>
        <c:delete val="0"/>
        <c:axPos val="l"/>
        <c:majorTickMark val="out"/>
        <c:minorTickMark val="none"/>
        <c:tickLblPos val="nextTo"/>
        <c:crossAx val="120588160"/>
        <c:crosses val="autoZero"/>
        <c:auto val="1"/>
        <c:lblAlgn val="ctr"/>
        <c:lblOffset val="100"/>
        <c:noMultiLvlLbl val="0"/>
      </c:catAx>
      <c:valAx>
        <c:axId val="120588160"/>
        <c:scaling>
          <c:orientation val="minMax"/>
        </c:scaling>
        <c:delete val="0"/>
        <c:axPos val="t"/>
        <c:majorGridlines/>
        <c:numFmt formatCode="#,##0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cs-CZ"/>
          </a:p>
        </c:txPr>
        <c:crossAx val="120586624"/>
        <c:crosses val="autoZero"/>
        <c:crossBetween val="between"/>
        <c:majorUnit val="1000000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023985463355542"/>
          <c:y val="0.11005524565183827"/>
          <c:w val="0.64950373511003434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cat>
            <c:strRef>
              <c:f>'29'!$B$9:$B$22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Královéhradecký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'29'!$H$9:$H$22</c:f>
              <c:numCache>
                <c:formatCode>#,##0.0</c:formatCode>
                <c:ptCount val="14"/>
                <c:pt idx="0">
                  <c:v>16.879318996415773</c:v>
                </c:pt>
                <c:pt idx="1">
                  <c:v>18.924767025089604</c:v>
                </c:pt>
                <c:pt idx="2">
                  <c:v>15.871612903225808</c:v>
                </c:pt>
                <c:pt idx="3">
                  <c:v>16.882437275985662</c:v>
                </c:pt>
                <c:pt idx="4">
                  <c:v>16.691720430107527</c:v>
                </c:pt>
                <c:pt idx="5">
                  <c:v>17.332114695340501</c:v>
                </c:pt>
                <c:pt idx="6">
                  <c:v>16.949462365591398</c:v>
                </c:pt>
                <c:pt idx="7">
                  <c:v>17.147132616487458</c:v>
                </c:pt>
                <c:pt idx="8">
                  <c:v>17.187096774193549</c:v>
                </c:pt>
                <c:pt idx="9">
                  <c:v>19.210609318996418</c:v>
                </c:pt>
                <c:pt idx="10">
                  <c:v>17.797598566308242</c:v>
                </c:pt>
                <c:pt idx="11">
                  <c:v>17.447311827956987</c:v>
                </c:pt>
                <c:pt idx="12">
                  <c:v>16.909103942652333</c:v>
                </c:pt>
                <c:pt idx="13">
                  <c:v>16.838494623655915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20624256"/>
        <c:axId val="120625792"/>
      </c:barChart>
      <c:catAx>
        <c:axId val="120624256"/>
        <c:scaling>
          <c:orientation val="maxMin"/>
        </c:scaling>
        <c:delete val="0"/>
        <c:axPos val="l"/>
        <c:majorTickMark val="out"/>
        <c:minorTickMark val="none"/>
        <c:tickLblPos val="low"/>
        <c:crossAx val="120625792"/>
        <c:crosses val="autoZero"/>
        <c:auto val="1"/>
        <c:lblAlgn val="ctr"/>
        <c:lblOffset val="100"/>
        <c:noMultiLvlLbl val="0"/>
      </c:catAx>
      <c:valAx>
        <c:axId val="120625792"/>
        <c:scaling>
          <c:orientation val="minMax"/>
        </c:scaling>
        <c:delete val="0"/>
        <c:axPos val="t"/>
        <c:majorGridlines/>
        <c:numFmt formatCode="#,##0.0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cs-CZ"/>
          </a:p>
        </c:txPr>
        <c:crossAx val="12062425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5579549562292739"/>
          <c:y val="2.6491391965834776E-2"/>
          <c:w val="0.55638015307966748"/>
          <c:h val="0.7166302896348483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</c:spPr>
          </c:dPt>
          <c:dPt>
            <c:idx val="1"/>
            <c:invertIfNegative val="0"/>
            <c:bubble3D val="0"/>
          </c:dPt>
          <c:dPt>
            <c:idx val="2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</c:spPr>
          </c:dPt>
          <c:cat>
            <c:strRef>
              <c:f>'8'!$E$49:$E$51</c:f>
              <c:strCache>
                <c:ptCount val="3"/>
                <c:pt idx="0">
                  <c:v>Maximum</c:v>
                </c:pt>
                <c:pt idx="1">
                  <c:v>Minimum</c:v>
                </c:pt>
                <c:pt idx="2">
                  <c:v>Průměr</c:v>
                </c:pt>
              </c:strCache>
            </c:strRef>
          </c:cat>
          <c:val>
            <c:numRef>
              <c:f>'8'!$F$49:$F$51</c:f>
              <c:numCache>
                <c:formatCode>#,##0</c:formatCode>
                <c:ptCount val="3"/>
                <c:pt idx="0">
                  <c:v>14250.013264648784</c:v>
                </c:pt>
                <c:pt idx="1">
                  <c:v>8122.6773895180904</c:v>
                </c:pt>
                <c:pt idx="2">
                  <c:v>12301.869157056453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09690240"/>
        <c:axId val="111342720"/>
      </c:barChart>
      <c:catAx>
        <c:axId val="109690240"/>
        <c:scaling>
          <c:orientation val="minMax"/>
        </c:scaling>
        <c:delete val="0"/>
        <c:axPos val="b"/>
        <c:majorTickMark val="out"/>
        <c:minorTickMark val="none"/>
        <c:tickLblPos val="nextTo"/>
        <c:crossAx val="111342720"/>
        <c:crosses val="autoZero"/>
        <c:auto val="1"/>
        <c:lblAlgn val="ctr"/>
        <c:lblOffset val="100"/>
        <c:noMultiLvlLbl val="0"/>
      </c:catAx>
      <c:valAx>
        <c:axId val="11134272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spotřeba plynu (tis. m</a:t>
                </a:r>
                <a:r>
                  <a:rPr lang="en-US" b="0" baseline="30000"/>
                  <a:t>3</a:t>
                </a:r>
                <a:r>
                  <a:rPr lang="en-US" b="0"/>
                  <a:t>)</a:t>
                </a:r>
              </a:p>
            </c:rich>
          </c:tx>
          <c:layout>
            <c:manualLayout>
              <c:xMode val="edge"/>
              <c:yMode val="edge"/>
              <c:x val="6.546906187624749E-3"/>
              <c:y val="0.1775888607144446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crossAx val="10969024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5579549562292739"/>
          <c:y val="2.6491391965834776E-2"/>
          <c:w val="0.55638015307966748"/>
          <c:h val="0.7166302896348483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</c:spPr>
          </c:dPt>
          <c:dPt>
            <c:idx val="1"/>
            <c:invertIfNegative val="0"/>
            <c:bubble3D val="0"/>
          </c:dPt>
          <c:dPt>
            <c:idx val="2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</c:spPr>
          </c:dPt>
          <c:cat>
            <c:strRef>
              <c:f>'8'!$H$49:$H$51</c:f>
              <c:strCache>
                <c:ptCount val="3"/>
                <c:pt idx="0">
                  <c:v>Maximum</c:v>
                </c:pt>
                <c:pt idx="1">
                  <c:v>Minimum</c:v>
                </c:pt>
                <c:pt idx="2">
                  <c:v>Průměr</c:v>
                </c:pt>
              </c:strCache>
            </c:strRef>
          </c:cat>
          <c:val>
            <c:numRef>
              <c:f>'8'!$I$49:$I$51</c:f>
              <c:numCache>
                <c:formatCode>#,##0</c:formatCode>
                <c:ptCount val="3"/>
                <c:pt idx="0">
                  <c:v>20273.261149129157</c:v>
                </c:pt>
                <c:pt idx="1">
                  <c:v>9757.5521054511228</c:v>
                </c:pt>
                <c:pt idx="2">
                  <c:v>15770.257184041893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09823488"/>
        <c:axId val="109825024"/>
      </c:barChart>
      <c:catAx>
        <c:axId val="109823488"/>
        <c:scaling>
          <c:orientation val="minMax"/>
        </c:scaling>
        <c:delete val="0"/>
        <c:axPos val="b"/>
        <c:majorTickMark val="out"/>
        <c:minorTickMark val="none"/>
        <c:tickLblPos val="nextTo"/>
        <c:crossAx val="109825024"/>
        <c:crosses val="autoZero"/>
        <c:auto val="1"/>
        <c:lblAlgn val="ctr"/>
        <c:lblOffset val="100"/>
        <c:noMultiLvlLbl val="0"/>
      </c:catAx>
      <c:valAx>
        <c:axId val="10982502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spotřeba plynu (tis. m</a:t>
                </a:r>
                <a:r>
                  <a:rPr lang="en-US" b="0" baseline="30000"/>
                  <a:t>3</a:t>
                </a:r>
                <a:r>
                  <a:rPr lang="en-US" b="0"/>
                  <a:t>)</a:t>
                </a:r>
              </a:p>
            </c:rich>
          </c:tx>
          <c:layout>
            <c:manualLayout>
              <c:xMode val="edge"/>
              <c:yMode val="edge"/>
              <c:x val="6.546906187624749E-3"/>
              <c:y val="0.1775888607144446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crossAx val="10982348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798686948872537"/>
          <c:y val="5.2380972021361841E-2"/>
          <c:w val="0.49250688350604677"/>
          <c:h val="0.7635390939404176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'9'!$B$45</c:f>
              <c:strCache>
                <c:ptCount val="1"/>
                <c:pt idx="0">
                  <c:v>Červenec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cat>
            <c:numRef>
              <c:f>'9'!$C$44:$D$44</c:f>
              <c:numCache>
                <c:formatCode>General</c:formatCode>
                <c:ptCount val="2"/>
                <c:pt idx="0">
                  <c:v>2019</c:v>
                </c:pt>
                <c:pt idx="1">
                  <c:v>2018</c:v>
                </c:pt>
              </c:numCache>
            </c:numRef>
          </c:cat>
          <c:val>
            <c:numRef>
              <c:f>'9'!$C$45:$D$45</c:f>
              <c:numCache>
                <c:formatCode>#,##0</c:formatCode>
                <c:ptCount val="2"/>
                <c:pt idx="0">
                  <c:v>392037.77924244781</c:v>
                </c:pt>
                <c:pt idx="1">
                  <c:v>333654.97359319153</c:v>
                </c:pt>
              </c:numCache>
            </c:numRef>
          </c:val>
        </c:ser>
        <c:ser>
          <c:idx val="1"/>
          <c:order val="1"/>
          <c:tx>
            <c:strRef>
              <c:f>'9'!$B$46</c:f>
              <c:strCache>
                <c:ptCount val="1"/>
                <c:pt idx="0">
                  <c:v>Srpen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cat>
            <c:numRef>
              <c:f>'9'!$C$44:$D$44</c:f>
              <c:numCache>
                <c:formatCode>General</c:formatCode>
                <c:ptCount val="2"/>
                <c:pt idx="0">
                  <c:v>2019</c:v>
                </c:pt>
                <c:pt idx="1">
                  <c:v>2018</c:v>
                </c:pt>
              </c:numCache>
            </c:numRef>
          </c:cat>
          <c:val>
            <c:numRef>
              <c:f>'9'!$C$46:$D$46</c:f>
              <c:numCache>
                <c:formatCode>#,##0</c:formatCode>
                <c:ptCount val="2"/>
                <c:pt idx="0">
                  <c:v>381358.07461038523</c:v>
                </c:pt>
                <c:pt idx="1">
                  <c:v>343116.44394320739</c:v>
                </c:pt>
              </c:numCache>
            </c:numRef>
          </c:val>
        </c:ser>
        <c:ser>
          <c:idx val="2"/>
          <c:order val="2"/>
          <c:tx>
            <c:strRef>
              <c:f>'9'!$B$47</c:f>
              <c:strCache>
                <c:ptCount val="1"/>
                <c:pt idx="0">
                  <c:v>Září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</c:spPr>
          <c:invertIfNegative val="0"/>
          <c:cat>
            <c:numRef>
              <c:f>'9'!$C$44:$D$44</c:f>
              <c:numCache>
                <c:formatCode>General</c:formatCode>
                <c:ptCount val="2"/>
                <c:pt idx="0">
                  <c:v>2019</c:v>
                </c:pt>
                <c:pt idx="1">
                  <c:v>2018</c:v>
                </c:pt>
              </c:numCache>
            </c:numRef>
          </c:cat>
          <c:val>
            <c:numRef>
              <c:f>'9'!$C$47:$D$47</c:f>
              <c:numCache>
                <c:formatCode>#,##0</c:formatCode>
                <c:ptCount val="2"/>
                <c:pt idx="0">
                  <c:v>473108.25045545097</c:v>
                </c:pt>
                <c:pt idx="1">
                  <c:v>378700.09840040049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09871488"/>
        <c:axId val="109873408"/>
      </c:barChart>
      <c:catAx>
        <c:axId val="1098714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rok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09873408"/>
        <c:crosses val="autoZero"/>
        <c:auto val="1"/>
        <c:lblAlgn val="ctr"/>
        <c:lblOffset val="100"/>
        <c:noMultiLvlLbl val="0"/>
      </c:catAx>
      <c:valAx>
        <c:axId val="10987340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cs-CZ"/>
                  <a:t>spotřeba plynu (tis. m</a:t>
                </a:r>
                <a:r>
                  <a:rPr lang="cs-CZ" baseline="30000"/>
                  <a:t>3</a:t>
                </a:r>
                <a:r>
                  <a:rPr lang="cs-CZ"/>
                  <a:t>)</a:t>
                </a:r>
              </a:p>
            </c:rich>
          </c:tx>
          <c:layout>
            <c:manualLayout>
              <c:xMode val="edge"/>
              <c:yMode val="edge"/>
              <c:x val="9.2457107711672263E-3"/>
              <c:y val="0.28938443546473014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crossAx val="10987148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0026632910668183"/>
          <c:y val="0.33896038206238555"/>
          <c:w val="0.16691769114691726"/>
          <c:h val="0.3424197009447697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'9'!$H$45</c:f>
              <c:strCache>
                <c:ptCount val="1"/>
                <c:pt idx="0">
                  <c:v>Červenec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dLbls>
            <c:txPr>
              <a:bodyPr/>
              <a:lstStyle/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'9'!$I$44:$J$44</c:f>
              <c:numCache>
                <c:formatCode>General</c:formatCode>
                <c:ptCount val="2"/>
                <c:pt idx="0">
                  <c:v>2019</c:v>
                </c:pt>
                <c:pt idx="1">
                  <c:v>2018</c:v>
                </c:pt>
              </c:numCache>
            </c:numRef>
          </c:cat>
          <c:val>
            <c:numRef>
              <c:f>'9'!$I$45:$J$45</c:f>
              <c:numCache>
                <c:formatCode>0.0%</c:formatCode>
                <c:ptCount val="2"/>
                <c:pt idx="0">
                  <c:v>0.31450981820874085</c:v>
                </c:pt>
                <c:pt idx="1">
                  <c:v>0.3161193538198433</c:v>
                </c:pt>
              </c:numCache>
            </c:numRef>
          </c:val>
        </c:ser>
        <c:ser>
          <c:idx val="1"/>
          <c:order val="1"/>
          <c:tx>
            <c:strRef>
              <c:f>'9'!$H$46</c:f>
              <c:strCache>
                <c:ptCount val="1"/>
                <c:pt idx="0">
                  <c:v>Srpen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Lbls>
            <c:txPr>
              <a:bodyPr/>
              <a:lstStyle/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'9'!$I$44:$J$44</c:f>
              <c:numCache>
                <c:formatCode>General</c:formatCode>
                <c:ptCount val="2"/>
                <c:pt idx="0">
                  <c:v>2019</c:v>
                </c:pt>
                <c:pt idx="1">
                  <c:v>2018</c:v>
                </c:pt>
              </c:numCache>
            </c:numRef>
          </c:cat>
          <c:val>
            <c:numRef>
              <c:f>'9'!$I$46:$J$46</c:f>
              <c:numCache>
                <c:formatCode>0.0%</c:formatCode>
                <c:ptCount val="2"/>
                <c:pt idx="0">
                  <c:v>0.30594209300418646</c:v>
                </c:pt>
                <c:pt idx="1">
                  <c:v>0.32508356574518188</c:v>
                </c:pt>
              </c:numCache>
            </c:numRef>
          </c:val>
        </c:ser>
        <c:ser>
          <c:idx val="2"/>
          <c:order val="2"/>
          <c:tx>
            <c:strRef>
              <c:f>'9'!$H$47</c:f>
              <c:strCache>
                <c:ptCount val="1"/>
                <c:pt idx="0">
                  <c:v>Září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spPr/>
              <c:txPr>
                <a:bodyPr/>
                <a:lstStyle/>
                <a:p>
                  <a:pPr>
                    <a:defRPr>
                      <a:solidFill>
                        <a:schemeClr val="tx1"/>
                      </a:solidFill>
                    </a:defRPr>
                  </a:pPr>
                  <a:endParaRPr lang="cs-CZ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'9'!$I$44:$J$44</c:f>
              <c:numCache>
                <c:formatCode>General</c:formatCode>
                <c:ptCount val="2"/>
                <c:pt idx="0">
                  <c:v>2019</c:v>
                </c:pt>
                <c:pt idx="1">
                  <c:v>2018</c:v>
                </c:pt>
              </c:numCache>
            </c:numRef>
          </c:cat>
          <c:val>
            <c:numRef>
              <c:f>'9'!$I$47:$J$47</c:f>
              <c:numCache>
                <c:formatCode>0.0%</c:formatCode>
                <c:ptCount val="2"/>
                <c:pt idx="0">
                  <c:v>0.37954808878707252</c:v>
                </c:pt>
                <c:pt idx="1">
                  <c:v>0.3587970804349746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12223744"/>
        <c:axId val="112225664"/>
      </c:barChart>
      <c:catAx>
        <c:axId val="1122237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rok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12225664"/>
        <c:crosses val="autoZero"/>
        <c:auto val="1"/>
        <c:lblAlgn val="ctr"/>
        <c:lblOffset val="100"/>
        <c:noMultiLvlLbl val="0"/>
      </c:catAx>
      <c:valAx>
        <c:axId val="112225664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11222374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 b="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798686948872537"/>
          <c:y val="5.2380972021361841E-2"/>
          <c:w val="0.49250688350604677"/>
          <c:h val="0.7635390939404176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'10'!$B$45</c:f>
              <c:strCache>
                <c:ptCount val="1"/>
                <c:pt idx="0">
                  <c:v>Červenec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cat>
            <c:numRef>
              <c:f>'10'!$C$44:$D$44</c:f>
              <c:numCache>
                <c:formatCode>General</c:formatCode>
                <c:ptCount val="2"/>
                <c:pt idx="0">
                  <c:v>2019</c:v>
                </c:pt>
                <c:pt idx="1">
                  <c:v>2018</c:v>
                </c:pt>
              </c:numCache>
            </c:numRef>
          </c:cat>
          <c:val>
            <c:numRef>
              <c:f>'10'!$C$45:$D$45</c:f>
              <c:numCache>
                <c:formatCode>#,##0</c:formatCode>
                <c:ptCount val="2"/>
                <c:pt idx="0">
                  <c:v>21103.425492876009</c:v>
                </c:pt>
                <c:pt idx="1">
                  <c:v>21846.172399463328</c:v>
                </c:pt>
              </c:numCache>
            </c:numRef>
          </c:val>
        </c:ser>
        <c:ser>
          <c:idx val="1"/>
          <c:order val="1"/>
          <c:tx>
            <c:strRef>
              <c:f>'10'!$B$46</c:f>
              <c:strCache>
                <c:ptCount val="1"/>
                <c:pt idx="0">
                  <c:v>Srpen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cat>
            <c:numRef>
              <c:f>'10'!$C$44:$D$44</c:f>
              <c:numCache>
                <c:formatCode>General</c:formatCode>
                <c:ptCount val="2"/>
                <c:pt idx="0">
                  <c:v>2019</c:v>
                </c:pt>
                <c:pt idx="1">
                  <c:v>2018</c:v>
                </c:pt>
              </c:numCache>
            </c:numRef>
          </c:cat>
          <c:val>
            <c:numRef>
              <c:f>'10'!$C$46:$D$46</c:f>
              <c:numCache>
                <c:formatCode>#,##0</c:formatCode>
                <c:ptCount val="2"/>
                <c:pt idx="0">
                  <c:v>19563.668312595008</c:v>
                </c:pt>
                <c:pt idx="1">
                  <c:v>18814.755652300199</c:v>
                </c:pt>
              </c:numCache>
            </c:numRef>
          </c:val>
        </c:ser>
        <c:ser>
          <c:idx val="2"/>
          <c:order val="2"/>
          <c:tx>
            <c:strRef>
              <c:f>'10'!$B$47</c:f>
              <c:strCache>
                <c:ptCount val="1"/>
                <c:pt idx="0">
                  <c:v>Září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</c:spPr>
          <c:invertIfNegative val="0"/>
          <c:cat>
            <c:numRef>
              <c:f>'10'!$C$44:$D$44</c:f>
              <c:numCache>
                <c:formatCode>General</c:formatCode>
                <c:ptCount val="2"/>
                <c:pt idx="0">
                  <c:v>2019</c:v>
                </c:pt>
                <c:pt idx="1">
                  <c:v>2018</c:v>
                </c:pt>
              </c:numCache>
            </c:numRef>
          </c:cat>
          <c:val>
            <c:numRef>
              <c:f>'10'!$C$47:$D$47</c:f>
              <c:numCache>
                <c:formatCode>#,##0</c:formatCode>
                <c:ptCount val="2"/>
                <c:pt idx="0">
                  <c:v>30559.824196267396</c:v>
                </c:pt>
                <c:pt idx="1">
                  <c:v>27311.843200795549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06496768"/>
        <c:axId val="106498688"/>
      </c:barChart>
      <c:catAx>
        <c:axId val="1064967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rok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06498688"/>
        <c:crosses val="autoZero"/>
        <c:auto val="1"/>
        <c:lblAlgn val="ctr"/>
        <c:lblOffset val="100"/>
        <c:noMultiLvlLbl val="0"/>
      </c:catAx>
      <c:valAx>
        <c:axId val="10649868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cs-CZ"/>
                  <a:t>spotřeba plynu (tis. m</a:t>
                </a:r>
                <a:r>
                  <a:rPr lang="cs-CZ" baseline="30000"/>
                  <a:t>3</a:t>
                </a:r>
                <a:r>
                  <a:rPr lang="cs-CZ"/>
                  <a:t>)</a:t>
                </a:r>
              </a:p>
            </c:rich>
          </c:tx>
          <c:layout>
            <c:manualLayout>
              <c:xMode val="edge"/>
              <c:yMode val="edge"/>
              <c:x val="9.2457107711672263E-3"/>
              <c:y val="0.28938443546473014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crossAx val="10649676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8210102483783528"/>
          <c:y val="0.33896038206238555"/>
          <c:w val="0.17418381285445586"/>
          <c:h val="0.33289588784997665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5" Type="http://schemas.microsoft.com/office/2007/relationships/hdphoto" Target="../media/hdphoto2.wdp"/><Relationship Id="rId4" Type="http://schemas.openxmlformats.org/officeDocument/2006/relationships/image" Target="../media/image3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7" Type="http://schemas.microsoft.com/office/2007/relationships/hdphoto" Target="../media/hdphoto5.wdp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6" Type="http://schemas.openxmlformats.org/officeDocument/2006/relationships/image" Target="../media/image12.png"/><Relationship Id="rId5" Type="http://schemas.openxmlformats.org/officeDocument/2006/relationships/image" Target="../media/image3.png"/><Relationship Id="rId4" Type="http://schemas.microsoft.com/office/2007/relationships/hdphoto" Target="../media/hdphoto2.wdp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7" Type="http://schemas.microsoft.com/office/2007/relationships/hdphoto" Target="../media/hdphoto6.wdp"/><Relationship Id="rId2" Type="http://schemas.openxmlformats.org/officeDocument/2006/relationships/chart" Target="../charts/chart12.xml"/><Relationship Id="rId1" Type="http://schemas.openxmlformats.org/officeDocument/2006/relationships/chart" Target="../charts/chart11.xml"/><Relationship Id="rId6" Type="http://schemas.openxmlformats.org/officeDocument/2006/relationships/image" Target="../media/image13.png"/><Relationship Id="rId5" Type="http://schemas.openxmlformats.org/officeDocument/2006/relationships/image" Target="../media/image3.png"/><Relationship Id="rId4" Type="http://schemas.microsoft.com/office/2007/relationships/hdphoto" Target="../media/hdphoto2.wdp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7" Type="http://schemas.microsoft.com/office/2007/relationships/hdphoto" Target="../media/hdphoto7.wdp"/><Relationship Id="rId2" Type="http://schemas.openxmlformats.org/officeDocument/2006/relationships/chart" Target="../charts/chart14.xml"/><Relationship Id="rId1" Type="http://schemas.openxmlformats.org/officeDocument/2006/relationships/chart" Target="../charts/chart13.xml"/><Relationship Id="rId6" Type="http://schemas.openxmlformats.org/officeDocument/2006/relationships/image" Target="../media/image14.png"/><Relationship Id="rId5" Type="http://schemas.openxmlformats.org/officeDocument/2006/relationships/image" Target="../media/image3.png"/><Relationship Id="rId4" Type="http://schemas.microsoft.com/office/2007/relationships/hdphoto" Target="../media/hdphoto2.wdp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7" Type="http://schemas.microsoft.com/office/2007/relationships/hdphoto" Target="../media/hdphoto4.wdp"/><Relationship Id="rId2" Type="http://schemas.openxmlformats.org/officeDocument/2006/relationships/chart" Target="../charts/chart16.xml"/><Relationship Id="rId1" Type="http://schemas.openxmlformats.org/officeDocument/2006/relationships/chart" Target="../charts/chart15.xml"/><Relationship Id="rId6" Type="http://schemas.openxmlformats.org/officeDocument/2006/relationships/image" Target="../media/image15.png"/><Relationship Id="rId5" Type="http://schemas.openxmlformats.org/officeDocument/2006/relationships/image" Target="../media/image3.png"/><Relationship Id="rId4" Type="http://schemas.microsoft.com/office/2007/relationships/hdphoto" Target="../media/hdphoto2.wdp"/></Relationships>
</file>

<file path=xl/drawings/_rels/drawing14.xml.rels><?xml version="1.0" encoding="UTF-8" standalone="yes"?>
<Relationships xmlns="http://schemas.openxmlformats.org/package/2006/relationships"><Relationship Id="rId8" Type="http://schemas.microsoft.com/office/2007/relationships/hdphoto" Target="../media/hdphoto2.wdp"/><Relationship Id="rId3" Type="http://schemas.openxmlformats.org/officeDocument/2006/relationships/chart" Target="../charts/chart19.xml"/><Relationship Id="rId7" Type="http://schemas.openxmlformats.org/officeDocument/2006/relationships/image" Target="../media/image3.png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microsoft.com/office/2007/relationships/hdphoto" Target="../media/hdphoto4.wdp"/><Relationship Id="rId5" Type="http://schemas.openxmlformats.org/officeDocument/2006/relationships/image" Target="../media/image11.png"/><Relationship Id="rId10" Type="http://schemas.openxmlformats.org/officeDocument/2006/relationships/image" Target="../media/image10.png"/><Relationship Id="rId4" Type="http://schemas.openxmlformats.org/officeDocument/2006/relationships/chart" Target="../charts/chart20.xml"/><Relationship Id="rId9" Type="http://schemas.openxmlformats.org/officeDocument/2006/relationships/image" Target="../media/image9.png"/></Relationships>
</file>

<file path=xl/drawings/_rels/drawing15.xml.rels><?xml version="1.0" encoding="UTF-8" standalone="yes"?>
<Relationships xmlns="http://schemas.openxmlformats.org/package/2006/relationships"><Relationship Id="rId8" Type="http://schemas.microsoft.com/office/2007/relationships/hdphoto" Target="../media/hdphoto2.wdp"/><Relationship Id="rId3" Type="http://schemas.openxmlformats.org/officeDocument/2006/relationships/chart" Target="../charts/chart23.xml"/><Relationship Id="rId7" Type="http://schemas.openxmlformats.org/officeDocument/2006/relationships/image" Target="../media/image3.png"/><Relationship Id="rId2" Type="http://schemas.openxmlformats.org/officeDocument/2006/relationships/chart" Target="../charts/chart22.xml"/><Relationship Id="rId1" Type="http://schemas.openxmlformats.org/officeDocument/2006/relationships/chart" Target="../charts/chart21.xml"/><Relationship Id="rId6" Type="http://schemas.microsoft.com/office/2007/relationships/hdphoto" Target="../media/hdphoto4.wdp"/><Relationship Id="rId5" Type="http://schemas.openxmlformats.org/officeDocument/2006/relationships/image" Target="../media/image11.png"/><Relationship Id="rId10" Type="http://schemas.openxmlformats.org/officeDocument/2006/relationships/image" Target="../media/image10.png"/><Relationship Id="rId4" Type="http://schemas.openxmlformats.org/officeDocument/2006/relationships/chart" Target="../charts/chart24.xml"/><Relationship Id="rId9" Type="http://schemas.openxmlformats.org/officeDocument/2006/relationships/image" Target="../media/image9.png"/></Relationships>
</file>

<file path=xl/drawings/_rels/drawing16.xml.rels><?xml version="1.0" encoding="UTF-8" standalone="yes"?>
<Relationships xmlns="http://schemas.openxmlformats.org/package/2006/relationships"><Relationship Id="rId8" Type="http://schemas.microsoft.com/office/2007/relationships/hdphoto" Target="../media/hdphoto2.wdp"/><Relationship Id="rId3" Type="http://schemas.openxmlformats.org/officeDocument/2006/relationships/chart" Target="../charts/chart27.xml"/><Relationship Id="rId7" Type="http://schemas.openxmlformats.org/officeDocument/2006/relationships/image" Target="../media/image3.png"/><Relationship Id="rId2" Type="http://schemas.openxmlformats.org/officeDocument/2006/relationships/chart" Target="../charts/chart26.xml"/><Relationship Id="rId1" Type="http://schemas.openxmlformats.org/officeDocument/2006/relationships/chart" Target="../charts/chart25.xml"/><Relationship Id="rId6" Type="http://schemas.microsoft.com/office/2007/relationships/hdphoto" Target="../media/hdphoto4.wdp"/><Relationship Id="rId5" Type="http://schemas.openxmlformats.org/officeDocument/2006/relationships/image" Target="../media/image11.png"/><Relationship Id="rId10" Type="http://schemas.openxmlformats.org/officeDocument/2006/relationships/image" Target="../media/image10.png"/><Relationship Id="rId4" Type="http://schemas.openxmlformats.org/officeDocument/2006/relationships/chart" Target="../charts/chart28.xml"/><Relationship Id="rId9" Type="http://schemas.openxmlformats.org/officeDocument/2006/relationships/image" Target="../media/image9.png"/></Relationships>
</file>

<file path=xl/drawings/_rels/drawing17.xml.rels><?xml version="1.0" encoding="UTF-8" standalone="yes"?>
<Relationships xmlns="http://schemas.openxmlformats.org/package/2006/relationships"><Relationship Id="rId8" Type="http://schemas.microsoft.com/office/2007/relationships/hdphoto" Target="../media/hdphoto2.wdp"/><Relationship Id="rId3" Type="http://schemas.openxmlformats.org/officeDocument/2006/relationships/chart" Target="../charts/chart31.xml"/><Relationship Id="rId7" Type="http://schemas.openxmlformats.org/officeDocument/2006/relationships/image" Target="../media/image3.png"/><Relationship Id="rId2" Type="http://schemas.openxmlformats.org/officeDocument/2006/relationships/chart" Target="../charts/chart30.xml"/><Relationship Id="rId1" Type="http://schemas.openxmlformats.org/officeDocument/2006/relationships/chart" Target="../charts/chart29.xml"/><Relationship Id="rId6" Type="http://schemas.microsoft.com/office/2007/relationships/hdphoto" Target="../media/hdphoto4.wdp"/><Relationship Id="rId5" Type="http://schemas.openxmlformats.org/officeDocument/2006/relationships/image" Target="../media/image11.png"/><Relationship Id="rId10" Type="http://schemas.openxmlformats.org/officeDocument/2006/relationships/image" Target="../media/image10.png"/><Relationship Id="rId4" Type="http://schemas.openxmlformats.org/officeDocument/2006/relationships/chart" Target="../charts/chart32.xml"/><Relationship Id="rId9" Type="http://schemas.openxmlformats.org/officeDocument/2006/relationships/image" Target="../media/image9.png"/></Relationships>
</file>

<file path=xl/drawings/_rels/drawing18.xml.rels><?xml version="1.0" encoding="UTF-8" standalone="yes"?>
<Relationships xmlns="http://schemas.openxmlformats.org/package/2006/relationships"><Relationship Id="rId3" Type="http://schemas.microsoft.com/office/2007/relationships/hdphoto" Target="../media/hdphoto2.wdp"/><Relationship Id="rId2" Type="http://schemas.openxmlformats.org/officeDocument/2006/relationships/image" Target="../media/image3.png"/><Relationship Id="rId1" Type="http://schemas.openxmlformats.org/officeDocument/2006/relationships/chart" Target="../charts/chart33.xml"/><Relationship Id="rId6" Type="http://schemas.microsoft.com/office/2007/relationships/hdphoto" Target="../media/hdphoto4.wdp"/><Relationship Id="rId5" Type="http://schemas.openxmlformats.org/officeDocument/2006/relationships/image" Target="../media/image11.png"/><Relationship Id="rId4" Type="http://schemas.openxmlformats.org/officeDocument/2006/relationships/image" Target="../media/image9.pn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7.png"/><Relationship Id="rId7" Type="http://schemas.openxmlformats.org/officeDocument/2006/relationships/image" Target="../media/image9.png"/><Relationship Id="rId2" Type="http://schemas.microsoft.com/office/2007/relationships/hdphoto" Target="../media/hdphoto8.wdp"/><Relationship Id="rId1" Type="http://schemas.openxmlformats.org/officeDocument/2006/relationships/image" Target="../media/image16.png"/><Relationship Id="rId6" Type="http://schemas.microsoft.com/office/2007/relationships/hdphoto" Target="../media/hdphoto2.wdp"/><Relationship Id="rId5" Type="http://schemas.openxmlformats.org/officeDocument/2006/relationships/image" Target="../media/image3.png"/><Relationship Id="rId4" Type="http://schemas.microsoft.com/office/2007/relationships/hdphoto" Target="../media/hdphoto9.wdp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9.png"/><Relationship Id="rId7" Type="http://schemas.openxmlformats.org/officeDocument/2006/relationships/image" Target="../media/image9.png"/><Relationship Id="rId2" Type="http://schemas.microsoft.com/office/2007/relationships/hdphoto" Target="../media/hdphoto10.wdp"/><Relationship Id="rId1" Type="http://schemas.openxmlformats.org/officeDocument/2006/relationships/image" Target="../media/image18.png"/><Relationship Id="rId6" Type="http://schemas.microsoft.com/office/2007/relationships/hdphoto" Target="../media/hdphoto2.wdp"/><Relationship Id="rId5" Type="http://schemas.openxmlformats.org/officeDocument/2006/relationships/image" Target="../media/image3.png"/><Relationship Id="rId4" Type="http://schemas.microsoft.com/office/2007/relationships/hdphoto" Target="../media/hdphoto11.wdp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1.png"/><Relationship Id="rId7" Type="http://schemas.openxmlformats.org/officeDocument/2006/relationships/image" Target="../media/image9.png"/><Relationship Id="rId2" Type="http://schemas.microsoft.com/office/2007/relationships/hdphoto" Target="../media/hdphoto12.wdp"/><Relationship Id="rId1" Type="http://schemas.openxmlformats.org/officeDocument/2006/relationships/image" Target="../media/image20.png"/><Relationship Id="rId6" Type="http://schemas.microsoft.com/office/2007/relationships/hdphoto" Target="../media/hdphoto2.wdp"/><Relationship Id="rId5" Type="http://schemas.openxmlformats.org/officeDocument/2006/relationships/image" Target="../media/image3.png"/><Relationship Id="rId4" Type="http://schemas.microsoft.com/office/2007/relationships/hdphoto" Target="../media/hdphoto13.wdp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3.png"/><Relationship Id="rId7" Type="http://schemas.openxmlformats.org/officeDocument/2006/relationships/image" Target="../media/image9.png"/><Relationship Id="rId2" Type="http://schemas.microsoft.com/office/2007/relationships/hdphoto" Target="../media/hdphoto14.wdp"/><Relationship Id="rId1" Type="http://schemas.openxmlformats.org/officeDocument/2006/relationships/image" Target="../media/image22.png"/><Relationship Id="rId6" Type="http://schemas.microsoft.com/office/2007/relationships/hdphoto" Target="../media/hdphoto2.wdp"/><Relationship Id="rId5" Type="http://schemas.openxmlformats.org/officeDocument/2006/relationships/image" Target="../media/image3.png"/><Relationship Id="rId4" Type="http://schemas.microsoft.com/office/2007/relationships/hdphoto" Target="../media/hdphoto15.wdp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5.png"/><Relationship Id="rId7" Type="http://schemas.openxmlformats.org/officeDocument/2006/relationships/image" Target="../media/image9.png"/><Relationship Id="rId2" Type="http://schemas.microsoft.com/office/2007/relationships/hdphoto" Target="../media/hdphoto16.wdp"/><Relationship Id="rId1" Type="http://schemas.openxmlformats.org/officeDocument/2006/relationships/image" Target="../media/image24.png"/><Relationship Id="rId6" Type="http://schemas.microsoft.com/office/2007/relationships/hdphoto" Target="../media/hdphoto2.wdp"/><Relationship Id="rId5" Type="http://schemas.openxmlformats.org/officeDocument/2006/relationships/image" Target="../media/image3.png"/><Relationship Id="rId4" Type="http://schemas.microsoft.com/office/2007/relationships/hdphoto" Target="../media/hdphoto17.wdp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7.png"/><Relationship Id="rId7" Type="http://schemas.openxmlformats.org/officeDocument/2006/relationships/image" Target="../media/image9.png"/><Relationship Id="rId2" Type="http://schemas.microsoft.com/office/2007/relationships/hdphoto" Target="../media/hdphoto18.wdp"/><Relationship Id="rId1" Type="http://schemas.openxmlformats.org/officeDocument/2006/relationships/image" Target="../media/image26.png"/><Relationship Id="rId6" Type="http://schemas.microsoft.com/office/2007/relationships/hdphoto" Target="../media/hdphoto2.wdp"/><Relationship Id="rId5" Type="http://schemas.openxmlformats.org/officeDocument/2006/relationships/image" Target="../media/image3.png"/><Relationship Id="rId4" Type="http://schemas.microsoft.com/office/2007/relationships/hdphoto" Target="../media/hdphoto19.wdp"/></Relationships>
</file>

<file path=xl/drawings/_rels/drawing2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9.png"/><Relationship Id="rId7" Type="http://schemas.openxmlformats.org/officeDocument/2006/relationships/image" Target="../media/image9.png"/><Relationship Id="rId2" Type="http://schemas.microsoft.com/office/2007/relationships/hdphoto" Target="../media/hdphoto20.wdp"/><Relationship Id="rId1" Type="http://schemas.openxmlformats.org/officeDocument/2006/relationships/image" Target="../media/image28.png"/><Relationship Id="rId6" Type="http://schemas.microsoft.com/office/2007/relationships/hdphoto" Target="../media/hdphoto2.wdp"/><Relationship Id="rId5" Type="http://schemas.openxmlformats.org/officeDocument/2006/relationships/image" Target="../media/image3.png"/><Relationship Id="rId4" Type="http://schemas.microsoft.com/office/2007/relationships/hdphoto" Target="../media/hdphoto21.wdp"/></Relationships>
</file>

<file path=xl/drawings/_rels/drawing26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png"/><Relationship Id="rId3" Type="http://schemas.openxmlformats.org/officeDocument/2006/relationships/chart" Target="../charts/chart34.xml"/><Relationship Id="rId7" Type="http://schemas.openxmlformats.org/officeDocument/2006/relationships/image" Target="../media/image9.png"/><Relationship Id="rId2" Type="http://schemas.microsoft.com/office/2007/relationships/hdphoto" Target="../media/hdphoto22.wdp"/><Relationship Id="rId1" Type="http://schemas.openxmlformats.org/officeDocument/2006/relationships/image" Target="../media/image30.png"/><Relationship Id="rId6" Type="http://schemas.microsoft.com/office/2007/relationships/hdphoto" Target="../media/hdphoto2.wdp"/><Relationship Id="rId5" Type="http://schemas.openxmlformats.org/officeDocument/2006/relationships/image" Target="../media/image3.png"/><Relationship Id="rId4" Type="http://schemas.openxmlformats.org/officeDocument/2006/relationships/chart" Target="../charts/chart35.xml"/></Relationships>
</file>

<file path=xl/drawings/_rels/drawing27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png"/><Relationship Id="rId3" Type="http://schemas.openxmlformats.org/officeDocument/2006/relationships/image" Target="../media/image31.png"/><Relationship Id="rId7" Type="http://schemas.openxmlformats.org/officeDocument/2006/relationships/image" Target="../media/image9.png"/><Relationship Id="rId2" Type="http://schemas.openxmlformats.org/officeDocument/2006/relationships/chart" Target="../charts/chart37.xml"/><Relationship Id="rId1" Type="http://schemas.openxmlformats.org/officeDocument/2006/relationships/chart" Target="../charts/chart36.xml"/><Relationship Id="rId6" Type="http://schemas.microsoft.com/office/2007/relationships/hdphoto" Target="../media/hdphoto2.wdp"/><Relationship Id="rId5" Type="http://schemas.openxmlformats.org/officeDocument/2006/relationships/image" Target="../media/image3.png"/><Relationship Id="rId4" Type="http://schemas.microsoft.com/office/2007/relationships/hdphoto" Target="../media/hdphoto22.wdp"/></Relationships>
</file>

<file path=xl/drawings/_rels/drawing28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png"/><Relationship Id="rId3" Type="http://schemas.openxmlformats.org/officeDocument/2006/relationships/image" Target="../media/image31.png"/><Relationship Id="rId7" Type="http://schemas.openxmlformats.org/officeDocument/2006/relationships/image" Target="../media/image9.png"/><Relationship Id="rId2" Type="http://schemas.openxmlformats.org/officeDocument/2006/relationships/chart" Target="../charts/chart39.xml"/><Relationship Id="rId1" Type="http://schemas.openxmlformats.org/officeDocument/2006/relationships/chart" Target="../charts/chart38.xml"/><Relationship Id="rId6" Type="http://schemas.microsoft.com/office/2007/relationships/hdphoto" Target="../media/hdphoto2.wdp"/><Relationship Id="rId5" Type="http://schemas.openxmlformats.org/officeDocument/2006/relationships/image" Target="../media/image3.png"/><Relationship Id="rId4" Type="http://schemas.microsoft.com/office/2007/relationships/hdphoto" Target="../media/hdphoto22.wdp"/></Relationships>
</file>

<file path=xl/drawings/_rels/drawing29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png"/><Relationship Id="rId3" Type="http://schemas.openxmlformats.org/officeDocument/2006/relationships/image" Target="../media/image31.png"/><Relationship Id="rId7" Type="http://schemas.openxmlformats.org/officeDocument/2006/relationships/image" Target="../media/image9.png"/><Relationship Id="rId2" Type="http://schemas.openxmlformats.org/officeDocument/2006/relationships/chart" Target="../charts/chart41.xml"/><Relationship Id="rId1" Type="http://schemas.openxmlformats.org/officeDocument/2006/relationships/chart" Target="../charts/chart40.xml"/><Relationship Id="rId6" Type="http://schemas.microsoft.com/office/2007/relationships/hdphoto" Target="../media/hdphoto2.wdp"/><Relationship Id="rId5" Type="http://schemas.openxmlformats.org/officeDocument/2006/relationships/image" Target="../media/image3.png"/><Relationship Id="rId4" Type="http://schemas.microsoft.com/office/2007/relationships/hdphoto" Target="../media/hdphoto22.wdp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microsoft.com/office/2007/relationships/hdphoto" Target="../media/hdphoto2.wdp"/><Relationship Id="rId1" Type="http://schemas.openxmlformats.org/officeDocument/2006/relationships/image" Target="../media/image3.png"/><Relationship Id="rId4" Type="http://schemas.microsoft.com/office/2007/relationships/hdphoto" Target="../media/hdphoto3.wdp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31.png"/><Relationship Id="rId2" Type="http://schemas.microsoft.com/office/2007/relationships/hdphoto" Target="../media/hdphoto2.wdp"/><Relationship Id="rId1" Type="http://schemas.openxmlformats.org/officeDocument/2006/relationships/image" Target="../media/image3.png"/><Relationship Id="rId4" Type="http://schemas.microsoft.com/office/2007/relationships/hdphoto" Target="../media/hdphoto22.wdp"/></Relationships>
</file>

<file path=xl/drawings/_rels/drawing3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1.png"/><Relationship Id="rId2" Type="http://schemas.microsoft.com/office/2007/relationships/hdphoto" Target="../media/hdphoto2.wdp"/><Relationship Id="rId1" Type="http://schemas.openxmlformats.org/officeDocument/2006/relationships/image" Target="../media/image9.png"/><Relationship Id="rId4" Type="http://schemas.microsoft.com/office/2007/relationships/hdphoto" Target="../media/hdphoto22.wdp"/></Relationships>
</file>

<file path=xl/drawings/_rels/drawing3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4.png"/><Relationship Id="rId2" Type="http://schemas.openxmlformats.org/officeDocument/2006/relationships/image" Target="../media/image33.png"/><Relationship Id="rId1" Type="http://schemas.openxmlformats.org/officeDocument/2006/relationships/image" Target="../media/image32.png"/><Relationship Id="rId5" Type="http://schemas.openxmlformats.org/officeDocument/2006/relationships/image" Target="../media/image36.png"/><Relationship Id="rId4" Type="http://schemas.openxmlformats.org/officeDocument/2006/relationships/image" Target="../media/image35.png"/></Relationships>
</file>

<file path=xl/drawings/_rels/drawing4.xml.rels><?xml version="1.0" encoding="UTF-8" standalone="yes"?>
<Relationships xmlns="http://schemas.openxmlformats.org/package/2006/relationships"><Relationship Id="rId2" Type="http://schemas.microsoft.com/office/2007/relationships/hdphoto" Target="../media/hdphoto2.wdp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7.png"/><Relationship Id="rId1" Type="http://schemas.openxmlformats.org/officeDocument/2006/relationships/image" Target="../media/image6.png"/><Relationship Id="rId4" Type="http://schemas.microsoft.com/office/2007/relationships/hdphoto" Target="../media/hdphoto2.wdp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image" Target="../media/image9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microsoft.com/office/2007/relationships/hdphoto" Target="../media/hdphoto2.wdp"/><Relationship Id="rId5" Type="http://schemas.openxmlformats.org/officeDocument/2006/relationships/image" Target="../media/image3.png"/><Relationship Id="rId4" Type="http://schemas.openxmlformats.org/officeDocument/2006/relationships/image" Target="../media/image8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7" Type="http://schemas.openxmlformats.org/officeDocument/2006/relationships/image" Target="../media/image9.png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6" Type="http://schemas.openxmlformats.org/officeDocument/2006/relationships/image" Target="../media/image10.png"/><Relationship Id="rId5" Type="http://schemas.microsoft.com/office/2007/relationships/hdphoto" Target="../media/hdphoto2.wdp"/><Relationship Id="rId4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7" Type="http://schemas.openxmlformats.org/officeDocument/2006/relationships/image" Target="../media/image3.png"/><Relationship Id="rId2" Type="http://schemas.openxmlformats.org/officeDocument/2006/relationships/chart" Target="../charts/chart8.xml"/><Relationship Id="rId1" Type="http://schemas.openxmlformats.org/officeDocument/2006/relationships/chart" Target="../charts/chart7.xml"/><Relationship Id="rId6" Type="http://schemas.microsoft.com/office/2007/relationships/hdphoto" Target="../media/hdphoto2.wdp"/><Relationship Id="rId5" Type="http://schemas.openxmlformats.org/officeDocument/2006/relationships/image" Target="../media/image9.png"/><Relationship Id="rId4" Type="http://schemas.microsoft.com/office/2007/relationships/hdphoto" Target="../media/hdphoto4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180976</xdr:colOff>
      <xdr:row>9</xdr:row>
      <xdr:rowOff>201566</xdr:rowOff>
    </xdr:from>
    <xdr:to>
      <xdr:col>9</xdr:col>
      <xdr:colOff>323851</xdr:colOff>
      <xdr:row>15</xdr:row>
      <xdr:rowOff>69683</xdr:rowOff>
    </xdr:to>
    <xdr:pic>
      <xdr:nvPicPr>
        <xdr:cNvPr id="7" name="Obrázek 6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516" b="99312" l="790" r="99013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2976" y="4316366"/>
          <a:ext cx="4552950" cy="2611317"/>
        </a:xfrm>
        <a:prstGeom prst="rect">
          <a:avLst/>
        </a:prstGeom>
        <a:noFill/>
        <a:effectLst>
          <a:glow rad="25400">
            <a:srgbClr val="00B0F0"/>
          </a:glo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200025</xdr:colOff>
      <xdr:row>0</xdr:row>
      <xdr:rowOff>265419</xdr:rowOff>
    </xdr:from>
    <xdr:to>
      <xdr:col>10</xdr:col>
      <xdr:colOff>114300</xdr:colOff>
      <xdr:row>1</xdr:row>
      <xdr:rowOff>276225</xdr:rowOff>
    </xdr:to>
    <xdr:pic>
      <xdr:nvPicPr>
        <xdr:cNvPr id="8" name="Obrázek 7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72100" y="265419"/>
          <a:ext cx="838200" cy="4680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228600</xdr:colOff>
      <xdr:row>0</xdr:row>
      <xdr:rowOff>214443</xdr:rowOff>
    </xdr:from>
    <xdr:to>
      <xdr:col>0</xdr:col>
      <xdr:colOff>518025</xdr:colOff>
      <xdr:row>1</xdr:row>
      <xdr:rowOff>304800</xdr:rowOff>
    </xdr:to>
    <xdr:pic>
      <xdr:nvPicPr>
        <xdr:cNvPr id="10" name="Obrázek 9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28600" y="214443"/>
          <a:ext cx="289425" cy="54755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40</xdr:row>
      <xdr:rowOff>47625</xdr:rowOff>
    </xdr:from>
    <xdr:to>
      <xdr:col>6</xdr:col>
      <xdr:colOff>295275</xdr:colOff>
      <xdr:row>54</xdr:row>
      <xdr:rowOff>47624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295276</xdr:colOff>
      <xdr:row>40</xdr:row>
      <xdr:rowOff>66675</xdr:rowOff>
    </xdr:from>
    <xdr:to>
      <xdr:col>10</xdr:col>
      <xdr:colOff>228600</xdr:colOff>
      <xdr:row>54</xdr:row>
      <xdr:rowOff>66674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5</xdr:col>
      <xdr:colOff>228600</xdr:colOff>
      <xdr:row>6</xdr:row>
      <xdr:rowOff>38100</xdr:rowOff>
    </xdr:from>
    <xdr:to>
      <xdr:col>5</xdr:col>
      <xdr:colOff>372019</xdr:colOff>
      <xdr:row>7</xdr:row>
      <xdr:rowOff>14157</xdr:rowOff>
    </xdr:to>
    <xdr:pic>
      <xdr:nvPicPr>
        <xdr:cNvPr id="5" name="Obrázek 4"/>
        <xdr:cNvPicPr>
          <a:picLocks noChangeAspect="1"/>
        </xdr:cNvPicPr>
      </xdr:nvPicPr>
      <xdr:blipFill>
        <a:blip xmlns:r="http://schemas.openxmlformats.org/officeDocument/2006/relationships" r:embed="rId3">
          <a:duotone>
            <a:schemeClr val="accent6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artisticPhotocopy/>
                  </a14:imgEffect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886075" y="1333500"/>
          <a:ext cx="143419" cy="290382"/>
        </a:xfrm>
        <a:prstGeom prst="rect">
          <a:avLst/>
        </a:prstGeom>
      </xdr:spPr>
    </xdr:pic>
    <xdr:clientData/>
  </xdr:twoCellAnchor>
  <xdr:twoCellAnchor editAs="oneCell">
    <xdr:from>
      <xdr:col>4</xdr:col>
      <xdr:colOff>228600</xdr:colOff>
      <xdr:row>6</xdr:row>
      <xdr:rowOff>47625</xdr:rowOff>
    </xdr:from>
    <xdr:to>
      <xdr:col>4</xdr:col>
      <xdr:colOff>372019</xdr:colOff>
      <xdr:row>7</xdr:row>
      <xdr:rowOff>4632</xdr:rowOff>
    </xdr:to>
    <xdr:pic>
      <xdr:nvPicPr>
        <xdr:cNvPr id="6" name="Obrázek 5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295525" y="1343025"/>
          <a:ext cx="143419" cy="271332"/>
        </a:xfrm>
        <a:prstGeom prst="rect">
          <a:avLst/>
        </a:prstGeom>
      </xdr:spPr>
    </xdr:pic>
    <xdr:clientData/>
  </xdr:twoCellAnchor>
  <xdr:oneCellAnchor>
    <xdr:from>
      <xdr:col>9</xdr:col>
      <xdr:colOff>228600</xdr:colOff>
      <xdr:row>6</xdr:row>
      <xdr:rowOff>38100</xdr:rowOff>
    </xdr:from>
    <xdr:ext cx="143419" cy="290382"/>
    <xdr:pic>
      <xdr:nvPicPr>
        <xdr:cNvPr id="7" name="Obrázek 6"/>
        <xdr:cNvPicPr>
          <a:picLocks noChangeAspect="1"/>
        </xdr:cNvPicPr>
      </xdr:nvPicPr>
      <xdr:blipFill>
        <a:blip xmlns:r="http://schemas.openxmlformats.org/officeDocument/2006/relationships" r:embed="rId3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artisticPhotocopy/>
                  </a14:imgEffect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5248275" y="1333500"/>
          <a:ext cx="143419" cy="290382"/>
        </a:xfrm>
        <a:prstGeom prst="rect">
          <a:avLst/>
        </a:prstGeom>
      </xdr:spPr>
    </xdr:pic>
    <xdr:clientData/>
  </xdr:oneCellAnchor>
  <xdr:oneCellAnchor>
    <xdr:from>
      <xdr:col>8</xdr:col>
      <xdr:colOff>228600</xdr:colOff>
      <xdr:row>6</xdr:row>
      <xdr:rowOff>47625</xdr:rowOff>
    </xdr:from>
    <xdr:ext cx="143419" cy="271332"/>
    <xdr:pic>
      <xdr:nvPicPr>
        <xdr:cNvPr id="8" name="Obrázek 7"/>
        <xdr:cNvPicPr>
          <a:picLocks noChangeAspect="1"/>
        </xdr:cNvPicPr>
      </xdr:nvPicPr>
      <xdr:blipFill>
        <a:blip xmlns:r="http://schemas.openxmlformats.org/officeDocument/2006/relationships" r:embed="rId5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657725" y="1343025"/>
          <a:ext cx="143419" cy="271332"/>
        </a:xfrm>
        <a:prstGeom prst="rect">
          <a:avLst/>
        </a:prstGeom>
      </xdr:spPr>
    </xdr:pic>
    <xdr:clientData/>
  </xdr:oneCellAnchor>
  <xdr:twoCellAnchor editAs="oneCell">
    <xdr:from>
      <xdr:col>0</xdr:col>
      <xdr:colOff>342900</xdr:colOff>
      <xdr:row>3</xdr:row>
      <xdr:rowOff>142875</xdr:rowOff>
    </xdr:from>
    <xdr:to>
      <xdr:col>3</xdr:col>
      <xdr:colOff>191044</xdr:colOff>
      <xdr:row>6</xdr:row>
      <xdr:rowOff>238125</xdr:rowOff>
    </xdr:to>
    <xdr:pic>
      <xdr:nvPicPr>
        <xdr:cNvPr id="9" name="Obrázek 8"/>
        <xdr:cNvPicPr>
          <a:picLocks noChangeAspect="1"/>
        </xdr:cNvPicPr>
      </xdr:nvPicPr>
      <xdr:blipFill>
        <a:blip xmlns:r="http://schemas.openxmlformats.org/officeDocument/2006/relationships" r:embed="rId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BEBA8EAE-BF5A-486C-A8C5-ECC9F3942E4B}">
              <a14:imgProps xmlns:a14="http://schemas.microsoft.com/office/drawing/2010/main">
                <a14:imgLayer r:embed="rId7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342900" y="733425"/>
          <a:ext cx="1324519" cy="885825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40</xdr:row>
      <xdr:rowOff>47625</xdr:rowOff>
    </xdr:from>
    <xdr:to>
      <xdr:col>6</xdr:col>
      <xdr:colOff>295275</xdr:colOff>
      <xdr:row>54</xdr:row>
      <xdr:rowOff>47624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295276</xdr:colOff>
      <xdr:row>40</xdr:row>
      <xdr:rowOff>66675</xdr:rowOff>
    </xdr:from>
    <xdr:to>
      <xdr:col>10</xdr:col>
      <xdr:colOff>228600</xdr:colOff>
      <xdr:row>54</xdr:row>
      <xdr:rowOff>66674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5</xdr:col>
      <xdr:colOff>228600</xdr:colOff>
      <xdr:row>6</xdr:row>
      <xdr:rowOff>38100</xdr:rowOff>
    </xdr:from>
    <xdr:to>
      <xdr:col>5</xdr:col>
      <xdr:colOff>372019</xdr:colOff>
      <xdr:row>7</xdr:row>
      <xdr:rowOff>14157</xdr:rowOff>
    </xdr:to>
    <xdr:pic>
      <xdr:nvPicPr>
        <xdr:cNvPr id="4" name="Obrázek 3"/>
        <xdr:cNvPicPr>
          <a:picLocks noChangeAspect="1"/>
        </xdr:cNvPicPr>
      </xdr:nvPicPr>
      <xdr:blipFill>
        <a:blip xmlns:r="http://schemas.openxmlformats.org/officeDocument/2006/relationships" r:embed="rId3">
          <a:duotone>
            <a:schemeClr val="accent6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artisticPhotocopy/>
                  </a14:imgEffect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886075" y="1333500"/>
          <a:ext cx="143419" cy="290382"/>
        </a:xfrm>
        <a:prstGeom prst="rect">
          <a:avLst/>
        </a:prstGeom>
      </xdr:spPr>
    </xdr:pic>
    <xdr:clientData/>
  </xdr:twoCellAnchor>
  <xdr:twoCellAnchor editAs="oneCell">
    <xdr:from>
      <xdr:col>4</xdr:col>
      <xdr:colOff>228600</xdr:colOff>
      <xdr:row>6</xdr:row>
      <xdr:rowOff>47625</xdr:rowOff>
    </xdr:from>
    <xdr:to>
      <xdr:col>4</xdr:col>
      <xdr:colOff>372019</xdr:colOff>
      <xdr:row>7</xdr:row>
      <xdr:rowOff>4632</xdr:rowOff>
    </xdr:to>
    <xdr:pic>
      <xdr:nvPicPr>
        <xdr:cNvPr id="5" name="Obrázek 4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295525" y="1343025"/>
          <a:ext cx="143419" cy="271332"/>
        </a:xfrm>
        <a:prstGeom prst="rect">
          <a:avLst/>
        </a:prstGeom>
      </xdr:spPr>
    </xdr:pic>
    <xdr:clientData/>
  </xdr:twoCellAnchor>
  <xdr:oneCellAnchor>
    <xdr:from>
      <xdr:col>9</xdr:col>
      <xdr:colOff>228600</xdr:colOff>
      <xdr:row>6</xdr:row>
      <xdr:rowOff>38100</xdr:rowOff>
    </xdr:from>
    <xdr:ext cx="143419" cy="290382"/>
    <xdr:pic>
      <xdr:nvPicPr>
        <xdr:cNvPr id="6" name="Obrázek 5"/>
        <xdr:cNvPicPr>
          <a:picLocks noChangeAspect="1"/>
        </xdr:cNvPicPr>
      </xdr:nvPicPr>
      <xdr:blipFill>
        <a:blip xmlns:r="http://schemas.openxmlformats.org/officeDocument/2006/relationships" r:embed="rId3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artisticPhotocopy/>
                  </a14:imgEffect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5248275" y="1333500"/>
          <a:ext cx="143419" cy="290382"/>
        </a:xfrm>
        <a:prstGeom prst="rect">
          <a:avLst/>
        </a:prstGeom>
      </xdr:spPr>
    </xdr:pic>
    <xdr:clientData/>
  </xdr:oneCellAnchor>
  <xdr:oneCellAnchor>
    <xdr:from>
      <xdr:col>8</xdr:col>
      <xdr:colOff>228600</xdr:colOff>
      <xdr:row>6</xdr:row>
      <xdr:rowOff>47625</xdr:rowOff>
    </xdr:from>
    <xdr:ext cx="143419" cy="271332"/>
    <xdr:pic>
      <xdr:nvPicPr>
        <xdr:cNvPr id="7" name="Obrázek 6"/>
        <xdr:cNvPicPr>
          <a:picLocks noChangeAspect="1"/>
        </xdr:cNvPicPr>
      </xdr:nvPicPr>
      <xdr:blipFill>
        <a:blip xmlns:r="http://schemas.openxmlformats.org/officeDocument/2006/relationships" r:embed="rId5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657725" y="1343025"/>
          <a:ext cx="143419" cy="271332"/>
        </a:xfrm>
        <a:prstGeom prst="rect">
          <a:avLst/>
        </a:prstGeom>
      </xdr:spPr>
    </xdr:pic>
    <xdr:clientData/>
  </xdr:oneCellAnchor>
  <xdr:twoCellAnchor editAs="oneCell">
    <xdr:from>
      <xdr:col>0</xdr:col>
      <xdr:colOff>314325</xdr:colOff>
      <xdr:row>4</xdr:row>
      <xdr:rowOff>19050</xdr:rowOff>
    </xdr:from>
    <xdr:to>
      <xdr:col>3</xdr:col>
      <xdr:colOff>119742</xdr:colOff>
      <xdr:row>6</xdr:row>
      <xdr:rowOff>247650</xdr:rowOff>
    </xdr:to>
    <xdr:pic>
      <xdr:nvPicPr>
        <xdr:cNvPr id="8" name="Obrázek 7"/>
        <xdr:cNvPicPr>
          <a:picLocks noChangeAspect="1"/>
        </xdr:cNvPicPr>
      </xdr:nvPicPr>
      <xdr:blipFill>
        <a:blip xmlns:r="http://schemas.openxmlformats.org/officeDocument/2006/relationships" r:embed="rId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prstClr val="black"/>
            <a:schemeClr val="tx1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7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314325" y="685800"/>
          <a:ext cx="1281792" cy="85725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40</xdr:row>
      <xdr:rowOff>47625</xdr:rowOff>
    </xdr:from>
    <xdr:to>
      <xdr:col>6</xdr:col>
      <xdr:colOff>295275</xdr:colOff>
      <xdr:row>54</xdr:row>
      <xdr:rowOff>47624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295276</xdr:colOff>
      <xdr:row>40</xdr:row>
      <xdr:rowOff>66675</xdr:rowOff>
    </xdr:from>
    <xdr:to>
      <xdr:col>10</xdr:col>
      <xdr:colOff>228600</xdr:colOff>
      <xdr:row>54</xdr:row>
      <xdr:rowOff>66674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5</xdr:col>
      <xdr:colOff>228600</xdr:colOff>
      <xdr:row>6</xdr:row>
      <xdr:rowOff>38100</xdr:rowOff>
    </xdr:from>
    <xdr:to>
      <xdr:col>5</xdr:col>
      <xdr:colOff>372019</xdr:colOff>
      <xdr:row>7</xdr:row>
      <xdr:rowOff>14157</xdr:rowOff>
    </xdr:to>
    <xdr:pic>
      <xdr:nvPicPr>
        <xdr:cNvPr id="4" name="Obrázek 3"/>
        <xdr:cNvPicPr>
          <a:picLocks noChangeAspect="1"/>
        </xdr:cNvPicPr>
      </xdr:nvPicPr>
      <xdr:blipFill>
        <a:blip xmlns:r="http://schemas.openxmlformats.org/officeDocument/2006/relationships" r:embed="rId3">
          <a:duotone>
            <a:schemeClr val="accent6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artisticPhotocopy/>
                  </a14:imgEffect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886075" y="1333500"/>
          <a:ext cx="143419" cy="290382"/>
        </a:xfrm>
        <a:prstGeom prst="rect">
          <a:avLst/>
        </a:prstGeom>
      </xdr:spPr>
    </xdr:pic>
    <xdr:clientData/>
  </xdr:twoCellAnchor>
  <xdr:twoCellAnchor editAs="oneCell">
    <xdr:from>
      <xdr:col>4</xdr:col>
      <xdr:colOff>228600</xdr:colOff>
      <xdr:row>6</xdr:row>
      <xdr:rowOff>47625</xdr:rowOff>
    </xdr:from>
    <xdr:to>
      <xdr:col>4</xdr:col>
      <xdr:colOff>372019</xdr:colOff>
      <xdr:row>7</xdr:row>
      <xdr:rowOff>4632</xdr:rowOff>
    </xdr:to>
    <xdr:pic>
      <xdr:nvPicPr>
        <xdr:cNvPr id="5" name="Obrázek 4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295525" y="1343025"/>
          <a:ext cx="143419" cy="271332"/>
        </a:xfrm>
        <a:prstGeom prst="rect">
          <a:avLst/>
        </a:prstGeom>
      </xdr:spPr>
    </xdr:pic>
    <xdr:clientData/>
  </xdr:twoCellAnchor>
  <xdr:oneCellAnchor>
    <xdr:from>
      <xdr:col>9</xdr:col>
      <xdr:colOff>228600</xdr:colOff>
      <xdr:row>6</xdr:row>
      <xdr:rowOff>38100</xdr:rowOff>
    </xdr:from>
    <xdr:ext cx="143419" cy="290382"/>
    <xdr:pic>
      <xdr:nvPicPr>
        <xdr:cNvPr id="6" name="Obrázek 5"/>
        <xdr:cNvPicPr>
          <a:picLocks noChangeAspect="1"/>
        </xdr:cNvPicPr>
      </xdr:nvPicPr>
      <xdr:blipFill>
        <a:blip xmlns:r="http://schemas.openxmlformats.org/officeDocument/2006/relationships" r:embed="rId3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artisticPhotocopy/>
                  </a14:imgEffect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5248275" y="1333500"/>
          <a:ext cx="143419" cy="290382"/>
        </a:xfrm>
        <a:prstGeom prst="rect">
          <a:avLst/>
        </a:prstGeom>
      </xdr:spPr>
    </xdr:pic>
    <xdr:clientData/>
  </xdr:oneCellAnchor>
  <xdr:oneCellAnchor>
    <xdr:from>
      <xdr:col>8</xdr:col>
      <xdr:colOff>228600</xdr:colOff>
      <xdr:row>6</xdr:row>
      <xdr:rowOff>47625</xdr:rowOff>
    </xdr:from>
    <xdr:ext cx="143419" cy="271332"/>
    <xdr:pic>
      <xdr:nvPicPr>
        <xdr:cNvPr id="7" name="Obrázek 6"/>
        <xdr:cNvPicPr>
          <a:picLocks noChangeAspect="1"/>
        </xdr:cNvPicPr>
      </xdr:nvPicPr>
      <xdr:blipFill>
        <a:blip xmlns:r="http://schemas.openxmlformats.org/officeDocument/2006/relationships" r:embed="rId5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657725" y="1343025"/>
          <a:ext cx="143419" cy="271332"/>
        </a:xfrm>
        <a:prstGeom prst="rect">
          <a:avLst/>
        </a:prstGeom>
      </xdr:spPr>
    </xdr:pic>
    <xdr:clientData/>
  </xdr:oneCellAnchor>
  <xdr:twoCellAnchor editAs="oneCell">
    <xdr:from>
      <xdr:col>0</xdr:col>
      <xdr:colOff>400050</xdr:colOff>
      <xdr:row>4</xdr:row>
      <xdr:rowOff>57150</xdr:rowOff>
    </xdr:from>
    <xdr:to>
      <xdr:col>3</xdr:col>
      <xdr:colOff>134070</xdr:colOff>
      <xdr:row>6</xdr:row>
      <xdr:rowOff>238000</xdr:rowOff>
    </xdr:to>
    <xdr:pic>
      <xdr:nvPicPr>
        <xdr:cNvPr id="8" name="Obrázek 7"/>
        <xdr:cNvPicPr>
          <a:picLocks noChangeAspect="1"/>
        </xdr:cNvPicPr>
      </xdr:nvPicPr>
      <xdr:blipFill>
        <a:blip xmlns:r="http://schemas.openxmlformats.org/officeDocument/2006/relationships" r:embed="rId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grayscl/>
          <a:extLst>
            <a:ext uri="{BEBA8EAE-BF5A-486C-A8C5-ECC9F3942E4B}">
              <a14:imgProps xmlns:a14="http://schemas.microsoft.com/office/drawing/2010/main">
                <a14:imgLayer r:embed="rId7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00050" y="723900"/>
          <a:ext cx="1210395" cy="80950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40</xdr:row>
      <xdr:rowOff>47625</xdr:rowOff>
    </xdr:from>
    <xdr:to>
      <xdr:col>6</xdr:col>
      <xdr:colOff>295275</xdr:colOff>
      <xdr:row>52</xdr:row>
      <xdr:rowOff>152400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295276</xdr:colOff>
      <xdr:row>40</xdr:row>
      <xdr:rowOff>66676</xdr:rowOff>
    </xdr:from>
    <xdr:to>
      <xdr:col>10</xdr:col>
      <xdr:colOff>228600</xdr:colOff>
      <xdr:row>52</xdr:row>
      <xdr:rowOff>161926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5</xdr:col>
      <xdr:colOff>228600</xdr:colOff>
      <xdr:row>6</xdr:row>
      <xdr:rowOff>38100</xdr:rowOff>
    </xdr:from>
    <xdr:to>
      <xdr:col>5</xdr:col>
      <xdr:colOff>372019</xdr:colOff>
      <xdr:row>7</xdr:row>
      <xdr:rowOff>14157</xdr:rowOff>
    </xdr:to>
    <xdr:pic>
      <xdr:nvPicPr>
        <xdr:cNvPr id="4" name="Obrázek 3"/>
        <xdr:cNvPicPr>
          <a:picLocks noChangeAspect="1"/>
        </xdr:cNvPicPr>
      </xdr:nvPicPr>
      <xdr:blipFill>
        <a:blip xmlns:r="http://schemas.openxmlformats.org/officeDocument/2006/relationships" r:embed="rId3">
          <a:duotone>
            <a:schemeClr val="accent6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artisticPhotocopy/>
                  </a14:imgEffect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886075" y="1333500"/>
          <a:ext cx="143419" cy="290382"/>
        </a:xfrm>
        <a:prstGeom prst="rect">
          <a:avLst/>
        </a:prstGeom>
      </xdr:spPr>
    </xdr:pic>
    <xdr:clientData/>
  </xdr:twoCellAnchor>
  <xdr:twoCellAnchor editAs="oneCell">
    <xdr:from>
      <xdr:col>4</xdr:col>
      <xdr:colOff>228600</xdr:colOff>
      <xdr:row>6</xdr:row>
      <xdr:rowOff>47625</xdr:rowOff>
    </xdr:from>
    <xdr:to>
      <xdr:col>4</xdr:col>
      <xdr:colOff>372019</xdr:colOff>
      <xdr:row>7</xdr:row>
      <xdr:rowOff>4632</xdr:rowOff>
    </xdr:to>
    <xdr:pic>
      <xdr:nvPicPr>
        <xdr:cNvPr id="5" name="Obrázek 4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295525" y="1343025"/>
          <a:ext cx="143419" cy="271332"/>
        </a:xfrm>
        <a:prstGeom prst="rect">
          <a:avLst/>
        </a:prstGeom>
      </xdr:spPr>
    </xdr:pic>
    <xdr:clientData/>
  </xdr:twoCellAnchor>
  <xdr:oneCellAnchor>
    <xdr:from>
      <xdr:col>9</xdr:col>
      <xdr:colOff>228600</xdr:colOff>
      <xdr:row>6</xdr:row>
      <xdr:rowOff>38100</xdr:rowOff>
    </xdr:from>
    <xdr:ext cx="143419" cy="290382"/>
    <xdr:pic>
      <xdr:nvPicPr>
        <xdr:cNvPr id="6" name="Obrázek 5"/>
        <xdr:cNvPicPr>
          <a:picLocks noChangeAspect="1"/>
        </xdr:cNvPicPr>
      </xdr:nvPicPr>
      <xdr:blipFill>
        <a:blip xmlns:r="http://schemas.openxmlformats.org/officeDocument/2006/relationships" r:embed="rId3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artisticPhotocopy/>
                  </a14:imgEffect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5248275" y="1333500"/>
          <a:ext cx="143419" cy="290382"/>
        </a:xfrm>
        <a:prstGeom prst="rect">
          <a:avLst/>
        </a:prstGeom>
      </xdr:spPr>
    </xdr:pic>
    <xdr:clientData/>
  </xdr:oneCellAnchor>
  <xdr:oneCellAnchor>
    <xdr:from>
      <xdr:col>8</xdr:col>
      <xdr:colOff>228600</xdr:colOff>
      <xdr:row>6</xdr:row>
      <xdr:rowOff>47625</xdr:rowOff>
    </xdr:from>
    <xdr:ext cx="143419" cy="271332"/>
    <xdr:pic>
      <xdr:nvPicPr>
        <xdr:cNvPr id="7" name="Obrázek 6"/>
        <xdr:cNvPicPr>
          <a:picLocks noChangeAspect="1"/>
        </xdr:cNvPicPr>
      </xdr:nvPicPr>
      <xdr:blipFill>
        <a:blip xmlns:r="http://schemas.openxmlformats.org/officeDocument/2006/relationships" r:embed="rId5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657725" y="1343025"/>
          <a:ext cx="143419" cy="271332"/>
        </a:xfrm>
        <a:prstGeom prst="rect">
          <a:avLst/>
        </a:prstGeom>
      </xdr:spPr>
    </xdr:pic>
    <xdr:clientData/>
  </xdr:oneCellAnchor>
  <xdr:twoCellAnchor editAs="oneCell">
    <xdr:from>
      <xdr:col>0</xdr:col>
      <xdr:colOff>361950</xdr:colOff>
      <xdr:row>4</xdr:row>
      <xdr:rowOff>9525</xdr:rowOff>
    </xdr:from>
    <xdr:to>
      <xdr:col>3</xdr:col>
      <xdr:colOff>152400</xdr:colOff>
      <xdr:row>6</xdr:row>
      <xdr:rowOff>228114</xdr:rowOff>
    </xdr:to>
    <xdr:pic>
      <xdr:nvPicPr>
        <xdr:cNvPr id="8" name="Obrázek 7"/>
        <xdr:cNvPicPr>
          <a:picLocks noChangeAspect="1"/>
        </xdr:cNvPicPr>
      </xdr:nvPicPr>
      <xdr:blipFill>
        <a:blip xmlns:r="http://schemas.openxmlformats.org/officeDocument/2006/relationships" r:embed="rId6">
          <a:biLevel thresh="25000"/>
          <a:extLst>
            <a:ext uri="{BEBA8EAE-BF5A-486C-A8C5-ECC9F3942E4B}">
              <a14:imgProps xmlns:a14="http://schemas.microsoft.com/office/drawing/2010/main">
                <a14:imgLayer r:embed="rId7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361950" y="676275"/>
          <a:ext cx="1266825" cy="847239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20</xdr:row>
      <xdr:rowOff>19052</xdr:rowOff>
    </xdr:from>
    <xdr:to>
      <xdr:col>6</xdr:col>
      <xdr:colOff>114300</xdr:colOff>
      <xdr:row>31</xdr:row>
      <xdr:rowOff>28575</xdr:rowOff>
    </xdr:to>
    <xdr:graphicFrame macro="">
      <xdr:nvGraphicFramePr>
        <xdr:cNvPr id="6" name="Graf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190499</xdr:colOff>
      <xdr:row>20</xdr:row>
      <xdr:rowOff>38102</xdr:rowOff>
    </xdr:from>
    <xdr:to>
      <xdr:col>11</xdr:col>
      <xdr:colOff>419100</xdr:colOff>
      <xdr:row>31</xdr:row>
      <xdr:rowOff>38100</xdr:rowOff>
    </xdr:to>
    <xdr:graphicFrame macro="">
      <xdr:nvGraphicFramePr>
        <xdr:cNvPr id="7" name="Graf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333372</xdr:colOff>
      <xdr:row>37</xdr:row>
      <xdr:rowOff>19050</xdr:rowOff>
    </xdr:from>
    <xdr:to>
      <xdr:col>5</xdr:col>
      <xdr:colOff>142874</xdr:colOff>
      <xdr:row>50</xdr:row>
      <xdr:rowOff>133350</xdr:rowOff>
    </xdr:to>
    <xdr:graphicFrame macro="">
      <xdr:nvGraphicFramePr>
        <xdr:cNvPr id="13" name="Graf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133349</xdr:colOff>
      <xdr:row>37</xdr:row>
      <xdr:rowOff>161925</xdr:rowOff>
    </xdr:from>
    <xdr:to>
      <xdr:col>11</xdr:col>
      <xdr:colOff>371474</xdr:colOff>
      <xdr:row>48</xdr:row>
      <xdr:rowOff>161923</xdr:rowOff>
    </xdr:to>
    <xdr:graphicFrame macro="">
      <xdr:nvGraphicFramePr>
        <xdr:cNvPr id="14" name="Graf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47627</xdr:colOff>
      <xdr:row>49</xdr:row>
      <xdr:rowOff>142876</xdr:rowOff>
    </xdr:from>
    <xdr:to>
      <xdr:col>10</xdr:col>
      <xdr:colOff>152400</xdr:colOff>
      <xdr:row>50</xdr:row>
      <xdr:rowOff>142876</xdr:rowOff>
    </xdr:to>
    <xdr:sp macro="" textlink="">
      <xdr:nvSpPr>
        <xdr:cNvPr id="3" name="Obdélník 2"/>
        <xdr:cNvSpPr/>
      </xdr:nvSpPr>
      <xdr:spPr>
        <a:xfrm>
          <a:off x="4962527" y="9896476"/>
          <a:ext cx="552448" cy="190500"/>
        </a:xfrm>
        <a:prstGeom prst="rect">
          <a:avLst/>
        </a:prstGeom>
        <a:solidFill>
          <a:schemeClr val="bg1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cs-CZ" sz="80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</a:rPr>
            <a:t>maximum</a:t>
          </a:r>
        </a:p>
      </xdr:txBody>
    </xdr:sp>
    <xdr:clientData/>
  </xdr:twoCellAnchor>
  <xdr:twoCellAnchor>
    <xdr:from>
      <xdr:col>7</xdr:col>
      <xdr:colOff>295277</xdr:colOff>
      <xdr:row>49</xdr:row>
      <xdr:rowOff>142876</xdr:rowOff>
    </xdr:from>
    <xdr:to>
      <xdr:col>8</xdr:col>
      <xdr:colOff>400050</xdr:colOff>
      <xdr:row>50</xdr:row>
      <xdr:rowOff>142876</xdr:rowOff>
    </xdr:to>
    <xdr:sp macro="" textlink="">
      <xdr:nvSpPr>
        <xdr:cNvPr id="15" name="Obdélník 14"/>
        <xdr:cNvSpPr/>
      </xdr:nvSpPr>
      <xdr:spPr>
        <a:xfrm>
          <a:off x="4314827" y="9896476"/>
          <a:ext cx="552448" cy="190500"/>
        </a:xfrm>
        <a:prstGeom prst="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cs-CZ" sz="800">
              <a:solidFill>
                <a:schemeClr val="bg1">
                  <a:lumMod val="95000"/>
                </a:schemeClr>
              </a:solidFill>
              <a:latin typeface="Arial Narrow" panose="020B0606020202030204" pitchFamily="34" charset="0"/>
            </a:rPr>
            <a:t>minimum</a:t>
          </a:r>
        </a:p>
      </xdr:txBody>
    </xdr:sp>
    <xdr:clientData/>
  </xdr:twoCellAnchor>
  <xdr:twoCellAnchor editAs="oneCell">
    <xdr:from>
      <xdr:col>1</xdr:col>
      <xdr:colOff>104775</xdr:colOff>
      <xdr:row>3</xdr:row>
      <xdr:rowOff>66675</xdr:rowOff>
    </xdr:from>
    <xdr:to>
      <xdr:col>2</xdr:col>
      <xdr:colOff>352426</xdr:colOff>
      <xdr:row>6</xdr:row>
      <xdr:rowOff>91732</xdr:rowOff>
    </xdr:to>
    <xdr:pic>
      <xdr:nvPicPr>
        <xdr:cNvPr id="16" name="Obrázek 15"/>
        <xdr:cNvPicPr>
          <a:picLocks noChangeAspect="1"/>
        </xdr:cNvPicPr>
      </xdr:nvPicPr>
      <xdr:blipFill>
        <a:blip xmlns:r="http://schemas.openxmlformats.org/officeDocument/2006/relationships" r:embed="rId5">
          <a:grayscl/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 contrast="-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19075" y="762000"/>
          <a:ext cx="1333501" cy="891832"/>
        </a:xfrm>
        <a:prstGeom prst="rect">
          <a:avLst/>
        </a:prstGeom>
      </xdr:spPr>
    </xdr:pic>
    <xdr:clientData/>
  </xdr:twoCellAnchor>
  <xdr:twoCellAnchor editAs="oneCell">
    <xdr:from>
      <xdr:col>3</xdr:col>
      <xdr:colOff>180975</xdr:colOff>
      <xdr:row>5</xdr:row>
      <xdr:rowOff>190500</xdr:rowOff>
    </xdr:from>
    <xdr:to>
      <xdr:col>3</xdr:col>
      <xdr:colOff>324394</xdr:colOff>
      <xdr:row>6</xdr:row>
      <xdr:rowOff>147507</xdr:rowOff>
    </xdr:to>
    <xdr:pic>
      <xdr:nvPicPr>
        <xdr:cNvPr id="17" name="Obrázek 16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057400" y="1400175"/>
          <a:ext cx="143419" cy="271332"/>
        </a:xfrm>
        <a:prstGeom prst="rect">
          <a:avLst/>
        </a:prstGeom>
      </xdr:spPr>
    </xdr:pic>
    <xdr:clientData/>
  </xdr:twoCellAnchor>
  <xdr:twoCellAnchor editAs="oneCell">
    <xdr:from>
      <xdr:col>4</xdr:col>
      <xdr:colOff>180975</xdr:colOff>
      <xdr:row>5</xdr:row>
      <xdr:rowOff>171450</xdr:rowOff>
    </xdr:from>
    <xdr:to>
      <xdr:col>4</xdr:col>
      <xdr:colOff>324394</xdr:colOff>
      <xdr:row>6</xdr:row>
      <xdr:rowOff>147507</xdr:rowOff>
    </xdr:to>
    <xdr:pic>
      <xdr:nvPicPr>
        <xdr:cNvPr id="18" name="Obrázek 17"/>
        <xdr:cNvPicPr>
          <a:picLocks noChangeAspect="1"/>
        </xdr:cNvPicPr>
      </xdr:nvPicPr>
      <xdr:blipFill>
        <a:blip xmlns:r="http://schemas.openxmlformats.org/officeDocument/2006/relationships" r:embed="rId9">
          <a:duotone>
            <a:schemeClr val="accent6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artisticPhotocopy/>
                  </a14:imgEffect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571750" y="1352550"/>
          <a:ext cx="143419" cy="290382"/>
        </a:xfrm>
        <a:prstGeom prst="rect">
          <a:avLst/>
        </a:prstGeom>
      </xdr:spPr>
    </xdr:pic>
    <xdr:clientData/>
  </xdr:twoCellAnchor>
  <xdr:oneCellAnchor>
    <xdr:from>
      <xdr:col>9</xdr:col>
      <xdr:colOff>104775</xdr:colOff>
      <xdr:row>4</xdr:row>
      <xdr:rowOff>266700</xdr:rowOff>
    </xdr:from>
    <xdr:ext cx="200025" cy="304482"/>
    <xdr:pic>
      <xdr:nvPicPr>
        <xdr:cNvPr id="19" name="Obrázek 18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33950" y="1162050"/>
          <a:ext cx="200025" cy="3044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2</xdr:col>
      <xdr:colOff>647700</xdr:colOff>
      <xdr:row>16</xdr:row>
      <xdr:rowOff>171450</xdr:rowOff>
    </xdr:from>
    <xdr:to>
      <xdr:col>3</xdr:col>
      <xdr:colOff>114844</xdr:colOff>
      <xdr:row>18</xdr:row>
      <xdr:rowOff>23682</xdr:rowOff>
    </xdr:to>
    <xdr:pic>
      <xdr:nvPicPr>
        <xdr:cNvPr id="20" name="Obrázek 19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847850" y="3467100"/>
          <a:ext cx="143419" cy="271332"/>
        </a:xfrm>
        <a:prstGeom prst="rect">
          <a:avLst/>
        </a:prstGeom>
      </xdr:spPr>
    </xdr:pic>
    <xdr:clientData/>
  </xdr:twoCellAnchor>
  <xdr:oneCellAnchor>
    <xdr:from>
      <xdr:col>8</xdr:col>
      <xdr:colOff>361950</xdr:colOff>
      <xdr:row>16</xdr:row>
      <xdr:rowOff>133350</xdr:rowOff>
    </xdr:from>
    <xdr:ext cx="200025" cy="304482"/>
    <xdr:pic>
      <xdr:nvPicPr>
        <xdr:cNvPr id="22" name="Obrázek 21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3450" y="3429000"/>
          <a:ext cx="200025" cy="3044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381000</xdr:colOff>
      <xdr:row>33</xdr:row>
      <xdr:rowOff>123825</xdr:rowOff>
    </xdr:from>
    <xdr:ext cx="200025" cy="304482"/>
    <xdr:pic>
      <xdr:nvPicPr>
        <xdr:cNvPr id="23" name="Obrázek 22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0" y="6696075"/>
          <a:ext cx="200025" cy="3044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20</xdr:row>
      <xdr:rowOff>19052</xdr:rowOff>
    </xdr:from>
    <xdr:to>
      <xdr:col>6</xdr:col>
      <xdr:colOff>114300</xdr:colOff>
      <xdr:row>31</xdr:row>
      <xdr:rowOff>28575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190499</xdr:colOff>
      <xdr:row>20</xdr:row>
      <xdr:rowOff>38102</xdr:rowOff>
    </xdr:from>
    <xdr:to>
      <xdr:col>11</xdr:col>
      <xdr:colOff>419100</xdr:colOff>
      <xdr:row>31</xdr:row>
      <xdr:rowOff>38100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333372</xdr:colOff>
      <xdr:row>37</xdr:row>
      <xdr:rowOff>19050</xdr:rowOff>
    </xdr:from>
    <xdr:to>
      <xdr:col>5</xdr:col>
      <xdr:colOff>142874</xdr:colOff>
      <xdr:row>50</xdr:row>
      <xdr:rowOff>133350</xdr:rowOff>
    </xdr:to>
    <xdr:graphicFrame macro="">
      <xdr:nvGraphicFramePr>
        <xdr:cNvPr id="4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133349</xdr:colOff>
      <xdr:row>37</xdr:row>
      <xdr:rowOff>161925</xdr:rowOff>
    </xdr:from>
    <xdr:to>
      <xdr:col>11</xdr:col>
      <xdr:colOff>371474</xdr:colOff>
      <xdr:row>48</xdr:row>
      <xdr:rowOff>161923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47627</xdr:colOff>
      <xdr:row>49</xdr:row>
      <xdr:rowOff>142876</xdr:rowOff>
    </xdr:from>
    <xdr:to>
      <xdr:col>10</xdr:col>
      <xdr:colOff>152400</xdr:colOff>
      <xdr:row>50</xdr:row>
      <xdr:rowOff>142876</xdr:rowOff>
    </xdr:to>
    <xdr:sp macro="" textlink="">
      <xdr:nvSpPr>
        <xdr:cNvPr id="6" name="Obdélník 5"/>
        <xdr:cNvSpPr/>
      </xdr:nvSpPr>
      <xdr:spPr>
        <a:xfrm>
          <a:off x="4876802" y="9763126"/>
          <a:ext cx="552448" cy="190500"/>
        </a:xfrm>
        <a:prstGeom prst="rect">
          <a:avLst/>
        </a:prstGeom>
        <a:solidFill>
          <a:schemeClr val="bg1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cs-CZ" sz="80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</a:rPr>
            <a:t>maximum</a:t>
          </a:r>
        </a:p>
      </xdr:txBody>
    </xdr:sp>
    <xdr:clientData/>
  </xdr:twoCellAnchor>
  <xdr:twoCellAnchor>
    <xdr:from>
      <xdr:col>7</xdr:col>
      <xdr:colOff>295277</xdr:colOff>
      <xdr:row>49</xdr:row>
      <xdr:rowOff>142876</xdr:rowOff>
    </xdr:from>
    <xdr:to>
      <xdr:col>8</xdr:col>
      <xdr:colOff>400050</xdr:colOff>
      <xdr:row>50</xdr:row>
      <xdr:rowOff>142876</xdr:rowOff>
    </xdr:to>
    <xdr:sp macro="" textlink="">
      <xdr:nvSpPr>
        <xdr:cNvPr id="7" name="Obdélník 6"/>
        <xdr:cNvSpPr/>
      </xdr:nvSpPr>
      <xdr:spPr>
        <a:xfrm>
          <a:off x="4229102" y="9763126"/>
          <a:ext cx="552448" cy="190500"/>
        </a:xfrm>
        <a:prstGeom prst="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cs-CZ" sz="800">
              <a:solidFill>
                <a:schemeClr val="bg1">
                  <a:lumMod val="95000"/>
                </a:schemeClr>
              </a:solidFill>
              <a:latin typeface="Arial Narrow" panose="020B0606020202030204" pitchFamily="34" charset="0"/>
            </a:rPr>
            <a:t>minimum</a:t>
          </a:r>
        </a:p>
      </xdr:txBody>
    </xdr:sp>
    <xdr:clientData/>
  </xdr:twoCellAnchor>
  <xdr:twoCellAnchor editAs="oneCell">
    <xdr:from>
      <xdr:col>1</xdr:col>
      <xdr:colOff>95250</xdr:colOff>
      <xdr:row>3</xdr:row>
      <xdr:rowOff>76200</xdr:rowOff>
    </xdr:from>
    <xdr:to>
      <xdr:col>2</xdr:col>
      <xdr:colOff>342901</xdr:colOff>
      <xdr:row>6</xdr:row>
      <xdr:rowOff>101257</xdr:rowOff>
    </xdr:to>
    <xdr:pic>
      <xdr:nvPicPr>
        <xdr:cNvPr id="8" name="Obrázek 7"/>
        <xdr:cNvPicPr>
          <a:picLocks noChangeAspect="1"/>
        </xdr:cNvPicPr>
      </xdr:nvPicPr>
      <xdr:blipFill>
        <a:blip xmlns:r="http://schemas.openxmlformats.org/officeDocument/2006/relationships" r:embed="rId5">
          <a:grayscl/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 contrast="-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09550" y="762000"/>
          <a:ext cx="1333501" cy="891832"/>
        </a:xfrm>
        <a:prstGeom prst="rect">
          <a:avLst/>
        </a:prstGeom>
      </xdr:spPr>
    </xdr:pic>
    <xdr:clientData/>
  </xdr:twoCellAnchor>
  <xdr:twoCellAnchor editAs="oneCell">
    <xdr:from>
      <xdr:col>3</xdr:col>
      <xdr:colOff>180975</xdr:colOff>
      <xdr:row>5</xdr:row>
      <xdr:rowOff>190500</xdr:rowOff>
    </xdr:from>
    <xdr:to>
      <xdr:col>3</xdr:col>
      <xdr:colOff>324394</xdr:colOff>
      <xdr:row>6</xdr:row>
      <xdr:rowOff>147507</xdr:rowOff>
    </xdr:to>
    <xdr:pic>
      <xdr:nvPicPr>
        <xdr:cNvPr id="9" name="Obrázek 8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057400" y="1400175"/>
          <a:ext cx="143419" cy="271332"/>
        </a:xfrm>
        <a:prstGeom prst="rect">
          <a:avLst/>
        </a:prstGeom>
      </xdr:spPr>
    </xdr:pic>
    <xdr:clientData/>
  </xdr:twoCellAnchor>
  <xdr:twoCellAnchor editAs="oneCell">
    <xdr:from>
      <xdr:col>4</xdr:col>
      <xdr:colOff>180975</xdr:colOff>
      <xdr:row>5</xdr:row>
      <xdr:rowOff>171450</xdr:rowOff>
    </xdr:from>
    <xdr:to>
      <xdr:col>4</xdr:col>
      <xdr:colOff>324394</xdr:colOff>
      <xdr:row>6</xdr:row>
      <xdr:rowOff>147507</xdr:rowOff>
    </xdr:to>
    <xdr:pic>
      <xdr:nvPicPr>
        <xdr:cNvPr id="10" name="Obrázek 9"/>
        <xdr:cNvPicPr>
          <a:picLocks noChangeAspect="1"/>
        </xdr:cNvPicPr>
      </xdr:nvPicPr>
      <xdr:blipFill>
        <a:blip xmlns:r="http://schemas.openxmlformats.org/officeDocument/2006/relationships" r:embed="rId9">
          <a:duotone>
            <a:schemeClr val="accent6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artisticPhotocopy/>
                  </a14:imgEffect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571750" y="1381125"/>
          <a:ext cx="143419" cy="290382"/>
        </a:xfrm>
        <a:prstGeom prst="rect">
          <a:avLst/>
        </a:prstGeom>
      </xdr:spPr>
    </xdr:pic>
    <xdr:clientData/>
  </xdr:twoCellAnchor>
  <xdr:oneCellAnchor>
    <xdr:from>
      <xdr:col>9</xdr:col>
      <xdr:colOff>104775</xdr:colOff>
      <xdr:row>4</xdr:row>
      <xdr:rowOff>266700</xdr:rowOff>
    </xdr:from>
    <xdr:ext cx="200025" cy="304482"/>
    <xdr:pic>
      <xdr:nvPicPr>
        <xdr:cNvPr id="11" name="Obrázek 10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33950" y="1162050"/>
          <a:ext cx="200025" cy="3044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2</xdr:col>
      <xdr:colOff>647700</xdr:colOff>
      <xdr:row>16</xdr:row>
      <xdr:rowOff>171450</xdr:rowOff>
    </xdr:from>
    <xdr:to>
      <xdr:col>3</xdr:col>
      <xdr:colOff>114844</xdr:colOff>
      <xdr:row>18</xdr:row>
      <xdr:rowOff>23682</xdr:rowOff>
    </xdr:to>
    <xdr:pic>
      <xdr:nvPicPr>
        <xdr:cNvPr id="12" name="Obrázek 11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847850" y="3467100"/>
          <a:ext cx="143419" cy="271332"/>
        </a:xfrm>
        <a:prstGeom prst="rect">
          <a:avLst/>
        </a:prstGeom>
      </xdr:spPr>
    </xdr:pic>
    <xdr:clientData/>
  </xdr:twoCellAnchor>
  <xdr:oneCellAnchor>
    <xdr:from>
      <xdr:col>8</xdr:col>
      <xdr:colOff>361950</xdr:colOff>
      <xdr:row>16</xdr:row>
      <xdr:rowOff>133350</xdr:rowOff>
    </xdr:from>
    <xdr:ext cx="200025" cy="304482"/>
    <xdr:pic>
      <xdr:nvPicPr>
        <xdr:cNvPr id="14" name="Obrázek 13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3450" y="3429000"/>
          <a:ext cx="200025" cy="3044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381000</xdr:colOff>
      <xdr:row>33</xdr:row>
      <xdr:rowOff>123825</xdr:rowOff>
    </xdr:from>
    <xdr:ext cx="200025" cy="304482"/>
    <xdr:pic>
      <xdr:nvPicPr>
        <xdr:cNvPr id="15" name="Obrázek 14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0" y="6696075"/>
          <a:ext cx="200025" cy="3044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20</xdr:row>
      <xdr:rowOff>19052</xdr:rowOff>
    </xdr:from>
    <xdr:to>
      <xdr:col>6</xdr:col>
      <xdr:colOff>114300</xdr:colOff>
      <xdr:row>31</xdr:row>
      <xdr:rowOff>28575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190499</xdr:colOff>
      <xdr:row>20</xdr:row>
      <xdr:rowOff>38102</xdr:rowOff>
    </xdr:from>
    <xdr:to>
      <xdr:col>11</xdr:col>
      <xdr:colOff>419100</xdr:colOff>
      <xdr:row>31</xdr:row>
      <xdr:rowOff>38100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333372</xdr:colOff>
      <xdr:row>37</xdr:row>
      <xdr:rowOff>19050</xdr:rowOff>
    </xdr:from>
    <xdr:to>
      <xdr:col>5</xdr:col>
      <xdr:colOff>142874</xdr:colOff>
      <xdr:row>50</xdr:row>
      <xdr:rowOff>133350</xdr:rowOff>
    </xdr:to>
    <xdr:graphicFrame macro="">
      <xdr:nvGraphicFramePr>
        <xdr:cNvPr id="4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133349</xdr:colOff>
      <xdr:row>37</xdr:row>
      <xdr:rowOff>161925</xdr:rowOff>
    </xdr:from>
    <xdr:to>
      <xdr:col>11</xdr:col>
      <xdr:colOff>371474</xdr:colOff>
      <xdr:row>48</xdr:row>
      <xdr:rowOff>161923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47627</xdr:colOff>
      <xdr:row>49</xdr:row>
      <xdr:rowOff>142876</xdr:rowOff>
    </xdr:from>
    <xdr:to>
      <xdr:col>10</xdr:col>
      <xdr:colOff>152400</xdr:colOff>
      <xdr:row>50</xdr:row>
      <xdr:rowOff>142876</xdr:rowOff>
    </xdr:to>
    <xdr:sp macro="" textlink="">
      <xdr:nvSpPr>
        <xdr:cNvPr id="6" name="Obdélník 5"/>
        <xdr:cNvSpPr/>
      </xdr:nvSpPr>
      <xdr:spPr>
        <a:xfrm>
          <a:off x="4876802" y="9763126"/>
          <a:ext cx="552448" cy="190500"/>
        </a:xfrm>
        <a:prstGeom prst="rect">
          <a:avLst/>
        </a:prstGeom>
        <a:solidFill>
          <a:schemeClr val="bg1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cs-CZ" sz="80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</a:rPr>
            <a:t>maximum</a:t>
          </a:r>
        </a:p>
      </xdr:txBody>
    </xdr:sp>
    <xdr:clientData/>
  </xdr:twoCellAnchor>
  <xdr:twoCellAnchor>
    <xdr:from>
      <xdr:col>7</xdr:col>
      <xdr:colOff>295277</xdr:colOff>
      <xdr:row>49</xdr:row>
      <xdr:rowOff>142876</xdr:rowOff>
    </xdr:from>
    <xdr:to>
      <xdr:col>8</xdr:col>
      <xdr:colOff>400050</xdr:colOff>
      <xdr:row>50</xdr:row>
      <xdr:rowOff>142876</xdr:rowOff>
    </xdr:to>
    <xdr:sp macro="" textlink="">
      <xdr:nvSpPr>
        <xdr:cNvPr id="7" name="Obdélník 6"/>
        <xdr:cNvSpPr/>
      </xdr:nvSpPr>
      <xdr:spPr>
        <a:xfrm>
          <a:off x="4229102" y="9763126"/>
          <a:ext cx="552448" cy="190500"/>
        </a:xfrm>
        <a:prstGeom prst="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cs-CZ" sz="800">
              <a:solidFill>
                <a:schemeClr val="bg1">
                  <a:lumMod val="95000"/>
                </a:schemeClr>
              </a:solidFill>
              <a:latin typeface="Arial Narrow" panose="020B0606020202030204" pitchFamily="34" charset="0"/>
            </a:rPr>
            <a:t>minimum</a:t>
          </a:r>
        </a:p>
      </xdr:txBody>
    </xdr:sp>
    <xdr:clientData/>
  </xdr:twoCellAnchor>
  <xdr:twoCellAnchor editAs="oneCell">
    <xdr:from>
      <xdr:col>1</xdr:col>
      <xdr:colOff>95250</xdr:colOff>
      <xdr:row>3</xdr:row>
      <xdr:rowOff>66675</xdr:rowOff>
    </xdr:from>
    <xdr:to>
      <xdr:col>2</xdr:col>
      <xdr:colOff>342901</xdr:colOff>
      <xdr:row>6</xdr:row>
      <xdr:rowOff>91732</xdr:rowOff>
    </xdr:to>
    <xdr:pic>
      <xdr:nvPicPr>
        <xdr:cNvPr id="8" name="Obrázek 7"/>
        <xdr:cNvPicPr>
          <a:picLocks noChangeAspect="1"/>
        </xdr:cNvPicPr>
      </xdr:nvPicPr>
      <xdr:blipFill>
        <a:blip xmlns:r="http://schemas.openxmlformats.org/officeDocument/2006/relationships" r:embed="rId5">
          <a:grayscl/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 contrast="-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09550" y="752475"/>
          <a:ext cx="1333501" cy="891832"/>
        </a:xfrm>
        <a:prstGeom prst="rect">
          <a:avLst/>
        </a:prstGeom>
      </xdr:spPr>
    </xdr:pic>
    <xdr:clientData/>
  </xdr:twoCellAnchor>
  <xdr:twoCellAnchor editAs="oneCell">
    <xdr:from>
      <xdr:col>3</xdr:col>
      <xdr:colOff>180975</xdr:colOff>
      <xdr:row>5</xdr:row>
      <xdr:rowOff>190500</xdr:rowOff>
    </xdr:from>
    <xdr:to>
      <xdr:col>3</xdr:col>
      <xdr:colOff>324394</xdr:colOff>
      <xdr:row>6</xdr:row>
      <xdr:rowOff>147507</xdr:rowOff>
    </xdr:to>
    <xdr:pic>
      <xdr:nvPicPr>
        <xdr:cNvPr id="9" name="Obrázek 8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057400" y="1400175"/>
          <a:ext cx="143419" cy="271332"/>
        </a:xfrm>
        <a:prstGeom prst="rect">
          <a:avLst/>
        </a:prstGeom>
      </xdr:spPr>
    </xdr:pic>
    <xdr:clientData/>
  </xdr:twoCellAnchor>
  <xdr:twoCellAnchor editAs="oneCell">
    <xdr:from>
      <xdr:col>4</xdr:col>
      <xdr:colOff>180975</xdr:colOff>
      <xdr:row>5</xdr:row>
      <xdr:rowOff>171450</xdr:rowOff>
    </xdr:from>
    <xdr:to>
      <xdr:col>4</xdr:col>
      <xdr:colOff>324394</xdr:colOff>
      <xdr:row>6</xdr:row>
      <xdr:rowOff>147507</xdr:rowOff>
    </xdr:to>
    <xdr:pic>
      <xdr:nvPicPr>
        <xdr:cNvPr id="10" name="Obrázek 9"/>
        <xdr:cNvPicPr>
          <a:picLocks noChangeAspect="1"/>
        </xdr:cNvPicPr>
      </xdr:nvPicPr>
      <xdr:blipFill>
        <a:blip xmlns:r="http://schemas.openxmlformats.org/officeDocument/2006/relationships" r:embed="rId9">
          <a:duotone>
            <a:schemeClr val="accent6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artisticPhotocopy/>
                  </a14:imgEffect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571750" y="1381125"/>
          <a:ext cx="143419" cy="290382"/>
        </a:xfrm>
        <a:prstGeom prst="rect">
          <a:avLst/>
        </a:prstGeom>
      </xdr:spPr>
    </xdr:pic>
    <xdr:clientData/>
  </xdr:twoCellAnchor>
  <xdr:oneCellAnchor>
    <xdr:from>
      <xdr:col>9</xdr:col>
      <xdr:colOff>104775</xdr:colOff>
      <xdr:row>4</xdr:row>
      <xdr:rowOff>266700</xdr:rowOff>
    </xdr:from>
    <xdr:ext cx="200025" cy="304482"/>
    <xdr:pic>
      <xdr:nvPicPr>
        <xdr:cNvPr id="11" name="Obrázek 10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33950" y="1162050"/>
          <a:ext cx="200025" cy="3044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2</xdr:col>
      <xdr:colOff>647700</xdr:colOff>
      <xdr:row>16</xdr:row>
      <xdr:rowOff>171450</xdr:rowOff>
    </xdr:from>
    <xdr:to>
      <xdr:col>3</xdr:col>
      <xdr:colOff>114844</xdr:colOff>
      <xdr:row>18</xdr:row>
      <xdr:rowOff>23682</xdr:rowOff>
    </xdr:to>
    <xdr:pic>
      <xdr:nvPicPr>
        <xdr:cNvPr id="12" name="Obrázek 11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847850" y="3467100"/>
          <a:ext cx="143419" cy="271332"/>
        </a:xfrm>
        <a:prstGeom prst="rect">
          <a:avLst/>
        </a:prstGeom>
      </xdr:spPr>
    </xdr:pic>
    <xdr:clientData/>
  </xdr:twoCellAnchor>
  <xdr:oneCellAnchor>
    <xdr:from>
      <xdr:col>8</xdr:col>
      <xdr:colOff>361950</xdr:colOff>
      <xdr:row>16</xdr:row>
      <xdr:rowOff>133350</xdr:rowOff>
    </xdr:from>
    <xdr:ext cx="200025" cy="304482"/>
    <xdr:pic>
      <xdr:nvPicPr>
        <xdr:cNvPr id="14" name="Obrázek 13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3450" y="3429000"/>
          <a:ext cx="200025" cy="3044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381000</xdr:colOff>
      <xdr:row>33</xdr:row>
      <xdr:rowOff>123825</xdr:rowOff>
    </xdr:from>
    <xdr:ext cx="200025" cy="304482"/>
    <xdr:pic>
      <xdr:nvPicPr>
        <xdr:cNvPr id="15" name="Obrázek 14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0" y="6696075"/>
          <a:ext cx="200025" cy="3044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20</xdr:row>
      <xdr:rowOff>19052</xdr:rowOff>
    </xdr:from>
    <xdr:to>
      <xdr:col>6</xdr:col>
      <xdr:colOff>114300</xdr:colOff>
      <xdr:row>31</xdr:row>
      <xdr:rowOff>28575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190499</xdr:colOff>
      <xdr:row>20</xdr:row>
      <xdr:rowOff>38102</xdr:rowOff>
    </xdr:from>
    <xdr:to>
      <xdr:col>11</xdr:col>
      <xdr:colOff>419100</xdr:colOff>
      <xdr:row>31</xdr:row>
      <xdr:rowOff>38100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333372</xdr:colOff>
      <xdr:row>37</xdr:row>
      <xdr:rowOff>19050</xdr:rowOff>
    </xdr:from>
    <xdr:to>
      <xdr:col>5</xdr:col>
      <xdr:colOff>142874</xdr:colOff>
      <xdr:row>50</xdr:row>
      <xdr:rowOff>133350</xdr:rowOff>
    </xdr:to>
    <xdr:graphicFrame macro="">
      <xdr:nvGraphicFramePr>
        <xdr:cNvPr id="4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133349</xdr:colOff>
      <xdr:row>37</xdr:row>
      <xdr:rowOff>161925</xdr:rowOff>
    </xdr:from>
    <xdr:to>
      <xdr:col>11</xdr:col>
      <xdr:colOff>371474</xdr:colOff>
      <xdr:row>48</xdr:row>
      <xdr:rowOff>161923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47627</xdr:colOff>
      <xdr:row>49</xdr:row>
      <xdr:rowOff>142876</xdr:rowOff>
    </xdr:from>
    <xdr:to>
      <xdr:col>10</xdr:col>
      <xdr:colOff>152400</xdr:colOff>
      <xdr:row>50</xdr:row>
      <xdr:rowOff>142876</xdr:rowOff>
    </xdr:to>
    <xdr:sp macro="" textlink="">
      <xdr:nvSpPr>
        <xdr:cNvPr id="6" name="Obdélník 5"/>
        <xdr:cNvSpPr/>
      </xdr:nvSpPr>
      <xdr:spPr>
        <a:xfrm>
          <a:off x="4876802" y="9763126"/>
          <a:ext cx="552448" cy="190500"/>
        </a:xfrm>
        <a:prstGeom prst="rect">
          <a:avLst/>
        </a:prstGeom>
        <a:solidFill>
          <a:schemeClr val="bg1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cs-CZ" sz="80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</a:rPr>
            <a:t>maximum</a:t>
          </a:r>
        </a:p>
      </xdr:txBody>
    </xdr:sp>
    <xdr:clientData/>
  </xdr:twoCellAnchor>
  <xdr:twoCellAnchor>
    <xdr:from>
      <xdr:col>7</xdr:col>
      <xdr:colOff>295277</xdr:colOff>
      <xdr:row>49</xdr:row>
      <xdr:rowOff>142876</xdr:rowOff>
    </xdr:from>
    <xdr:to>
      <xdr:col>8</xdr:col>
      <xdr:colOff>400050</xdr:colOff>
      <xdr:row>50</xdr:row>
      <xdr:rowOff>142876</xdr:rowOff>
    </xdr:to>
    <xdr:sp macro="" textlink="">
      <xdr:nvSpPr>
        <xdr:cNvPr id="7" name="Obdélník 6"/>
        <xdr:cNvSpPr/>
      </xdr:nvSpPr>
      <xdr:spPr>
        <a:xfrm>
          <a:off x="4229102" y="9763126"/>
          <a:ext cx="552448" cy="190500"/>
        </a:xfrm>
        <a:prstGeom prst="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cs-CZ" sz="800">
              <a:solidFill>
                <a:schemeClr val="bg1">
                  <a:lumMod val="95000"/>
                </a:schemeClr>
              </a:solidFill>
              <a:latin typeface="Arial Narrow" panose="020B0606020202030204" pitchFamily="34" charset="0"/>
            </a:rPr>
            <a:t>minimum</a:t>
          </a:r>
        </a:p>
      </xdr:txBody>
    </xdr:sp>
    <xdr:clientData/>
  </xdr:twoCellAnchor>
  <xdr:twoCellAnchor editAs="oneCell">
    <xdr:from>
      <xdr:col>1</xdr:col>
      <xdr:colOff>95250</xdr:colOff>
      <xdr:row>3</xdr:row>
      <xdr:rowOff>66675</xdr:rowOff>
    </xdr:from>
    <xdr:to>
      <xdr:col>2</xdr:col>
      <xdr:colOff>342901</xdr:colOff>
      <xdr:row>6</xdr:row>
      <xdr:rowOff>91732</xdr:rowOff>
    </xdr:to>
    <xdr:pic>
      <xdr:nvPicPr>
        <xdr:cNvPr id="8" name="Obrázek 7"/>
        <xdr:cNvPicPr>
          <a:picLocks noChangeAspect="1"/>
        </xdr:cNvPicPr>
      </xdr:nvPicPr>
      <xdr:blipFill>
        <a:blip xmlns:r="http://schemas.openxmlformats.org/officeDocument/2006/relationships" r:embed="rId5">
          <a:grayscl/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 contrast="-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09550" y="752475"/>
          <a:ext cx="1333501" cy="891832"/>
        </a:xfrm>
        <a:prstGeom prst="rect">
          <a:avLst/>
        </a:prstGeom>
      </xdr:spPr>
    </xdr:pic>
    <xdr:clientData/>
  </xdr:twoCellAnchor>
  <xdr:twoCellAnchor editAs="oneCell">
    <xdr:from>
      <xdr:col>3</xdr:col>
      <xdr:colOff>180975</xdr:colOff>
      <xdr:row>5</xdr:row>
      <xdr:rowOff>190500</xdr:rowOff>
    </xdr:from>
    <xdr:to>
      <xdr:col>3</xdr:col>
      <xdr:colOff>324394</xdr:colOff>
      <xdr:row>6</xdr:row>
      <xdr:rowOff>147507</xdr:rowOff>
    </xdr:to>
    <xdr:pic>
      <xdr:nvPicPr>
        <xdr:cNvPr id="9" name="Obrázek 8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057400" y="1400175"/>
          <a:ext cx="143419" cy="271332"/>
        </a:xfrm>
        <a:prstGeom prst="rect">
          <a:avLst/>
        </a:prstGeom>
      </xdr:spPr>
    </xdr:pic>
    <xdr:clientData/>
  </xdr:twoCellAnchor>
  <xdr:twoCellAnchor editAs="oneCell">
    <xdr:from>
      <xdr:col>4</xdr:col>
      <xdr:colOff>180975</xdr:colOff>
      <xdr:row>5</xdr:row>
      <xdr:rowOff>171450</xdr:rowOff>
    </xdr:from>
    <xdr:to>
      <xdr:col>4</xdr:col>
      <xdr:colOff>324394</xdr:colOff>
      <xdr:row>6</xdr:row>
      <xdr:rowOff>147507</xdr:rowOff>
    </xdr:to>
    <xdr:pic>
      <xdr:nvPicPr>
        <xdr:cNvPr id="10" name="Obrázek 9"/>
        <xdr:cNvPicPr>
          <a:picLocks noChangeAspect="1"/>
        </xdr:cNvPicPr>
      </xdr:nvPicPr>
      <xdr:blipFill>
        <a:blip xmlns:r="http://schemas.openxmlformats.org/officeDocument/2006/relationships" r:embed="rId9">
          <a:duotone>
            <a:schemeClr val="accent6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artisticPhotocopy/>
                  </a14:imgEffect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571750" y="1381125"/>
          <a:ext cx="143419" cy="290382"/>
        </a:xfrm>
        <a:prstGeom prst="rect">
          <a:avLst/>
        </a:prstGeom>
      </xdr:spPr>
    </xdr:pic>
    <xdr:clientData/>
  </xdr:twoCellAnchor>
  <xdr:oneCellAnchor>
    <xdr:from>
      <xdr:col>9</xdr:col>
      <xdr:colOff>104775</xdr:colOff>
      <xdr:row>4</xdr:row>
      <xdr:rowOff>266700</xdr:rowOff>
    </xdr:from>
    <xdr:ext cx="200025" cy="304482"/>
    <xdr:pic>
      <xdr:nvPicPr>
        <xdr:cNvPr id="11" name="Obrázek 10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33950" y="1162050"/>
          <a:ext cx="200025" cy="3044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2</xdr:col>
      <xdr:colOff>647700</xdr:colOff>
      <xdr:row>16</xdr:row>
      <xdr:rowOff>171450</xdr:rowOff>
    </xdr:from>
    <xdr:to>
      <xdr:col>3</xdr:col>
      <xdr:colOff>114844</xdr:colOff>
      <xdr:row>18</xdr:row>
      <xdr:rowOff>23682</xdr:rowOff>
    </xdr:to>
    <xdr:pic>
      <xdr:nvPicPr>
        <xdr:cNvPr id="12" name="Obrázek 11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847850" y="3467100"/>
          <a:ext cx="143419" cy="271332"/>
        </a:xfrm>
        <a:prstGeom prst="rect">
          <a:avLst/>
        </a:prstGeom>
      </xdr:spPr>
    </xdr:pic>
    <xdr:clientData/>
  </xdr:twoCellAnchor>
  <xdr:oneCellAnchor>
    <xdr:from>
      <xdr:col>8</xdr:col>
      <xdr:colOff>361950</xdr:colOff>
      <xdr:row>16</xdr:row>
      <xdr:rowOff>133350</xdr:rowOff>
    </xdr:from>
    <xdr:ext cx="200025" cy="304482"/>
    <xdr:pic>
      <xdr:nvPicPr>
        <xdr:cNvPr id="14" name="Obrázek 13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3450" y="3429000"/>
          <a:ext cx="200025" cy="3044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381000</xdr:colOff>
      <xdr:row>33</xdr:row>
      <xdr:rowOff>123825</xdr:rowOff>
    </xdr:from>
    <xdr:ext cx="200025" cy="304482"/>
    <xdr:pic>
      <xdr:nvPicPr>
        <xdr:cNvPr id="15" name="Obrázek 14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0" y="6696075"/>
          <a:ext cx="200025" cy="3044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26</xdr:row>
      <xdr:rowOff>80962</xdr:rowOff>
    </xdr:from>
    <xdr:to>
      <xdr:col>11</xdr:col>
      <xdr:colOff>0</xdr:colOff>
      <xdr:row>46</xdr:row>
      <xdr:rowOff>76200</xdr:rowOff>
    </xdr:to>
    <xdr:graphicFrame macro="">
      <xdr:nvGraphicFramePr>
        <xdr:cNvPr id="5" name="Graf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3</xdr:col>
      <xdr:colOff>209550</xdr:colOff>
      <xdr:row>4</xdr:row>
      <xdr:rowOff>142875</xdr:rowOff>
    </xdr:from>
    <xdr:to>
      <xdr:col>3</xdr:col>
      <xdr:colOff>352969</xdr:colOff>
      <xdr:row>4</xdr:row>
      <xdr:rowOff>414207</xdr:rowOff>
    </xdr:to>
    <xdr:pic>
      <xdr:nvPicPr>
        <xdr:cNvPr id="9" name="Obrázek 8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105025" y="1019175"/>
          <a:ext cx="143419" cy="271332"/>
        </a:xfrm>
        <a:prstGeom prst="rect">
          <a:avLst/>
        </a:prstGeom>
      </xdr:spPr>
    </xdr:pic>
    <xdr:clientData/>
  </xdr:twoCellAnchor>
  <xdr:twoCellAnchor editAs="oneCell">
    <xdr:from>
      <xdr:col>8</xdr:col>
      <xdr:colOff>209550</xdr:colOff>
      <xdr:row>4</xdr:row>
      <xdr:rowOff>123825</xdr:rowOff>
    </xdr:from>
    <xdr:to>
      <xdr:col>8</xdr:col>
      <xdr:colOff>352969</xdr:colOff>
      <xdr:row>4</xdr:row>
      <xdr:rowOff>414207</xdr:rowOff>
    </xdr:to>
    <xdr:pic>
      <xdr:nvPicPr>
        <xdr:cNvPr id="10" name="Obrázek 9"/>
        <xdr:cNvPicPr>
          <a:picLocks noChangeAspect="1"/>
        </xdr:cNvPicPr>
      </xdr:nvPicPr>
      <xdr:blipFill>
        <a:blip xmlns:r="http://schemas.openxmlformats.org/officeDocument/2006/relationships" r:embed="rId4">
          <a:duotone>
            <a:schemeClr val="accent6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artisticPhotocopy/>
                  </a14:imgEffect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5057775" y="1000125"/>
          <a:ext cx="143419" cy="290382"/>
        </a:xfrm>
        <a:prstGeom prst="rect">
          <a:avLst/>
        </a:prstGeom>
      </xdr:spPr>
    </xdr:pic>
    <xdr:clientData/>
  </xdr:twoCellAnchor>
  <xdr:twoCellAnchor editAs="oneCell">
    <xdr:from>
      <xdr:col>0</xdr:col>
      <xdr:colOff>295275</xdr:colOff>
      <xdr:row>2</xdr:row>
      <xdr:rowOff>95250</xdr:rowOff>
    </xdr:from>
    <xdr:to>
      <xdr:col>2</xdr:col>
      <xdr:colOff>323851</xdr:colOff>
      <xdr:row>4</xdr:row>
      <xdr:rowOff>520357</xdr:rowOff>
    </xdr:to>
    <xdr:pic>
      <xdr:nvPicPr>
        <xdr:cNvPr id="7" name="Obrázek 6"/>
        <xdr:cNvPicPr>
          <a:picLocks noChangeAspect="1"/>
        </xdr:cNvPicPr>
      </xdr:nvPicPr>
      <xdr:blipFill>
        <a:blip xmlns:r="http://schemas.openxmlformats.org/officeDocument/2006/relationships" r:embed="rId5">
          <a:grayscl/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 contrast="-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95275" y="504825"/>
          <a:ext cx="1333501" cy="891832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561975</xdr:colOff>
      <xdr:row>4</xdr:row>
      <xdr:rowOff>1</xdr:rowOff>
    </xdr:from>
    <xdr:to>
      <xdr:col>3</xdr:col>
      <xdr:colOff>165011</xdr:colOff>
      <xdr:row>6</xdr:row>
      <xdr:rowOff>266701</xdr:rowOff>
    </xdr:to>
    <xdr:pic>
      <xdr:nvPicPr>
        <xdr:cNvPr id="1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87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933451"/>
          <a:ext cx="1079411" cy="89535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342900</xdr:colOff>
      <xdr:row>35</xdr:row>
      <xdr:rowOff>0</xdr:rowOff>
    </xdr:from>
    <xdr:to>
      <xdr:col>3</xdr:col>
      <xdr:colOff>174500</xdr:colOff>
      <xdr:row>37</xdr:row>
      <xdr:rowOff>295275</xdr:rowOff>
    </xdr:to>
    <xdr:pic>
      <xdr:nvPicPr>
        <xdr:cNvPr id="13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grayscl/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5743575"/>
          <a:ext cx="1307975" cy="923925"/>
        </a:xfrm>
        <a:prstGeom prst="rect">
          <a:avLst/>
        </a:prstGeom>
        <a:ln>
          <a:noFill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219075</xdr:colOff>
      <xdr:row>6</xdr:row>
      <xdr:rowOff>47625</xdr:rowOff>
    </xdr:from>
    <xdr:to>
      <xdr:col>4</xdr:col>
      <xdr:colOff>362494</xdr:colOff>
      <xdr:row>7</xdr:row>
      <xdr:rowOff>4632</xdr:rowOff>
    </xdr:to>
    <xdr:pic>
      <xdr:nvPicPr>
        <xdr:cNvPr id="8" name="Obrázek 7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286000" y="1485900"/>
          <a:ext cx="143419" cy="271332"/>
        </a:xfrm>
        <a:prstGeom prst="rect">
          <a:avLst/>
        </a:prstGeom>
      </xdr:spPr>
    </xdr:pic>
    <xdr:clientData/>
  </xdr:twoCellAnchor>
  <xdr:twoCellAnchor editAs="oneCell">
    <xdr:from>
      <xdr:col>5</xdr:col>
      <xdr:colOff>238125</xdr:colOff>
      <xdr:row>6</xdr:row>
      <xdr:rowOff>31750</xdr:rowOff>
    </xdr:from>
    <xdr:to>
      <xdr:col>5</xdr:col>
      <xdr:colOff>381544</xdr:colOff>
      <xdr:row>7</xdr:row>
      <xdr:rowOff>7807</xdr:rowOff>
    </xdr:to>
    <xdr:pic>
      <xdr:nvPicPr>
        <xdr:cNvPr id="9" name="Obrázek 8"/>
        <xdr:cNvPicPr>
          <a:picLocks noChangeAspect="1"/>
        </xdr:cNvPicPr>
      </xdr:nvPicPr>
      <xdr:blipFill>
        <a:blip xmlns:r="http://schemas.openxmlformats.org/officeDocument/2006/relationships" r:embed="rId7">
          <a:duotone>
            <a:schemeClr val="accent6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905125" y="1465792"/>
          <a:ext cx="143419" cy="288265"/>
        </a:xfrm>
        <a:prstGeom prst="rect">
          <a:avLst/>
        </a:prstGeom>
      </xdr:spPr>
    </xdr:pic>
    <xdr:clientData/>
  </xdr:twoCellAnchor>
  <xdr:oneCellAnchor>
    <xdr:from>
      <xdr:col>8</xdr:col>
      <xdr:colOff>228600</xdr:colOff>
      <xdr:row>6</xdr:row>
      <xdr:rowOff>45508</xdr:rowOff>
    </xdr:from>
    <xdr:ext cx="143419" cy="271332"/>
    <xdr:pic>
      <xdr:nvPicPr>
        <xdr:cNvPr id="10" name="Obrázek 9"/>
        <xdr:cNvPicPr>
          <a:picLocks noChangeAspect="1"/>
        </xdr:cNvPicPr>
      </xdr:nvPicPr>
      <xdr:blipFill>
        <a:blip xmlns:r="http://schemas.openxmlformats.org/officeDocument/2006/relationships" r:embed="rId5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673600" y="1479550"/>
          <a:ext cx="143419" cy="271332"/>
        </a:xfrm>
        <a:prstGeom prst="rect">
          <a:avLst/>
        </a:prstGeom>
      </xdr:spPr>
    </xdr:pic>
    <xdr:clientData/>
  </xdr:oneCellAnchor>
  <xdr:oneCellAnchor>
    <xdr:from>
      <xdr:col>9</xdr:col>
      <xdr:colOff>209550</xdr:colOff>
      <xdr:row>6</xdr:row>
      <xdr:rowOff>28575</xdr:rowOff>
    </xdr:from>
    <xdr:ext cx="143419" cy="290382"/>
    <xdr:pic>
      <xdr:nvPicPr>
        <xdr:cNvPr id="11" name="Obrázek 10"/>
        <xdr:cNvPicPr>
          <a:picLocks noChangeAspect="1"/>
        </xdr:cNvPicPr>
      </xdr:nvPicPr>
      <xdr:blipFill>
        <a:blip xmlns:r="http://schemas.openxmlformats.org/officeDocument/2006/relationships" r:embed="rId7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5229225" y="1466850"/>
          <a:ext cx="143419" cy="290382"/>
        </a:xfrm>
        <a:prstGeom prst="rect">
          <a:avLst/>
        </a:prstGeom>
      </xdr:spPr>
    </xdr:pic>
    <xdr:clientData/>
  </xdr:oneCellAnchor>
  <xdr:oneCellAnchor>
    <xdr:from>
      <xdr:col>4</xdr:col>
      <xdr:colOff>219075</xdr:colOff>
      <xdr:row>37</xdr:row>
      <xdr:rowOff>47625</xdr:rowOff>
    </xdr:from>
    <xdr:ext cx="143419" cy="271332"/>
    <xdr:pic>
      <xdr:nvPicPr>
        <xdr:cNvPr id="14" name="Obrázek 13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286000" y="1485900"/>
          <a:ext cx="143419" cy="271332"/>
        </a:xfrm>
        <a:prstGeom prst="rect">
          <a:avLst/>
        </a:prstGeom>
      </xdr:spPr>
    </xdr:pic>
    <xdr:clientData/>
  </xdr:oneCellAnchor>
  <xdr:oneCellAnchor>
    <xdr:from>
      <xdr:col>5</xdr:col>
      <xdr:colOff>238125</xdr:colOff>
      <xdr:row>37</xdr:row>
      <xdr:rowOff>31750</xdr:rowOff>
    </xdr:from>
    <xdr:ext cx="143419" cy="290382"/>
    <xdr:pic>
      <xdr:nvPicPr>
        <xdr:cNvPr id="15" name="Obrázek 14"/>
        <xdr:cNvPicPr>
          <a:picLocks noChangeAspect="1"/>
        </xdr:cNvPicPr>
      </xdr:nvPicPr>
      <xdr:blipFill>
        <a:blip xmlns:r="http://schemas.openxmlformats.org/officeDocument/2006/relationships" r:embed="rId7">
          <a:duotone>
            <a:schemeClr val="accent6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895600" y="1470025"/>
          <a:ext cx="143419" cy="290382"/>
        </a:xfrm>
        <a:prstGeom prst="rect">
          <a:avLst/>
        </a:prstGeom>
      </xdr:spPr>
    </xdr:pic>
    <xdr:clientData/>
  </xdr:oneCellAnchor>
  <xdr:oneCellAnchor>
    <xdr:from>
      <xdr:col>8</xdr:col>
      <xdr:colOff>228600</xdr:colOff>
      <xdr:row>37</xdr:row>
      <xdr:rowOff>45508</xdr:rowOff>
    </xdr:from>
    <xdr:ext cx="143419" cy="271332"/>
    <xdr:pic>
      <xdr:nvPicPr>
        <xdr:cNvPr id="16" name="Obrázek 15"/>
        <xdr:cNvPicPr>
          <a:picLocks noChangeAspect="1"/>
        </xdr:cNvPicPr>
      </xdr:nvPicPr>
      <xdr:blipFill>
        <a:blip xmlns:r="http://schemas.openxmlformats.org/officeDocument/2006/relationships" r:embed="rId5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657725" y="1483783"/>
          <a:ext cx="143419" cy="271332"/>
        </a:xfrm>
        <a:prstGeom prst="rect">
          <a:avLst/>
        </a:prstGeom>
      </xdr:spPr>
    </xdr:pic>
    <xdr:clientData/>
  </xdr:oneCellAnchor>
  <xdr:oneCellAnchor>
    <xdr:from>
      <xdr:col>9</xdr:col>
      <xdr:colOff>209550</xdr:colOff>
      <xdr:row>37</xdr:row>
      <xdr:rowOff>28575</xdr:rowOff>
    </xdr:from>
    <xdr:ext cx="143419" cy="290382"/>
    <xdr:pic>
      <xdr:nvPicPr>
        <xdr:cNvPr id="17" name="Obrázek 16"/>
        <xdr:cNvPicPr>
          <a:picLocks noChangeAspect="1"/>
        </xdr:cNvPicPr>
      </xdr:nvPicPr>
      <xdr:blipFill>
        <a:blip xmlns:r="http://schemas.openxmlformats.org/officeDocument/2006/relationships" r:embed="rId7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5229225" y="1466850"/>
          <a:ext cx="143419" cy="290382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3</xdr:row>
      <xdr:rowOff>57150</xdr:rowOff>
    </xdr:from>
    <xdr:to>
      <xdr:col>3</xdr:col>
      <xdr:colOff>647700</xdr:colOff>
      <xdr:row>25</xdr:row>
      <xdr:rowOff>19050</xdr:rowOff>
    </xdr:to>
    <xdr:pic>
      <xdr:nvPicPr>
        <xdr:cNvPr id="3" name="Obrázek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62025"/>
          <a:ext cx="5762625" cy="7296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4</xdr:row>
      <xdr:rowOff>123825</xdr:rowOff>
    </xdr:from>
    <xdr:to>
      <xdr:col>2</xdr:col>
      <xdr:colOff>552449</xdr:colOff>
      <xdr:row>6</xdr:row>
      <xdr:rowOff>101762</xdr:rowOff>
    </xdr:to>
    <xdr:pic>
      <xdr:nvPicPr>
        <xdr:cNvPr id="9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" y="933450"/>
          <a:ext cx="800099" cy="606587"/>
        </a:xfrm>
        <a:prstGeom prst="rect">
          <a:avLst/>
        </a:prstGeom>
        <a:ln>
          <a:noFill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523875</xdr:colOff>
      <xdr:row>35</xdr:row>
      <xdr:rowOff>66675</xdr:rowOff>
    </xdr:from>
    <xdr:to>
      <xdr:col>3</xdr:col>
      <xdr:colOff>57150</xdr:colOff>
      <xdr:row>37</xdr:row>
      <xdr:rowOff>215572</xdr:rowOff>
    </xdr:to>
    <xdr:pic>
      <xdr:nvPicPr>
        <xdr:cNvPr id="1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grayscl/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107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5657850"/>
          <a:ext cx="1009650" cy="777547"/>
        </a:xfrm>
        <a:prstGeom prst="rect">
          <a:avLst/>
        </a:prstGeom>
        <a:ln>
          <a:noFill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219075</xdr:colOff>
      <xdr:row>6</xdr:row>
      <xdr:rowOff>47625</xdr:rowOff>
    </xdr:from>
    <xdr:to>
      <xdr:col>4</xdr:col>
      <xdr:colOff>362494</xdr:colOff>
      <xdr:row>7</xdr:row>
      <xdr:rowOff>4632</xdr:rowOff>
    </xdr:to>
    <xdr:pic>
      <xdr:nvPicPr>
        <xdr:cNvPr id="8" name="Obrázek 7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286000" y="1485900"/>
          <a:ext cx="143419" cy="271332"/>
        </a:xfrm>
        <a:prstGeom prst="rect">
          <a:avLst/>
        </a:prstGeom>
      </xdr:spPr>
    </xdr:pic>
    <xdr:clientData/>
  </xdr:twoCellAnchor>
  <xdr:twoCellAnchor editAs="oneCell">
    <xdr:from>
      <xdr:col>5</xdr:col>
      <xdr:colOff>238125</xdr:colOff>
      <xdr:row>6</xdr:row>
      <xdr:rowOff>31750</xdr:rowOff>
    </xdr:from>
    <xdr:to>
      <xdr:col>5</xdr:col>
      <xdr:colOff>381544</xdr:colOff>
      <xdr:row>7</xdr:row>
      <xdr:rowOff>7807</xdr:rowOff>
    </xdr:to>
    <xdr:pic>
      <xdr:nvPicPr>
        <xdr:cNvPr id="11" name="Obrázek 10"/>
        <xdr:cNvPicPr>
          <a:picLocks noChangeAspect="1"/>
        </xdr:cNvPicPr>
      </xdr:nvPicPr>
      <xdr:blipFill>
        <a:blip xmlns:r="http://schemas.openxmlformats.org/officeDocument/2006/relationships" r:embed="rId7">
          <a:duotone>
            <a:schemeClr val="accent6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895600" y="1470025"/>
          <a:ext cx="143419" cy="290382"/>
        </a:xfrm>
        <a:prstGeom prst="rect">
          <a:avLst/>
        </a:prstGeom>
      </xdr:spPr>
    </xdr:pic>
    <xdr:clientData/>
  </xdr:twoCellAnchor>
  <xdr:oneCellAnchor>
    <xdr:from>
      <xdr:col>8</xdr:col>
      <xdr:colOff>228600</xdr:colOff>
      <xdr:row>6</xdr:row>
      <xdr:rowOff>45508</xdr:rowOff>
    </xdr:from>
    <xdr:ext cx="143419" cy="271332"/>
    <xdr:pic>
      <xdr:nvPicPr>
        <xdr:cNvPr id="12" name="Obrázek 11"/>
        <xdr:cNvPicPr>
          <a:picLocks noChangeAspect="1"/>
        </xdr:cNvPicPr>
      </xdr:nvPicPr>
      <xdr:blipFill>
        <a:blip xmlns:r="http://schemas.openxmlformats.org/officeDocument/2006/relationships" r:embed="rId5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657725" y="1483783"/>
          <a:ext cx="143419" cy="271332"/>
        </a:xfrm>
        <a:prstGeom prst="rect">
          <a:avLst/>
        </a:prstGeom>
      </xdr:spPr>
    </xdr:pic>
    <xdr:clientData/>
  </xdr:oneCellAnchor>
  <xdr:oneCellAnchor>
    <xdr:from>
      <xdr:col>9</xdr:col>
      <xdr:colOff>209550</xdr:colOff>
      <xdr:row>6</xdr:row>
      <xdr:rowOff>28575</xdr:rowOff>
    </xdr:from>
    <xdr:ext cx="143419" cy="290382"/>
    <xdr:pic>
      <xdr:nvPicPr>
        <xdr:cNvPr id="13" name="Obrázek 12"/>
        <xdr:cNvPicPr>
          <a:picLocks noChangeAspect="1"/>
        </xdr:cNvPicPr>
      </xdr:nvPicPr>
      <xdr:blipFill>
        <a:blip xmlns:r="http://schemas.openxmlformats.org/officeDocument/2006/relationships" r:embed="rId7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5229225" y="1466850"/>
          <a:ext cx="143419" cy="290382"/>
        </a:xfrm>
        <a:prstGeom prst="rect">
          <a:avLst/>
        </a:prstGeom>
      </xdr:spPr>
    </xdr:pic>
    <xdr:clientData/>
  </xdr:oneCellAnchor>
  <xdr:twoCellAnchor editAs="oneCell">
    <xdr:from>
      <xdr:col>4</xdr:col>
      <xdr:colOff>219075</xdr:colOff>
      <xdr:row>37</xdr:row>
      <xdr:rowOff>47625</xdr:rowOff>
    </xdr:from>
    <xdr:to>
      <xdr:col>4</xdr:col>
      <xdr:colOff>362494</xdr:colOff>
      <xdr:row>38</xdr:row>
      <xdr:rowOff>4632</xdr:rowOff>
    </xdr:to>
    <xdr:pic>
      <xdr:nvPicPr>
        <xdr:cNvPr id="14" name="Obrázek 13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286000" y="1485900"/>
          <a:ext cx="143419" cy="271332"/>
        </a:xfrm>
        <a:prstGeom prst="rect">
          <a:avLst/>
        </a:prstGeom>
      </xdr:spPr>
    </xdr:pic>
    <xdr:clientData/>
  </xdr:twoCellAnchor>
  <xdr:twoCellAnchor editAs="oneCell">
    <xdr:from>
      <xdr:col>5</xdr:col>
      <xdr:colOff>238125</xdr:colOff>
      <xdr:row>37</xdr:row>
      <xdr:rowOff>31750</xdr:rowOff>
    </xdr:from>
    <xdr:to>
      <xdr:col>5</xdr:col>
      <xdr:colOff>381544</xdr:colOff>
      <xdr:row>38</xdr:row>
      <xdr:rowOff>7807</xdr:rowOff>
    </xdr:to>
    <xdr:pic>
      <xdr:nvPicPr>
        <xdr:cNvPr id="15" name="Obrázek 14"/>
        <xdr:cNvPicPr>
          <a:picLocks noChangeAspect="1"/>
        </xdr:cNvPicPr>
      </xdr:nvPicPr>
      <xdr:blipFill>
        <a:blip xmlns:r="http://schemas.openxmlformats.org/officeDocument/2006/relationships" r:embed="rId7">
          <a:duotone>
            <a:schemeClr val="accent6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895600" y="1470025"/>
          <a:ext cx="143419" cy="290382"/>
        </a:xfrm>
        <a:prstGeom prst="rect">
          <a:avLst/>
        </a:prstGeom>
      </xdr:spPr>
    </xdr:pic>
    <xdr:clientData/>
  </xdr:twoCellAnchor>
  <xdr:oneCellAnchor>
    <xdr:from>
      <xdr:col>8</xdr:col>
      <xdr:colOff>228600</xdr:colOff>
      <xdr:row>37</xdr:row>
      <xdr:rowOff>45508</xdr:rowOff>
    </xdr:from>
    <xdr:ext cx="143419" cy="271332"/>
    <xdr:pic>
      <xdr:nvPicPr>
        <xdr:cNvPr id="16" name="Obrázek 15"/>
        <xdr:cNvPicPr>
          <a:picLocks noChangeAspect="1"/>
        </xdr:cNvPicPr>
      </xdr:nvPicPr>
      <xdr:blipFill>
        <a:blip xmlns:r="http://schemas.openxmlformats.org/officeDocument/2006/relationships" r:embed="rId5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657725" y="1483783"/>
          <a:ext cx="143419" cy="271332"/>
        </a:xfrm>
        <a:prstGeom prst="rect">
          <a:avLst/>
        </a:prstGeom>
      </xdr:spPr>
    </xdr:pic>
    <xdr:clientData/>
  </xdr:oneCellAnchor>
  <xdr:oneCellAnchor>
    <xdr:from>
      <xdr:col>9</xdr:col>
      <xdr:colOff>209550</xdr:colOff>
      <xdr:row>37</xdr:row>
      <xdr:rowOff>28575</xdr:rowOff>
    </xdr:from>
    <xdr:ext cx="143419" cy="290382"/>
    <xdr:pic>
      <xdr:nvPicPr>
        <xdr:cNvPr id="17" name="Obrázek 16"/>
        <xdr:cNvPicPr>
          <a:picLocks noChangeAspect="1"/>
        </xdr:cNvPicPr>
      </xdr:nvPicPr>
      <xdr:blipFill>
        <a:blip xmlns:r="http://schemas.openxmlformats.org/officeDocument/2006/relationships" r:embed="rId7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5229225" y="1466850"/>
          <a:ext cx="143419" cy="290382"/>
        </a:xfrm>
        <a:prstGeom prst="rect">
          <a:avLst/>
        </a:prstGeom>
      </xdr:spPr>
    </xdr:pic>
    <xdr:clientData/>
  </xdr:one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4</xdr:row>
      <xdr:rowOff>152400</xdr:rowOff>
    </xdr:from>
    <xdr:to>
      <xdr:col>3</xdr:col>
      <xdr:colOff>57150</xdr:colOff>
      <xdr:row>6</xdr:row>
      <xdr:rowOff>142209</xdr:rowOff>
    </xdr:to>
    <xdr:pic>
      <xdr:nvPicPr>
        <xdr:cNvPr id="6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" y="962025"/>
          <a:ext cx="828675" cy="618459"/>
        </a:xfrm>
        <a:prstGeom prst="rect">
          <a:avLst/>
        </a:prstGeom>
        <a:ln>
          <a:noFill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533400</xdr:colOff>
      <xdr:row>35</xdr:row>
      <xdr:rowOff>0</xdr:rowOff>
    </xdr:from>
    <xdr:to>
      <xdr:col>3</xdr:col>
      <xdr:colOff>76199</xdr:colOff>
      <xdr:row>37</xdr:row>
      <xdr:rowOff>304913</xdr:rowOff>
    </xdr:to>
    <xdr:pic>
      <xdr:nvPicPr>
        <xdr:cNvPr id="7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grayscl/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1778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5591175"/>
          <a:ext cx="1019174" cy="933563"/>
        </a:xfrm>
        <a:prstGeom prst="rect">
          <a:avLst/>
        </a:prstGeom>
        <a:ln>
          <a:noFill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219075</xdr:colOff>
      <xdr:row>6</xdr:row>
      <xdr:rowOff>47625</xdr:rowOff>
    </xdr:from>
    <xdr:to>
      <xdr:col>4</xdr:col>
      <xdr:colOff>362494</xdr:colOff>
      <xdr:row>7</xdr:row>
      <xdr:rowOff>4632</xdr:rowOff>
    </xdr:to>
    <xdr:pic>
      <xdr:nvPicPr>
        <xdr:cNvPr id="10" name="Obrázek 9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286000" y="1485900"/>
          <a:ext cx="143419" cy="271332"/>
        </a:xfrm>
        <a:prstGeom prst="rect">
          <a:avLst/>
        </a:prstGeom>
      </xdr:spPr>
    </xdr:pic>
    <xdr:clientData/>
  </xdr:twoCellAnchor>
  <xdr:twoCellAnchor editAs="oneCell">
    <xdr:from>
      <xdr:col>5</xdr:col>
      <xdr:colOff>238125</xdr:colOff>
      <xdr:row>6</xdr:row>
      <xdr:rowOff>31750</xdr:rowOff>
    </xdr:from>
    <xdr:to>
      <xdr:col>5</xdr:col>
      <xdr:colOff>381544</xdr:colOff>
      <xdr:row>7</xdr:row>
      <xdr:rowOff>7807</xdr:rowOff>
    </xdr:to>
    <xdr:pic>
      <xdr:nvPicPr>
        <xdr:cNvPr id="11" name="Obrázek 10"/>
        <xdr:cNvPicPr>
          <a:picLocks noChangeAspect="1"/>
        </xdr:cNvPicPr>
      </xdr:nvPicPr>
      <xdr:blipFill>
        <a:blip xmlns:r="http://schemas.openxmlformats.org/officeDocument/2006/relationships" r:embed="rId7">
          <a:duotone>
            <a:schemeClr val="accent6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895600" y="1470025"/>
          <a:ext cx="143419" cy="290382"/>
        </a:xfrm>
        <a:prstGeom prst="rect">
          <a:avLst/>
        </a:prstGeom>
      </xdr:spPr>
    </xdr:pic>
    <xdr:clientData/>
  </xdr:twoCellAnchor>
  <xdr:oneCellAnchor>
    <xdr:from>
      <xdr:col>8</xdr:col>
      <xdr:colOff>228600</xdr:colOff>
      <xdr:row>6</xdr:row>
      <xdr:rowOff>45508</xdr:rowOff>
    </xdr:from>
    <xdr:ext cx="143419" cy="271332"/>
    <xdr:pic>
      <xdr:nvPicPr>
        <xdr:cNvPr id="12" name="Obrázek 11"/>
        <xdr:cNvPicPr>
          <a:picLocks noChangeAspect="1"/>
        </xdr:cNvPicPr>
      </xdr:nvPicPr>
      <xdr:blipFill>
        <a:blip xmlns:r="http://schemas.openxmlformats.org/officeDocument/2006/relationships" r:embed="rId5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657725" y="1483783"/>
          <a:ext cx="143419" cy="271332"/>
        </a:xfrm>
        <a:prstGeom prst="rect">
          <a:avLst/>
        </a:prstGeom>
      </xdr:spPr>
    </xdr:pic>
    <xdr:clientData/>
  </xdr:oneCellAnchor>
  <xdr:oneCellAnchor>
    <xdr:from>
      <xdr:col>9</xdr:col>
      <xdr:colOff>209550</xdr:colOff>
      <xdr:row>6</xdr:row>
      <xdr:rowOff>28575</xdr:rowOff>
    </xdr:from>
    <xdr:ext cx="143419" cy="290382"/>
    <xdr:pic>
      <xdr:nvPicPr>
        <xdr:cNvPr id="13" name="Obrázek 12"/>
        <xdr:cNvPicPr>
          <a:picLocks noChangeAspect="1"/>
        </xdr:cNvPicPr>
      </xdr:nvPicPr>
      <xdr:blipFill>
        <a:blip xmlns:r="http://schemas.openxmlformats.org/officeDocument/2006/relationships" r:embed="rId7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5229225" y="1466850"/>
          <a:ext cx="143419" cy="290382"/>
        </a:xfrm>
        <a:prstGeom prst="rect">
          <a:avLst/>
        </a:prstGeom>
      </xdr:spPr>
    </xdr:pic>
    <xdr:clientData/>
  </xdr:oneCellAnchor>
  <xdr:twoCellAnchor editAs="oneCell">
    <xdr:from>
      <xdr:col>4</xdr:col>
      <xdr:colOff>219075</xdr:colOff>
      <xdr:row>37</xdr:row>
      <xdr:rowOff>47625</xdr:rowOff>
    </xdr:from>
    <xdr:to>
      <xdr:col>4</xdr:col>
      <xdr:colOff>362494</xdr:colOff>
      <xdr:row>38</xdr:row>
      <xdr:rowOff>4632</xdr:rowOff>
    </xdr:to>
    <xdr:pic>
      <xdr:nvPicPr>
        <xdr:cNvPr id="18" name="Obrázek 17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286000" y="1485900"/>
          <a:ext cx="143419" cy="271332"/>
        </a:xfrm>
        <a:prstGeom prst="rect">
          <a:avLst/>
        </a:prstGeom>
      </xdr:spPr>
    </xdr:pic>
    <xdr:clientData/>
  </xdr:twoCellAnchor>
  <xdr:twoCellAnchor editAs="oneCell">
    <xdr:from>
      <xdr:col>5</xdr:col>
      <xdr:colOff>238125</xdr:colOff>
      <xdr:row>37</xdr:row>
      <xdr:rowOff>31750</xdr:rowOff>
    </xdr:from>
    <xdr:to>
      <xdr:col>5</xdr:col>
      <xdr:colOff>381544</xdr:colOff>
      <xdr:row>38</xdr:row>
      <xdr:rowOff>7807</xdr:rowOff>
    </xdr:to>
    <xdr:pic>
      <xdr:nvPicPr>
        <xdr:cNvPr id="19" name="Obrázek 18"/>
        <xdr:cNvPicPr>
          <a:picLocks noChangeAspect="1"/>
        </xdr:cNvPicPr>
      </xdr:nvPicPr>
      <xdr:blipFill>
        <a:blip xmlns:r="http://schemas.openxmlformats.org/officeDocument/2006/relationships" r:embed="rId7">
          <a:duotone>
            <a:schemeClr val="accent6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895600" y="1470025"/>
          <a:ext cx="143419" cy="290382"/>
        </a:xfrm>
        <a:prstGeom prst="rect">
          <a:avLst/>
        </a:prstGeom>
      </xdr:spPr>
    </xdr:pic>
    <xdr:clientData/>
  </xdr:twoCellAnchor>
  <xdr:oneCellAnchor>
    <xdr:from>
      <xdr:col>8</xdr:col>
      <xdr:colOff>228600</xdr:colOff>
      <xdr:row>37</xdr:row>
      <xdr:rowOff>45508</xdr:rowOff>
    </xdr:from>
    <xdr:ext cx="143419" cy="271332"/>
    <xdr:pic>
      <xdr:nvPicPr>
        <xdr:cNvPr id="20" name="Obrázek 19"/>
        <xdr:cNvPicPr>
          <a:picLocks noChangeAspect="1"/>
        </xdr:cNvPicPr>
      </xdr:nvPicPr>
      <xdr:blipFill>
        <a:blip xmlns:r="http://schemas.openxmlformats.org/officeDocument/2006/relationships" r:embed="rId5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657725" y="1483783"/>
          <a:ext cx="143419" cy="271332"/>
        </a:xfrm>
        <a:prstGeom prst="rect">
          <a:avLst/>
        </a:prstGeom>
      </xdr:spPr>
    </xdr:pic>
    <xdr:clientData/>
  </xdr:oneCellAnchor>
  <xdr:oneCellAnchor>
    <xdr:from>
      <xdr:col>9</xdr:col>
      <xdr:colOff>209550</xdr:colOff>
      <xdr:row>37</xdr:row>
      <xdr:rowOff>28575</xdr:rowOff>
    </xdr:from>
    <xdr:ext cx="143419" cy="290382"/>
    <xdr:pic>
      <xdr:nvPicPr>
        <xdr:cNvPr id="21" name="Obrázek 20"/>
        <xdr:cNvPicPr>
          <a:picLocks noChangeAspect="1"/>
        </xdr:cNvPicPr>
      </xdr:nvPicPr>
      <xdr:blipFill>
        <a:blip xmlns:r="http://schemas.openxmlformats.org/officeDocument/2006/relationships" r:embed="rId7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5229225" y="1466850"/>
          <a:ext cx="143419" cy="290382"/>
        </a:xfrm>
        <a:prstGeom prst="rect">
          <a:avLst/>
        </a:prstGeom>
      </xdr:spPr>
    </xdr:pic>
    <xdr:clientData/>
  </xdr:one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83370</xdr:colOff>
      <xdr:row>4</xdr:row>
      <xdr:rowOff>19050</xdr:rowOff>
    </xdr:from>
    <xdr:to>
      <xdr:col>2</xdr:col>
      <xdr:colOff>522925</xdr:colOff>
      <xdr:row>7</xdr:row>
      <xdr:rowOff>28575</xdr:rowOff>
    </xdr:to>
    <xdr:pic>
      <xdr:nvPicPr>
        <xdr:cNvPr id="4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2020" y="828675"/>
          <a:ext cx="696730" cy="952500"/>
        </a:xfrm>
        <a:prstGeom prst="rect">
          <a:avLst/>
        </a:prstGeom>
        <a:ln>
          <a:noFill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495300</xdr:colOff>
      <xdr:row>35</xdr:row>
      <xdr:rowOff>123825</xdr:rowOff>
    </xdr:from>
    <xdr:to>
      <xdr:col>3</xdr:col>
      <xdr:colOff>19050</xdr:colOff>
      <xdr:row>37</xdr:row>
      <xdr:rowOff>144313</xdr:rowOff>
    </xdr:to>
    <xdr:pic>
      <xdr:nvPicPr>
        <xdr:cNvPr id="5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grayscl/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5715000"/>
          <a:ext cx="1000125" cy="649138"/>
        </a:xfrm>
        <a:prstGeom prst="rect">
          <a:avLst/>
        </a:prstGeom>
        <a:ln>
          <a:noFill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219075</xdr:colOff>
      <xdr:row>6</xdr:row>
      <xdr:rowOff>47625</xdr:rowOff>
    </xdr:from>
    <xdr:to>
      <xdr:col>4</xdr:col>
      <xdr:colOff>362494</xdr:colOff>
      <xdr:row>7</xdr:row>
      <xdr:rowOff>4632</xdr:rowOff>
    </xdr:to>
    <xdr:pic>
      <xdr:nvPicPr>
        <xdr:cNvPr id="8" name="Obrázek 7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286000" y="1485900"/>
          <a:ext cx="143419" cy="271332"/>
        </a:xfrm>
        <a:prstGeom prst="rect">
          <a:avLst/>
        </a:prstGeom>
      </xdr:spPr>
    </xdr:pic>
    <xdr:clientData/>
  </xdr:twoCellAnchor>
  <xdr:twoCellAnchor editAs="oneCell">
    <xdr:from>
      <xdr:col>5</xdr:col>
      <xdr:colOff>238125</xdr:colOff>
      <xdr:row>6</xdr:row>
      <xdr:rowOff>31750</xdr:rowOff>
    </xdr:from>
    <xdr:to>
      <xdr:col>5</xdr:col>
      <xdr:colOff>381544</xdr:colOff>
      <xdr:row>7</xdr:row>
      <xdr:rowOff>7807</xdr:rowOff>
    </xdr:to>
    <xdr:pic>
      <xdr:nvPicPr>
        <xdr:cNvPr id="9" name="Obrázek 8"/>
        <xdr:cNvPicPr>
          <a:picLocks noChangeAspect="1"/>
        </xdr:cNvPicPr>
      </xdr:nvPicPr>
      <xdr:blipFill>
        <a:blip xmlns:r="http://schemas.openxmlformats.org/officeDocument/2006/relationships" r:embed="rId7">
          <a:duotone>
            <a:schemeClr val="accent6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895600" y="1470025"/>
          <a:ext cx="143419" cy="290382"/>
        </a:xfrm>
        <a:prstGeom prst="rect">
          <a:avLst/>
        </a:prstGeom>
      </xdr:spPr>
    </xdr:pic>
    <xdr:clientData/>
  </xdr:twoCellAnchor>
  <xdr:oneCellAnchor>
    <xdr:from>
      <xdr:col>8</xdr:col>
      <xdr:colOff>228600</xdr:colOff>
      <xdr:row>6</xdr:row>
      <xdr:rowOff>45508</xdr:rowOff>
    </xdr:from>
    <xdr:ext cx="143419" cy="271332"/>
    <xdr:pic>
      <xdr:nvPicPr>
        <xdr:cNvPr id="10" name="Obrázek 9"/>
        <xdr:cNvPicPr>
          <a:picLocks noChangeAspect="1"/>
        </xdr:cNvPicPr>
      </xdr:nvPicPr>
      <xdr:blipFill>
        <a:blip xmlns:r="http://schemas.openxmlformats.org/officeDocument/2006/relationships" r:embed="rId5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657725" y="1483783"/>
          <a:ext cx="143419" cy="271332"/>
        </a:xfrm>
        <a:prstGeom prst="rect">
          <a:avLst/>
        </a:prstGeom>
      </xdr:spPr>
    </xdr:pic>
    <xdr:clientData/>
  </xdr:oneCellAnchor>
  <xdr:oneCellAnchor>
    <xdr:from>
      <xdr:col>9</xdr:col>
      <xdr:colOff>209550</xdr:colOff>
      <xdr:row>6</xdr:row>
      <xdr:rowOff>28575</xdr:rowOff>
    </xdr:from>
    <xdr:ext cx="143419" cy="290382"/>
    <xdr:pic>
      <xdr:nvPicPr>
        <xdr:cNvPr id="11" name="Obrázek 10"/>
        <xdr:cNvPicPr>
          <a:picLocks noChangeAspect="1"/>
        </xdr:cNvPicPr>
      </xdr:nvPicPr>
      <xdr:blipFill>
        <a:blip xmlns:r="http://schemas.openxmlformats.org/officeDocument/2006/relationships" r:embed="rId7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5229225" y="1466850"/>
          <a:ext cx="143419" cy="290382"/>
        </a:xfrm>
        <a:prstGeom prst="rect">
          <a:avLst/>
        </a:prstGeom>
      </xdr:spPr>
    </xdr:pic>
    <xdr:clientData/>
  </xdr:oneCellAnchor>
  <xdr:twoCellAnchor editAs="oneCell">
    <xdr:from>
      <xdr:col>4</xdr:col>
      <xdr:colOff>219075</xdr:colOff>
      <xdr:row>37</xdr:row>
      <xdr:rowOff>47625</xdr:rowOff>
    </xdr:from>
    <xdr:to>
      <xdr:col>4</xdr:col>
      <xdr:colOff>362494</xdr:colOff>
      <xdr:row>38</xdr:row>
      <xdr:rowOff>4632</xdr:rowOff>
    </xdr:to>
    <xdr:pic>
      <xdr:nvPicPr>
        <xdr:cNvPr id="16" name="Obrázek 15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286000" y="1485900"/>
          <a:ext cx="143419" cy="271332"/>
        </a:xfrm>
        <a:prstGeom prst="rect">
          <a:avLst/>
        </a:prstGeom>
      </xdr:spPr>
    </xdr:pic>
    <xdr:clientData/>
  </xdr:twoCellAnchor>
  <xdr:twoCellAnchor editAs="oneCell">
    <xdr:from>
      <xdr:col>5</xdr:col>
      <xdr:colOff>238125</xdr:colOff>
      <xdr:row>37</xdr:row>
      <xdr:rowOff>31750</xdr:rowOff>
    </xdr:from>
    <xdr:to>
      <xdr:col>5</xdr:col>
      <xdr:colOff>381544</xdr:colOff>
      <xdr:row>38</xdr:row>
      <xdr:rowOff>7807</xdr:rowOff>
    </xdr:to>
    <xdr:pic>
      <xdr:nvPicPr>
        <xdr:cNvPr id="17" name="Obrázek 16"/>
        <xdr:cNvPicPr>
          <a:picLocks noChangeAspect="1"/>
        </xdr:cNvPicPr>
      </xdr:nvPicPr>
      <xdr:blipFill>
        <a:blip xmlns:r="http://schemas.openxmlformats.org/officeDocument/2006/relationships" r:embed="rId7">
          <a:duotone>
            <a:schemeClr val="accent6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895600" y="1470025"/>
          <a:ext cx="143419" cy="290382"/>
        </a:xfrm>
        <a:prstGeom prst="rect">
          <a:avLst/>
        </a:prstGeom>
      </xdr:spPr>
    </xdr:pic>
    <xdr:clientData/>
  </xdr:twoCellAnchor>
  <xdr:oneCellAnchor>
    <xdr:from>
      <xdr:col>8</xdr:col>
      <xdr:colOff>228600</xdr:colOff>
      <xdr:row>37</xdr:row>
      <xdr:rowOff>45508</xdr:rowOff>
    </xdr:from>
    <xdr:ext cx="143419" cy="271332"/>
    <xdr:pic>
      <xdr:nvPicPr>
        <xdr:cNvPr id="18" name="Obrázek 17"/>
        <xdr:cNvPicPr>
          <a:picLocks noChangeAspect="1"/>
        </xdr:cNvPicPr>
      </xdr:nvPicPr>
      <xdr:blipFill>
        <a:blip xmlns:r="http://schemas.openxmlformats.org/officeDocument/2006/relationships" r:embed="rId5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657725" y="1483783"/>
          <a:ext cx="143419" cy="271332"/>
        </a:xfrm>
        <a:prstGeom prst="rect">
          <a:avLst/>
        </a:prstGeom>
      </xdr:spPr>
    </xdr:pic>
    <xdr:clientData/>
  </xdr:oneCellAnchor>
  <xdr:oneCellAnchor>
    <xdr:from>
      <xdr:col>9</xdr:col>
      <xdr:colOff>209550</xdr:colOff>
      <xdr:row>37</xdr:row>
      <xdr:rowOff>28575</xdr:rowOff>
    </xdr:from>
    <xdr:ext cx="143419" cy="290382"/>
    <xdr:pic>
      <xdr:nvPicPr>
        <xdr:cNvPr id="19" name="Obrázek 18"/>
        <xdr:cNvPicPr>
          <a:picLocks noChangeAspect="1"/>
        </xdr:cNvPicPr>
      </xdr:nvPicPr>
      <xdr:blipFill>
        <a:blip xmlns:r="http://schemas.openxmlformats.org/officeDocument/2006/relationships" r:embed="rId7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5229225" y="1466850"/>
          <a:ext cx="143419" cy="290382"/>
        </a:xfrm>
        <a:prstGeom prst="rect">
          <a:avLst/>
        </a:prstGeom>
      </xdr:spPr>
    </xdr:pic>
    <xdr:clientData/>
  </xdr:one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200025</xdr:colOff>
      <xdr:row>36</xdr:row>
      <xdr:rowOff>38100</xdr:rowOff>
    </xdr:from>
    <xdr:to>
      <xdr:col>2</xdr:col>
      <xdr:colOff>371475</xdr:colOff>
      <xdr:row>37</xdr:row>
      <xdr:rowOff>40141</xdr:rowOff>
    </xdr:to>
    <xdr:pic>
      <xdr:nvPicPr>
        <xdr:cNvPr id="5" name="Picture 1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6452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675" y="5943600"/>
          <a:ext cx="428625" cy="316366"/>
        </a:xfrm>
        <a:prstGeom prst="rect">
          <a:avLst/>
        </a:prstGeom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619125</xdr:colOff>
      <xdr:row>4</xdr:row>
      <xdr:rowOff>19050</xdr:rowOff>
    </xdr:from>
    <xdr:to>
      <xdr:col>2</xdr:col>
      <xdr:colOff>504825</xdr:colOff>
      <xdr:row>7</xdr:row>
      <xdr:rowOff>55472</xdr:rowOff>
    </xdr:to>
    <xdr:pic>
      <xdr:nvPicPr>
        <xdr:cNvPr id="8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grayscl/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828675"/>
          <a:ext cx="771525" cy="979397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219075</xdr:colOff>
      <xdr:row>6</xdr:row>
      <xdr:rowOff>47625</xdr:rowOff>
    </xdr:from>
    <xdr:to>
      <xdr:col>4</xdr:col>
      <xdr:colOff>362494</xdr:colOff>
      <xdr:row>7</xdr:row>
      <xdr:rowOff>4632</xdr:rowOff>
    </xdr:to>
    <xdr:pic>
      <xdr:nvPicPr>
        <xdr:cNvPr id="9" name="Obrázek 8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286000" y="1485900"/>
          <a:ext cx="143419" cy="271332"/>
        </a:xfrm>
        <a:prstGeom prst="rect">
          <a:avLst/>
        </a:prstGeom>
      </xdr:spPr>
    </xdr:pic>
    <xdr:clientData/>
  </xdr:twoCellAnchor>
  <xdr:twoCellAnchor editAs="oneCell">
    <xdr:from>
      <xdr:col>5</xdr:col>
      <xdr:colOff>238125</xdr:colOff>
      <xdr:row>6</xdr:row>
      <xdr:rowOff>31750</xdr:rowOff>
    </xdr:from>
    <xdr:to>
      <xdr:col>5</xdr:col>
      <xdr:colOff>381544</xdr:colOff>
      <xdr:row>7</xdr:row>
      <xdr:rowOff>7807</xdr:rowOff>
    </xdr:to>
    <xdr:pic>
      <xdr:nvPicPr>
        <xdr:cNvPr id="10" name="Obrázek 9"/>
        <xdr:cNvPicPr>
          <a:picLocks noChangeAspect="1"/>
        </xdr:cNvPicPr>
      </xdr:nvPicPr>
      <xdr:blipFill>
        <a:blip xmlns:r="http://schemas.openxmlformats.org/officeDocument/2006/relationships" r:embed="rId7">
          <a:duotone>
            <a:schemeClr val="accent6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895600" y="1470025"/>
          <a:ext cx="143419" cy="290382"/>
        </a:xfrm>
        <a:prstGeom prst="rect">
          <a:avLst/>
        </a:prstGeom>
      </xdr:spPr>
    </xdr:pic>
    <xdr:clientData/>
  </xdr:twoCellAnchor>
  <xdr:oneCellAnchor>
    <xdr:from>
      <xdr:col>8</xdr:col>
      <xdr:colOff>228600</xdr:colOff>
      <xdr:row>6</xdr:row>
      <xdr:rowOff>45508</xdr:rowOff>
    </xdr:from>
    <xdr:ext cx="143419" cy="271332"/>
    <xdr:pic>
      <xdr:nvPicPr>
        <xdr:cNvPr id="11" name="Obrázek 10"/>
        <xdr:cNvPicPr>
          <a:picLocks noChangeAspect="1"/>
        </xdr:cNvPicPr>
      </xdr:nvPicPr>
      <xdr:blipFill>
        <a:blip xmlns:r="http://schemas.openxmlformats.org/officeDocument/2006/relationships" r:embed="rId5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657725" y="1483783"/>
          <a:ext cx="143419" cy="271332"/>
        </a:xfrm>
        <a:prstGeom prst="rect">
          <a:avLst/>
        </a:prstGeom>
      </xdr:spPr>
    </xdr:pic>
    <xdr:clientData/>
  </xdr:oneCellAnchor>
  <xdr:oneCellAnchor>
    <xdr:from>
      <xdr:col>9</xdr:col>
      <xdr:colOff>209550</xdr:colOff>
      <xdr:row>6</xdr:row>
      <xdr:rowOff>28575</xdr:rowOff>
    </xdr:from>
    <xdr:ext cx="143419" cy="290382"/>
    <xdr:pic>
      <xdr:nvPicPr>
        <xdr:cNvPr id="12" name="Obrázek 11"/>
        <xdr:cNvPicPr>
          <a:picLocks noChangeAspect="1"/>
        </xdr:cNvPicPr>
      </xdr:nvPicPr>
      <xdr:blipFill>
        <a:blip xmlns:r="http://schemas.openxmlformats.org/officeDocument/2006/relationships" r:embed="rId7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5229225" y="1466850"/>
          <a:ext cx="143419" cy="290382"/>
        </a:xfrm>
        <a:prstGeom prst="rect">
          <a:avLst/>
        </a:prstGeom>
      </xdr:spPr>
    </xdr:pic>
    <xdr:clientData/>
  </xdr:oneCellAnchor>
  <xdr:twoCellAnchor editAs="oneCell">
    <xdr:from>
      <xdr:col>4</xdr:col>
      <xdr:colOff>219075</xdr:colOff>
      <xdr:row>37</xdr:row>
      <xdr:rowOff>47625</xdr:rowOff>
    </xdr:from>
    <xdr:to>
      <xdr:col>4</xdr:col>
      <xdr:colOff>362494</xdr:colOff>
      <xdr:row>38</xdr:row>
      <xdr:rowOff>4632</xdr:rowOff>
    </xdr:to>
    <xdr:pic>
      <xdr:nvPicPr>
        <xdr:cNvPr id="17" name="Obrázek 16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286000" y="1485900"/>
          <a:ext cx="143419" cy="271332"/>
        </a:xfrm>
        <a:prstGeom prst="rect">
          <a:avLst/>
        </a:prstGeom>
      </xdr:spPr>
    </xdr:pic>
    <xdr:clientData/>
  </xdr:twoCellAnchor>
  <xdr:twoCellAnchor editAs="oneCell">
    <xdr:from>
      <xdr:col>5</xdr:col>
      <xdr:colOff>238125</xdr:colOff>
      <xdr:row>37</xdr:row>
      <xdr:rowOff>31750</xdr:rowOff>
    </xdr:from>
    <xdr:to>
      <xdr:col>5</xdr:col>
      <xdr:colOff>381544</xdr:colOff>
      <xdr:row>38</xdr:row>
      <xdr:rowOff>7807</xdr:rowOff>
    </xdr:to>
    <xdr:pic>
      <xdr:nvPicPr>
        <xdr:cNvPr id="18" name="Obrázek 17"/>
        <xdr:cNvPicPr>
          <a:picLocks noChangeAspect="1"/>
        </xdr:cNvPicPr>
      </xdr:nvPicPr>
      <xdr:blipFill>
        <a:blip xmlns:r="http://schemas.openxmlformats.org/officeDocument/2006/relationships" r:embed="rId7">
          <a:duotone>
            <a:schemeClr val="accent6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895600" y="1470025"/>
          <a:ext cx="143419" cy="290382"/>
        </a:xfrm>
        <a:prstGeom prst="rect">
          <a:avLst/>
        </a:prstGeom>
      </xdr:spPr>
    </xdr:pic>
    <xdr:clientData/>
  </xdr:twoCellAnchor>
  <xdr:oneCellAnchor>
    <xdr:from>
      <xdr:col>8</xdr:col>
      <xdr:colOff>228600</xdr:colOff>
      <xdr:row>37</xdr:row>
      <xdr:rowOff>45508</xdr:rowOff>
    </xdr:from>
    <xdr:ext cx="143419" cy="271332"/>
    <xdr:pic>
      <xdr:nvPicPr>
        <xdr:cNvPr id="19" name="Obrázek 18"/>
        <xdr:cNvPicPr>
          <a:picLocks noChangeAspect="1"/>
        </xdr:cNvPicPr>
      </xdr:nvPicPr>
      <xdr:blipFill>
        <a:blip xmlns:r="http://schemas.openxmlformats.org/officeDocument/2006/relationships" r:embed="rId5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657725" y="1483783"/>
          <a:ext cx="143419" cy="271332"/>
        </a:xfrm>
        <a:prstGeom prst="rect">
          <a:avLst/>
        </a:prstGeom>
      </xdr:spPr>
    </xdr:pic>
    <xdr:clientData/>
  </xdr:oneCellAnchor>
  <xdr:oneCellAnchor>
    <xdr:from>
      <xdr:col>9</xdr:col>
      <xdr:colOff>209550</xdr:colOff>
      <xdr:row>37</xdr:row>
      <xdr:rowOff>28575</xdr:rowOff>
    </xdr:from>
    <xdr:ext cx="143419" cy="290382"/>
    <xdr:pic>
      <xdr:nvPicPr>
        <xdr:cNvPr id="20" name="Obrázek 19"/>
        <xdr:cNvPicPr>
          <a:picLocks noChangeAspect="1"/>
        </xdr:cNvPicPr>
      </xdr:nvPicPr>
      <xdr:blipFill>
        <a:blip xmlns:r="http://schemas.openxmlformats.org/officeDocument/2006/relationships" r:embed="rId7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5229225" y="1466850"/>
          <a:ext cx="143419" cy="290382"/>
        </a:xfrm>
        <a:prstGeom prst="rect">
          <a:avLst/>
        </a:prstGeom>
      </xdr:spPr>
    </xdr:pic>
    <xdr:clientData/>
  </xdr:one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457201</xdr:colOff>
      <xdr:row>4</xdr:row>
      <xdr:rowOff>57149</xdr:rowOff>
    </xdr:from>
    <xdr:to>
      <xdr:col>3</xdr:col>
      <xdr:colOff>123826</xdr:colOff>
      <xdr:row>6</xdr:row>
      <xdr:rowOff>314324</xdr:rowOff>
    </xdr:to>
    <xdr:pic>
      <xdr:nvPicPr>
        <xdr:cNvPr id="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1" y="866774"/>
          <a:ext cx="1143000" cy="885825"/>
        </a:xfrm>
        <a:prstGeom prst="rect">
          <a:avLst/>
        </a:prstGeom>
        <a:ln>
          <a:noFill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542925</xdr:colOff>
      <xdr:row>34</xdr:row>
      <xdr:rowOff>114300</xdr:rowOff>
    </xdr:from>
    <xdr:to>
      <xdr:col>3</xdr:col>
      <xdr:colOff>142875</xdr:colOff>
      <xdr:row>37</xdr:row>
      <xdr:rowOff>249865</xdr:rowOff>
    </xdr:to>
    <xdr:pic>
      <xdr:nvPicPr>
        <xdr:cNvPr id="5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grayscl/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" y="5543550"/>
          <a:ext cx="1076325" cy="926140"/>
        </a:xfrm>
        <a:prstGeom prst="rect">
          <a:avLst/>
        </a:prstGeom>
        <a:ln>
          <a:noFill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219075</xdr:colOff>
      <xdr:row>6</xdr:row>
      <xdr:rowOff>47625</xdr:rowOff>
    </xdr:from>
    <xdr:to>
      <xdr:col>4</xdr:col>
      <xdr:colOff>362494</xdr:colOff>
      <xdr:row>7</xdr:row>
      <xdr:rowOff>4632</xdr:rowOff>
    </xdr:to>
    <xdr:pic>
      <xdr:nvPicPr>
        <xdr:cNvPr id="8" name="Obrázek 7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286000" y="1485900"/>
          <a:ext cx="143419" cy="271332"/>
        </a:xfrm>
        <a:prstGeom prst="rect">
          <a:avLst/>
        </a:prstGeom>
      </xdr:spPr>
    </xdr:pic>
    <xdr:clientData/>
  </xdr:twoCellAnchor>
  <xdr:twoCellAnchor editAs="oneCell">
    <xdr:from>
      <xdr:col>5</xdr:col>
      <xdr:colOff>238125</xdr:colOff>
      <xdr:row>6</xdr:row>
      <xdr:rowOff>31750</xdr:rowOff>
    </xdr:from>
    <xdr:to>
      <xdr:col>5</xdr:col>
      <xdr:colOff>381544</xdr:colOff>
      <xdr:row>7</xdr:row>
      <xdr:rowOff>7807</xdr:rowOff>
    </xdr:to>
    <xdr:pic>
      <xdr:nvPicPr>
        <xdr:cNvPr id="9" name="Obrázek 8"/>
        <xdr:cNvPicPr>
          <a:picLocks noChangeAspect="1"/>
        </xdr:cNvPicPr>
      </xdr:nvPicPr>
      <xdr:blipFill>
        <a:blip xmlns:r="http://schemas.openxmlformats.org/officeDocument/2006/relationships" r:embed="rId7">
          <a:duotone>
            <a:schemeClr val="accent6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895600" y="1470025"/>
          <a:ext cx="143419" cy="290382"/>
        </a:xfrm>
        <a:prstGeom prst="rect">
          <a:avLst/>
        </a:prstGeom>
      </xdr:spPr>
    </xdr:pic>
    <xdr:clientData/>
  </xdr:twoCellAnchor>
  <xdr:oneCellAnchor>
    <xdr:from>
      <xdr:col>8</xdr:col>
      <xdr:colOff>228600</xdr:colOff>
      <xdr:row>6</xdr:row>
      <xdr:rowOff>45508</xdr:rowOff>
    </xdr:from>
    <xdr:ext cx="143419" cy="271332"/>
    <xdr:pic>
      <xdr:nvPicPr>
        <xdr:cNvPr id="10" name="Obrázek 9"/>
        <xdr:cNvPicPr>
          <a:picLocks noChangeAspect="1"/>
        </xdr:cNvPicPr>
      </xdr:nvPicPr>
      <xdr:blipFill>
        <a:blip xmlns:r="http://schemas.openxmlformats.org/officeDocument/2006/relationships" r:embed="rId5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657725" y="1483783"/>
          <a:ext cx="143419" cy="271332"/>
        </a:xfrm>
        <a:prstGeom prst="rect">
          <a:avLst/>
        </a:prstGeom>
      </xdr:spPr>
    </xdr:pic>
    <xdr:clientData/>
  </xdr:oneCellAnchor>
  <xdr:oneCellAnchor>
    <xdr:from>
      <xdr:col>9</xdr:col>
      <xdr:colOff>209550</xdr:colOff>
      <xdr:row>6</xdr:row>
      <xdr:rowOff>28575</xdr:rowOff>
    </xdr:from>
    <xdr:ext cx="143419" cy="290382"/>
    <xdr:pic>
      <xdr:nvPicPr>
        <xdr:cNvPr id="11" name="Obrázek 10"/>
        <xdr:cNvPicPr>
          <a:picLocks noChangeAspect="1"/>
        </xdr:cNvPicPr>
      </xdr:nvPicPr>
      <xdr:blipFill>
        <a:blip xmlns:r="http://schemas.openxmlformats.org/officeDocument/2006/relationships" r:embed="rId7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5229225" y="1466850"/>
          <a:ext cx="143419" cy="290382"/>
        </a:xfrm>
        <a:prstGeom prst="rect">
          <a:avLst/>
        </a:prstGeom>
      </xdr:spPr>
    </xdr:pic>
    <xdr:clientData/>
  </xdr:oneCellAnchor>
  <xdr:twoCellAnchor editAs="oneCell">
    <xdr:from>
      <xdr:col>4</xdr:col>
      <xdr:colOff>219075</xdr:colOff>
      <xdr:row>37</xdr:row>
      <xdr:rowOff>47625</xdr:rowOff>
    </xdr:from>
    <xdr:to>
      <xdr:col>4</xdr:col>
      <xdr:colOff>362494</xdr:colOff>
      <xdr:row>38</xdr:row>
      <xdr:rowOff>4632</xdr:rowOff>
    </xdr:to>
    <xdr:pic>
      <xdr:nvPicPr>
        <xdr:cNvPr id="16" name="Obrázek 15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286000" y="1485900"/>
          <a:ext cx="143419" cy="271332"/>
        </a:xfrm>
        <a:prstGeom prst="rect">
          <a:avLst/>
        </a:prstGeom>
      </xdr:spPr>
    </xdr:pic>
    <xdr:clientData/>
  </xdr:twoCellAnchor>
  <xdr:twoCellAnchor editAs="oneCell">
    <xdr:from>
      <xdr:col>5</xdr:col>
      <xdr:colOff>238125</xdr:colOff>
      <xdr:row>37</xdr:row>
      <xdr:rowOff>31750</xdr:rowOff>
    </xdr:from>
    <xdr:to>
      <xdr:col>5</xdr:col>
      <xdr:colOff>381544</xdr:colOff>
      <xdr:row>38</xdr:row>
      <xdr:rowOff>7807</xdr:rowOff>
    </xdr:to>
    <xdr:pic>
      <xdr:nvPicPr>
        <xdr:cNvPr id="17" name="Obrázek 16"/>
        <xdr:cNvPicPr>
          <a:picLocks noChangeAspect="1"/>
        </xdr:cNvPicPr>
      </xdr:nvPicPr>
      <xdr:blipFill>
        <a:blip xmlns:r="http://schemas.openxmlformats.org/officeDocument/2006/relationships" r:embed="rId7">
          <a:duotone>
            <a:schemeClr val="accent6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895600" y="1470025"/>
          <a:ext cx="143419" cy="290382"/>
        </a:xfrm>
        <a:prstGeom prst="rect">
          <a:avLst/>
        </a:prstGeom>
      </xdr:spPr>
    </xdr:pic>
    <xdr:clientData/>
  </xdr:twoCellAnchor>
  <xdr:oneCellAnchor>
    <xdr:from>
      <xdr:col>8</xdr:col>
      <xdr:colOff>228600</xdr:colOff>
      <xdr:row>37</xdr:row>
      <xdr:rowOff>45508</xdr:rowOff>
    </xdr:from>
    <xdr:ext cx="143419" cy="271332"/>
    <xdr:pic>
      <xdr:nvPicPr>
        <xdr:cNvPr id="18" name="Obrázek 17"/>
        <xdr:cNvPicPr>
          <a:picLocks noChangeAspect="1"/>
        </xdr:cNvPicPr>
      </xdr:nvPicPr>
      <xdr:blipFill>
        <a:blip xmlns:r="http://schemas.openxmlformats.org/officeDocument/2006/relationships" r:embed="rId5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657725" y="1483783"/>
          <a:ext cx="143419" cy="271332"/>
        </a:xfrm>
        <a:prstGeom prst="rect">
          <a:avLst/>
        </a:prstGeom>
      </xdr:spPr>
    </xdr:pic>
    <xdr:clientData/>
  </xdr:oneCellAnchor>
  <xdr:oneCellAnchor>
    <xdr:from>
      <xdr:col>9</xdr:col>
      <xdr:colOff>209550</xdr:colOff>
      <xdr:row>37</xdr:row>
      <xdr:rowOff>28575</xdr:rowOff>
    </xdr:from>
    <xdr:ext cx="143419" cy="290382"/>
    <xdr:pic>
      <xdr:nvPicPr>
        <xdr:cNvPr id="19" name="Obrázek 18"/>
        <xdr:cNvPicPr>
          <a:picLocks noChangeAspect="1"/>
        </xdr:cNvPicPr>
      </xdr:nvPicPr>
      <xdr:blipFill>
        <a:blip xmlns:r="http://schemas.openxmlformats.org/officeDocument/2006/relationships" r:embed="rId7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5229225" y="1466850"/>
          <a:ext cx="143419" cy="290382"/>
        </a:xfrm>
        <a:prstGeom prst="rect">
          <a:avLst/>
        </a:prstGeom>
      </xdr:spPr>
    </xdr:pic>
    <xdr:clientData/>
  </xdr:one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504825</xdr:colOff>
      <xdr:row>4</xdr:row>
      <xdr:rowOff>9525</xdr:rowOff>
    </xdr:from>
    <xdr:to>
      <xdr:col>3</xdr:col>
      <xdr:colOff>8290</xdr:colOff>
      <xdr:row>6</xdr:row>
      <xdr:rowOff>298449</xdr:rowOff>
    </xdr:to>
    <xdr:pic>
      <xdr:nvPicPr>
        <xdr:cNvPr id="4" name="Obrázek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2155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942975"/>
          <a:ext cx="979840" cy="917574"/>
        </a:xfrm>
        <a:prstGeom prst="rect">
          <a:avLst/>
        </a:prstGeom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581025</xdr:colOff>
      <xdr:row>35</xdr:row>
      <xdr:rowOff>28575</xdr:rowOff>
    </xdr:from>
    <xdr:to>
      <xdr:col>3</xdr:col>
      <xdr:colOff>3499</xdr:colOff>
      <xdr:row>37</xdr:row>
      <xdr:rowOff>168903</xdr:rowOff>
    </xdr:to>
    <xdr:pic>
      <xdr:nvPicPr>
        <xdr:cNvPr id="5" name="Picture 1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grayscl/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2703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5772150"/>
          <a:ext cx="898849" cy="768978"/>
        </a:xfrm>
        <a:prstGeom prst="rect">
          <a:avLst/>
        </a:prstGeom>
        <a:ln>
          <a:noFill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219075</xdr:colOff>
      <xdr:row>6</xdr:row>
      <xdr:rowOff>47625</xdr:rowOff>
    </xdr:from>
    <xdr:to>
      <xdr:col>4</xdr:col>
      <xdr:colOff>362494</xdr:colOff>
      <xdr:row>7</xdr:row>
      <xdr:rowOff>4632</xdr:rowOff>
    </xdr:to>
    <xdr:pic>
      <xdr:nvPicPr>
        <xdr:cNvPr id="8" name="Obrázek 7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286000" y="1485900"/>
          <a:ext cx="143419" cy="271332"/>
        </a:xfrm>
        <a:prstGeom prst="rect">
          <a:avLst/>
        </a:prstGeom>
      </xdr:spPr>
    </xdr:pic>
    <xdr:clientData/>
  </xdr:twoCellAnchor>
  <xdr:twoCellAnchor editAs="oneCell">
    <xdr:from>
      <xdr:col>5</xdr:col>
      <xdr:colOff>238125</xdr:colOff>
      <xdr:row>6</xdr:row>
      <xdr:rowOff>31750</xdr:rowOff>
    </xdr:from>
    <xdr:to>
      <xdr:col>5</xdr:col>
      <xdr:colOff>381544</xdr:colOff>
      <xdr:row>7</xdr:row>
      <xdr:rowOff>7807</xdr:rowOff>
    </xdr:to>
    <xdr:pic>
      <xdr:nvPicPr>
        <xdr:cNvPr id="9" name="Obrázek 8"/>
        <xdr:cNvPicPr>
          <a:picLocks noChangeAspect="1"/>
        </xdr:cNvPicPr>
      </xdr:nvPicPr>
      <xdr:blipFill>
        <a:blip xmlns:r="http://schemas.openxmlformats.org/officeDocument/2006/relationships" r:embed="rId7">
          <a:duotone>
            <a:schemeClr val="accent6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895600" y="1470025"/>
          <a:ext cx="143419" cy="290382"/>
        </a:xfrm>
        <a:prstGeom prst="rect">
          <a:avLst/>
        </a:prstGeom>
      </xdr:spPr>
    </xdr:pic>
    <xdr:clientData/>
  </xdr:twoCellAnchor>
  <xdr:oneCellAnchor>
    <xdr:from>
      <xdr:col>8</xdr:col>
      <xdr:colOff>228600</xdr:colOff>
      <xdr:row>6</xdr:row>
      <xdr:rowOff>45508</xdr:rowOff>
    </xdr:from>
    <xdr:ext cx="143419" cy="271332"/>
    <xdr:pic>
      <xdr:nvPicPr>
        <xdr:cNvPr id="10" name="Obrázek 9"/>
        <xdr:cNvPicPr>
          <a:picLocks noChangeAspect="1"/>
        </xdr:cNvPicPr>
      </xdr:nvPicPr>
      <xdr:blipFill>
        <a:blip xmlns:r="http://schemas.openxmlformats.org/officeDocument/2006/relationships" r:embed="rId5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657725" y="1483783"/>
          <a:ext cx="143419" cy="271332"/>
        </a:xfrm>
        <a:prstGeom prst="rect">
          <a:avLst/>
        </a:prstGeom>
      </xdr:spPr>
    </xdr:pic>
    <xdr:clientData/>
  </xdr:oneCellAnchor>
  <xdr:oneCellAnchor>
    <xdr:from>
      <xdr:col>9</xdr:col>
      <xdr:colOff>209550</xdr:colOff>
      <xdr:row>6</xdr:row>
      <xdr:rowOff>28575</xdr:rowOff>
    </xdr:from>
    <xdr:ext cx="143419" cy="290382"/>
    <xdr:pic>
      <xdr:nvPicPr>
        <xdr:cNvPr id="11" name="Obrázek 10"/>
        <xdr:cNvPicPr>
          <a:picLocks noChangeAspect="1"/>
        </xdr:cNvPicPr>
      </xdr:nvPicPr>
      <xdr:blipFill>
        <a:blip xmlns:r="http://schemas.openxmlformats.org/officeDocument/2006/relationships" r:embed="rId7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5229225" y="1466850"/>
          <a:ext cx="143419" cy="290382"/>
        </a:xfrm>
        <a:prstGeom prst="rect">
          <a:avLst/>
        </a:prstGeom>
      </xdr:spPr>
    </xdr:pic>
    <xdr:clientData/>
  </xdr:oneCellAnchor>
  <xdr:twoCellAnchor editAs="oneCell">
    <xdr:from>
      <xdr:col>4</xdr:col>
      <xdr:colOff>219075</xdr:colOff>
      <xdr:row>37</xdr:row>
      <xdr:rowOff>47625</xdr:rowOff>
    </xdr:from>
    <xdr:to>
      <xdr:col>4</xdr:col>
      <xdr:colOff>362494</xdr:colOff>
      <xdr:row>38</xdr:row>
      <xdr:rowOff>4632</xdr:rowOff>
    </xdr:to>
    <xdr:pic>
      <xdr:nvPicPr>
        <xdr:cNvPr id="12" name="Obrázek 11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286000" y="1485900"/>
          <a:ext cx="143419" cy="271332"/>
        </a:xfrm>
        <a:prstGeom prst="rect">
          <a:avLst/>
        </a:prstGeom>
      </xdr:spPr>
    </xdr:pic>
    <xdr:clientData/>
  </xdr:twoCellAnchor>
  <xdr:twoCellAnchor editAs="oneCell">
    <xdr:from>
      <xdr:col>5</xdr:col>
      <xdr:colOff>238125</xdr:colOff>
      <xdr:row>37</xdr:row>
      <xdr:rowOff>31750</xdr:rowOff>
    </xdr:from>
    <xdr:to>
      <xdr:col>5</xdr:col>
      <xdr:colOff>381544</xdr:colOff>
      <xdr:row>38</xdr:row>
      <xdr:rowOff>7807</xdr:rowOff>
    </xdr:to>
    <xdr:pic>
      <xdr:nvPicPr>
        <xdr:cNvPr id="13" name="Obrázek 12"/>
        <xdr:cNvPicPr>
          <a:picLocks noChangeAspect="1"/>
        </xdr:cNvPicPr>
      </xdr:nvPicPr>
      <xdr:blipFill>
        <a:blip xmlns:r="http://schemas.openxmlformats.org/officeDocument/2006/relationships" r:embed="rId7">
          <a:duotone>
            <a:schemeClr val="accent6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895600" y="1470025"/>
          <a:ext cx="143419" cy="290382"/>
        </a:xfrm>
        <a:prstGeom prst="rect">
          <a:avLst/>
        </a:prstGeom>
      </xdr:spPr>
    </xdr:pic>
    <xdr:clientData/>
  </xdr:twoCellAnchor>
  <xdr:oneCellAnchor>
    <xdr:from>
      <xdr:col>8</xdr:col>
      <xdr:colOff>228600</xdr:colOff>
      <xdr:row>37</xdr:row>
      <xdr:rowOff>45508</xdr:rowOff>
    </xdr:from>
    <xdr:ext cx="143419" cy="271332"/>
    <xdr:pic>
      <xdr:nvPicPr>
        <xdr:cNvPr id="18" name="Obrázek 17"/>
        <xdr:cNvPicPr>
          <a:picLocks noChangeAspect="1"/>
        </xdr:cNvPicPr>
      </xdr:nvPicPr>
      <xdr:blipFill>
        <a:blip xmlns:r="http://schemas.openxmlformats.org/officeDocument/2006/relationships" r:embed="rId5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657725" y="1483783"/>
          <a:ext cx="143419" cy="271332"/>
        </a:xfrm>
        <a:prstGeom prst="rect">
          <a:avLst/>
        </a:prstGeom>
      </xdr:spPr>
    </xdr:pic>
    <xdr:clientData/>
  </xdr:oneCellAnchor>
  <xdr:oneCellAnchor>
    <xdr:from>
      <xdr:col>9</xdr:col>
      <xdr:colOff>209550</xdr:colOff>
      <xdr:row>37</xdr:row>
      <xdr:rowOff>28575</xdr:rowOff>
    </xdr:from>
    <xdr:ext cx="143419" cy="290382"/>
    <xdr:pic>
      <xdr:nvPicPr>
        <xdr:cNvPr id="19" name="Obrázek 18"/>
        <xdr:cNvPicPr>
          <a:picLocks noChangeAspect="1"/>
        </xdr:cNvPicPr>
      </xdr:nvPicPr>
      <xdr:blipFill>
        <a:blip xmlns:r="http://schemas.openxmlformats.org/officeDocument/2006/relationships" r:embed="rId7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5229225" y="1466850"/>
          <a:ext cx="143419" cy="290382"/>
        </a:xfrm>
        <a:prstGeom prst="rect">
          <a:avLst/>
        </a:prstGeom>
      </xdr:spPr>
    </xdr:pic>
    <xdr:clientData/>
  </xdr:one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85724</xdr:colOff>
      <xdr:row>3</xdr:row>
      <xdr:rowOff>45884</xdr:rowOff>
    </xdr:from>
    <xdr:to>
      <xdr:col>2</xdr:col>
      <xdr:colOff>485773</xdr:colOff>
      <xdr:row>6</xdr:row>
      <xdr:rowOff>128693</xdr:rowOff>
    </xdr:to>
    <xdr:pic>
      <xdr:nvPicPr>
        <xdr:cNvPr id="9" name="Obrázek 8"/>
        <xdr:cNvPicPr>
          <a:picLocks noChangeAspect="1"/>
        </xdr:cNvPicPr>
      </xdr:nvPicPr>
      <xdr:blipFill>
        <a:blip xmlns:r="http://schemas.openxmlformats.org/officeDocument/2006/relationships" r:embed="rId1">
          <a:grayscl/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00024" y="807884"/>
          <a:ext cx="1485899" cy="901959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>
    <xdr:from>
      <xdr:col>1</xdr:col>
      <xdr:colOff>200026</xdr:colOff>
      <xdr:row>32</xdr:row>
      <xdr:rowOff>19050</xdr:rowOff>
    </xdr:from>
    <xdr:to>
      <xdr:col>5</xdr:col>
      <xdr:colOff>85726</xdr:colOff>
      <xdr:row>50</xdr:row>
      <xdr:rowOff>85725</xdr:rowOff>
    </xdr:to>
    <xdr:graphicFrame macro="">
      <xdr:nvGraphicFramePr>
        <xdr:cNvPr id="16" name="Graf 1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38101</xdr:colOff>
      <xdr:row>32</xdr:row>
      <xdr:rowOff>38101</xdr:rowOff>
    </xdr:from>
    <xdr:to>
      <xdr:col>11</xdr:col>
      <xdr:colOff>419101</xdr:colOff>
      <xdr:row>50</xdr:row>
      <xdr:rowOff>114300</xdr:rowOff>
    </xdr:to>
    <xdr:graphicFrame macro="">
      <xdr:nvGraphicFramePr>
        <xdr:cNvPr id="17" name="Graf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3</xdr:col>
      <xdr:colOff>180975</xdr:colOff>
      <xdr:row>5</xdr:row>
      <xdr:rowOff>190500</xdr:rowOff>
    </xdr:from>
    <xdr:to>
      <xdr:col>3</xdr:col>
      <xdr:colOff>324394</xdr:colOff>
      <xdr:row>6</xdr:row>
      <xdr:rowOff>147507</xdr:rowOff>
    </xdr:to>
    <xdr:pic>
      <xdr:nvPicPr>
        <xdr:cNvPr id="15" name="Obrázek 14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057400" y="1447800"/>
          <a:ext cx="143419" cy="271332"/>
        </a:xfrm>
        <a:prstGeom prst="rect">
          <a:avLst/>
        </a:prstGeom>
      </xdr:spPr>
    </xdr:pic>
    <xdr:clientData/>
  </xdr:twoCellAnchor>
  <xdr:twoCellAnchor editAs="oneCell">
    <xdr:from>
      <xdr:col>4</xdr:col>
      <xdr:colOff>180975</xdr:colOff>
      <xdr:row>5</xdr:row>
      <xdr:rowOff>180975</xdr:rowOff>
    </xdr:from>
    <xdr:to>
      <xdr:col>4</xdr:col>
      <xdr:colOff>324394</xdr:colOff>
      <xdr:row>6</xdr:row>
      <xdr:rowOff>157032</xdr:rowOff>
    </xdr:to>
    <xdr:pic>
      <xdr:nvPicPr>
        <xdr:cNvPr id="18" name="Obrázek 17"/>
        <xdr:cNvPicPr>
          <a:picLocks noChangeAspect="1"/>
        </xdr:cNvPicPr>
      </xdr:nvPicPr>
      <xdr:blipFill>
        <a:blip xmlns:r="http://schemas.openxmlformats.org/officeDocument/2006/relationships" r:embed="rId7">
          <a:duotone>
            <a:schemeClr val="accent6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571750" y="1438275"/>
          <a:ext cx="143419" cy="290382"/>
        </a:xfrm>
        <a:prstGeom prst="rect">
          <a:avLst/>
        </a:prstGeom>
      </xdr:spPr>
    </xdr:pic>
    <xdr:clientData/>
  </xdr:twoCellAnchor>
  <xdr:oneCellAnchor>
    <xdr:from>
      <xdr:col>9</xdr:col>
      <xdr:colOff>95250</xdr:colOff>
      <xdr:row>4</xdr:row>
      <xdr:rowOff>266700</xdr:rowOff>
    </xdr:from>
    <xdr:ext cx="200025" cy="304482"/>
    <xdr:pic>
      <xdr:nvPicPr>
        <xdr:cNvPr id="19" name="Obrázek 18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209675"/>
          <a:ext cx="200025" cy="3044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361950</xdr:colOff>
      <xdr:row>28</xdr:row>
      <xdr:rowOff>142875</xdr:rowOff>
    </xdr:from>
    <xdr:ext cx="200025" cy="304482"/>
    <xdr:pic>
      <xdr:nvPicPr>
        <xdr:cNvPr id="21" name="Obrázek 20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3450" y="5753100"/>
          <a:ext cx="200025" cy="3044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2</xdr:col>
      <xdr:colOff>609600</xdr:colOff>
      <xdr:row>28</xdr:row>
      <xdr:rowOff>171450</xdr:rowOff>
    </xdr:from>
    <xdr:to>
      <xdr:col>3</xdr:col>
      <xdr:colOff>76744</xdr:colOff>
      <xdr:row>30</xdr:row>
      <xdr:rowOff>42732</xdr:rowOff>
    </xdr:to>
    <xdr:pic>
      <xdr:nvPicPr>
        <xdr:cNvPr id="22" name="Obrázek 21"/>
        <xdr:cNvPicPr>
          <a:picLocks noChangeAspect="1"/>
        </xdr:cNvPicPr>
      </xdr:nvPicPr>
      <xdr:blipFill>
        <a:blip xmlns:r="http://schemas.openxmlformats.org/officeDocument/2006/relationships" r:embed="rId7">
          <a:duotone>
            <a:schemeClr val="accent6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809750" y="5781675"/>
          <a:ext cx="143419" cy="290382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190501</xdr:colOff>
      <xdr:row>32</xdr:row>
      <xdr:rowOff>19050</xdr:rowOff>
    </xdr:from>
    <xdr:to>
      <xdr:col>5</xdr:col>
      <xdr:colOff>76201</xdr:colOff>
      <xdr:row>50</xdr:row>
      <xdr:rowOff>85725</xdr:rowOff>
    </xdr:to>
    <xdr:graphicFrame macro="">
      <xdr:nvGraphicFramePr>
        <xdr:cNvPr id="6" name="Graf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38101</xdr:colOff>
      <xdr:row>32</xdr:row>
      <xdr:rowOff>38101</xdr:rowOff>
    </xdr:from>
    <xdr:to>
      <xdr:col>11</xdr:col>
      <xdr:colOff>419101</xdr:colOff>
      <xdr:row>50</xdr:row>
      <xdr:rowOff>114300</xdr:rowOff>
    </xdr:to>
    <xdr:graphicFrame macro="">
      <xdr:nvGraphicFramePr>
        <xdr:cNvPr id="7" name="Graf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85725</xdr:colOff>
      <xdr:row>3</xdr:row>
      <xdr:rowOff>38100</xdr:rowOff>
    </xdr:from>
    <xdr:to>
      <xdr:col>2</xdr:col>
      <xdr:colOff>485774</xdr:colOff>
      <xdr:row>6</xdr:row>
      <xdr:rowOff>120909</xdr:rowOff>
    </xdr:to>
    <xdr:pic>
      <xdr:nvPicPr>
        <xdr:cNvPr id="11" name="Obrázek 10"/>
        <xdr:cNvPicPr>
          <a:picLocks noChangeAspect="1"/>
        </xdr:cNvPicPr>
      </xdr:nvPicPr>
      <xdr:blipFill>
        <a:blip xmlns:r="http://schemas.openxmlformats.org/officeDocument/2006/relationships" r:embed="rId3">
          <a:grayscl/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00025" y="800100"/>
          <a:ext cx="1485899" cy="901959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3</xdr:col>
      <xdr:colOff>180975</xdr:colOff>
      <xdr:row>5</xdr:row>
      <xdr:rowOff>190500</xdr:rowOff>
    </xdr:from>
    <xdr:to>
      <xdr:col>3</xdr:col>
      <xdr:colOff>324394</xdr:colOff>
      <xdr:row>6</xdr:row>
      <xdr:rowOff>147507</xdr:rowOff>
    </xdr:to>
    <xdr:pic>
      <xdr:nvPicPr>
        <xdr:cNvPr id="12" name="Obrázek 11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057400" y="1447800"/>
          <a:ext cx="143419" cy="271332"/>
        </a:xfrm>
        <a:prstGeom prst="rect">
          <a:avLst/>
        </a:prstGeom>
      </xdr:spPr>
    </xdr:pic>
    <xdr:clientData/>
  </xdr:twoCellAnchor>
  <xdr:twoCellAnchor editAs="oneCell">
    <xdr:from>
      <xdr:col>4</xdr:col>
      <xdr:colOff>180975</xdr:colOff>
      <xdr:row>5</xdr:row>
      <xdr:rowOff>180975</xdr:rowOff>
    </xdr:from>
    <xdr:to>
      <xdr:col>4</xdr:col>
      <xdr:colOff>324394</xdr:colOff>
      <xdr:row>6</xdr:row>
      <xdr:rowOff>157032</xdr:rowOff>
    </xdr:to>
    <xdr:pic>
      <xdr:nvPicPr>
        <xdr:cNvPr id="13" name="Obrázek 12"/>
        <xdr:cNvPicPr>
          <a:picLocks noChangeAspect="1"/>
        </xdr:cNvPicPr>
      </xdr:nvPicPr>
      <xdr:blipFill>
        <a:blip xmlns:r="http://schemas.openxmlformats.org/officeDocument/2006/relationships" r:embed="rId7">
          <a:duotone>
            <a:schemeClr val="accent6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571750" y="1438275"/>
          <a:ext cx="143419" cy="290382"/>
        </a:xfrm>
        <a:prstGeom prst="rect">
          <a:avLst/>
        </a:prstGeom>
      </xdr:spPr>
    </xdr:pic>
    <xdr:clientData/>
  </xdr:twoCellAnchor>
  <xdr:oneCellAnchor>
    <xdr:from>
      <xdr:col>9</xdr:col>
      <xdr:colOff>95250</xdr:colOff>
      <xdr:row>4</xdr:row>
      <xdr:rowOff>266700</xdr:rowOff>
    </xdr:from>
    <xdr:ext cx="200025" cy="304482"/>
    <xdr:pic>
      <xdr:nvPicPr>
        <xdr:cNvPr id="14" name="Obrázek 13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209675"/>
          <a:ext cx="200025" cy="3044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390525</xdr:colOff>
      <xdr:row>28</xdr:row>
      <xdr:rowOff>142875</xdr:rowOff>
    </xdr:from>
    <xdr:ext cx="200025" cy="304482"/>
    <xdr:pic>
      <xdr:nvPicPr>
        <xdr:cNvPr id="16" name="Obrázek 15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72025" y="5753100"/>
          <a:ext cx="200025" cy="3044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2</xdr:col>
      <xdr:colOff>619125</xdr:colOff>
      <xdr:row>28</xdr:row>
      <xdr:rowOff>180975</xdr:rowOff>
    </xdr:from>
    <xdr:to>
      <xdr:col>3</xdr:col>
      <xdr:colOff>86269</xdr:colOff>
      <xdr:row>30</xdr:row>
      <xdr:rowOff>52257</xdr:rowOff>
    </xdr:to>
    <xdr:pic>
      <xdr:nvPicPr>
        <xdr:cNvPr id="17" name="Obrázek 16"/>
        <xdr:cNvPicPr>
          <a:picLocks noChangeAspect="1"/>
        </xdr:cNvPicPr>
      </xdr:nvPicPr>
      <xdr:blipFill>
        <a:blip xmlns:r="http://schemas.openxmlformats.org/officeDocument/2006/relationships" r:embed="rId7">
          <a:duotone>
            <a:schemeClr val="accent6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819275" y="5791200"/>
          <a:ext cx="143419" cy="290382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219076</xdr:colOff>
      <xdr:row>32</xdr:row>
      <xdr:rowOff>19050</xdr:rowOff>
    </xdr:from>
    <xdr:to>
      <xdr:col>5</xdr:col>
      <xdr:colOff>104776</xdr:colOff>
      <xdr:row>50</xdr:row>
      <xdr:rowOff>85725</xdr:rowOff>
    </xdr:to>
    <xdr:graphicFrame macro="">
      <xdr:nvGraphicFramePr>
        <xdr:cNvPr id="6" name="Graf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38101</xdr:colOff>
      <xdr:row>32</xdr:row>
      <xdr:rowOff>38101</xdr:rowOff>
    </xdr:from>
    <xdr:to>
      <xdr:col>11</xdr:col>
      <xdr:colOff>419101</xdr:colOff>
      <xdr:row>50</xdr:row>
      <xdr:rowOff>114300</xdr:rowOff>
    </xdr:to>
    <xdr:graphicFrame macro="">
      <xdr:nvGraphicFramePr>
        <xdr:cNvPr id="7" name="Graf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85725</xdr:colOff>
      <xdr:row>3</xdr:row>
      <xdr:rowOff>47625</xdr:rowOff>
    </xdr:from>
    <xdr:to>
      <xdr:col>2</xdr:col>
      <xdr:colOff>485774</xdr:colOff>
      <xdr:row>6</xdr:row>
      <xdr:rowOff>130434</xdr:rowOff>
    </xdr:to>
    <xdr:pic>
      <xdr:nvPicPr>
        <xdr:cNvPr id="11" name="Obrázek 10"/>
        <xdr:cNvPicPr>
          <a:picLocks noChangeAspect="1"/>
        </xdr:cNvPicPr>
      </xdr:nvPicPr>
      <xdr:blipFill>
        <a:blip xmlns:r="http://schemas.openxmlformats.org/officeDocument/2006/relationships" r:embed="rId3">
          <a:grayscl/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00025" y="809625"/>
          <a:ext cx="1485899" cy="901959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3</xdr:col>
      <xdr:colOff>180975</xdr:colOff>
      <xdr:row>5</xdr:row>
      <xdr:rowOff>190500</xdr:rowOff>
    </xdr:from>
    <xdr:to>
      <xdr:col>3</xdr:col>
      <xdr:colOff>324394</xdr:colOff>
      <xdr:row>6</xdr:row>
      <xdr:rowOff>147507</xdr:rowOff>
    </xdr:to>
    <xdr:pic>
      <xdr:nvPicPr>
        <xdr:cNvPr id="12" name="Obrázek 11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057400" y="1447800"/>
          <a:ext cx="143419" cy="271332"/>
        </a:xfrm>
        <a:prstGeom prst="rect">
          <a:avLst/>
        </a:prstGeom>
      </xdr:spPr>
    </xdr:pic>
    <xdr:clientData/>
  </xdr:twoCellAnchor>
  <xdr:twoCellAnchor editAs="oneCell">
    <xdr:from>
      <xdr:col>4</xdr:col>
      <xdr:colOff>180975</xdr:colOff>
      <xdr:row>5</xdr:row>
      <xdr:rowOff>180975</xdr:rowOff>
    </xdr:from>
    <xdr:to>
      <xdr:col>4</xdr:col>
      <xdr:colOff>324394</xdr:colOff>
      <xdr:row>6</xdr:row>
      <xdr:rowOff>157032</xdr:rowOff>
    </xdr:to>
    <xdr:pic>
      <xdr:nvPicPr>
        <xdr:cNvPr id="13" name="Obrázek 12"/>
        <xdr:cNvPicPr>
          <a:picLocks noChangeAspect="1"/>
        </xdr:cNvPicPr>
      </xdr:nvPicPr>
      <xdr:blipFill>
        <a:blip xmlns:r="http://schemas.openxmlformats.org/officeDocument/2006/relationships" r:embed="rId7">
          <a:duotone>
            <a:schemeClr val="accent6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571750" y="1438275"/>
          <a:ext cx="143419" cy="290382"/>
        </a:xfrm>
        <a:prstGeom prst="rect">
          <a:avLst/>
        </a:prstGeom>
      </xdr:spPr>
    </xdr:pic>
    <xdr:clientData/>
  </xdr:twoCellAnchor>
  <xdr:oneCellAnchor>
    <xdr:from>
      <xdr:col>9</xdr:col>
      <xdr:colOff>95250</xdr:colOff>
      <xdr:row>4</xdr:row>
      <xdr:rowOff>266700</xdr:rowOff>
    </xdr:from>
    <xdr:ext cx="200025" cy="304482"/>
    <xdr:pic>
      <xdr:nvPicPr>
        <xdr:cNvPr id="14" name="Obrázek 13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209675"/>
          <a:ext cx="200025" cy="3044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342900</xdr:colOff>
      <xdr:row>28</xdr:row>
      <xdr:rowOff>133350</xdr:rowOff>
    </xdr:from>
    <xdr:ext cx="200025" cy="304482"/>
    <xdr:pic>
      <xdr:nvPicPr>
        <xdr:cNvPr id="15" name="Obrázek 14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4400" y="5743575"/>
          <a:ext cx="200025" cy="3044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2</xdr:col>
      <xdr:colOff>590550</xdr:colOff>
      <xdr:row>28</xdr:row>
      <xdr:rowOff>161925</xdr:rowOff>
    </xdr:from>
    <xdr:to>
      <xdr:col>3</xdr:col>
      <xdr:colOff>57694</xdr:colOff>
      <xdr:row>30</xdr:row>
      <xdr:rowOff>33207</xdr:rowOff>
    </xdr:to>
    <xdr:pic>
      <xdr:nvPicPr>
        <xdr:cNvPr id="17" name="Obrázek 16"/>
        <xdr:cNvPicPr>
          <a:picLocks noChangeAspect="1"/>
        </xdr:cNvPicPr>
      </xdr:nvPicPr>
      <xdr:blipFill>
        <a:blip xmlns:r="http://schemas.openxmlformats.org/officeDocument/2006/relationships" r:embed="rId7">
          <a:duotone>
            <a:schemeClr val="accent6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790700" y="5772150"/>
          <a:ext cx="143419" cy="290382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190501</xdr:colOff>
      <xdr:row>32</xdr:row>
      <xdr:rowOff>19050</xdr:rowOff>
    </xdr:from>
    <xdr:to>
      <xdr:col>5</xdr:col>
      <xdr:colOff>76201</xdr:colOff>
      <xdr:row>50</xdr:row>
      <xdr:rowOff>85725</xdr:rowOff>
    </xdr:to>
    <xdr:graphicFrame macro="">
      <xdr:nvGraphicFramePr>
        <xdr:cNvPr id="6" name="Graf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38101</xdr:colOff>
      <xdr:row>32</xdr:row>
      <xdr:rowOff>38101</xdr:rowOff>
    </xdr:from>
    <xdr:to>
      <xdr:col>11</xdr:col>
      <xdr:colOff>419101</xdr:colOff>
      <xdr:row>50</xdr:row>
      <xdr:rowOff>114300</xdr:rowOff>
    </xdr:to>
    <xdr:graphicFrame macro="">
      <xdr:nvGraphicFramePr>
        <xdr:cNvPr id="7" name="Graf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76200</xdr:colOff>
      <xdr:row>3</xdr:row>
      <xdr:rowOff>47625</xdr:rowOff>
    </xdr:from>
    <xdr:to>
      <xdr:col>2</xdr:col>
      <xdr:colOff>476249</xdr:colOff>
      <xdr:row>6</xdr:row>
      <xdr:rowOff>130434</xdr:rowOff>
    </xdr:to>
    <xdr:pic>
      <xdr:nvPicPr>
        <xdr:cNvPr id="11" name="Obrázek 10"/>
        <xdr:cNvPicPr>
          <a:picLocks noChangeAspect="1"/>
        </xdr:cNvPicPr>
      </xdr:nvPicPr>
      <xdr:blipFill>
        <a:blip xmlns:r="http://schemas.openxmlformats.org/officeDocument/2006/relationships" r:embed="rId3">
          <a:grayscl/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90500" y="809625"/>
          <a:ext cx="1485899" cy="901959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3</xdr:col>
      <xdr:colOff>180975</xdr:colOff>
      <xdr:row>5</xdr:row>
      <xdr:rowOff>190500</xdr:rowOff>
    </xdr:from>
    <xdr:to>
      <xdr:col>3</xdr:col>
      <xdr:colOff>324394</xdr:colOff>
      <xdr:row>6</xdr:row>
      <xdr:rowOff>147507</xdr:rowOff>
    </xdr:to>
    <xdr:pic>
      <xdr:nvPicPr>
        <xdr:cNvPr id="12" name="Obrázek 11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057400" y="1447800"/>
          <a:ext cx="143419" cy="271332"/>
        </a:xfrm>
        <a:prstGeom prst="rect">
          <a:avLst/>
        </a:prstGeom>
      </xdr:spPr>
    </xdr:pic>
    <xdr:clientData/>
  </xdr:twoCellAnchor>
  <xdr:twoCellAnchor editAs="oneCell">
    <xdr:from>
      <xdr:col>4</xdr:col>
      <xdr:colOff>180975</xdr:colOff>
      <xdr:row>5</xdr:row>
      <xdr:rowOff>180975</xdr:rowOff>
    </xdr:from>
    <xdr:to>
      <xdr:col>4</xdr:col>
      <xdr:colOff>324394</xdr:colOff>
      <xdr:row>6</xdr:row>
      <xdr:rowOff>157032</xdr:rowOff>
    </xdr:to>
    <xdr:pic>
      <xdr:nvPicPr>
        <xdr:cNvPr id="13" name="Obrázek 12"/>
        <xdr:cNvPicPr>
          <a:picLocks noChangeAspect="1"/>
        </xdr:cNvPicPr>
      </xdr:nvPicPr>
      <xdr:blipFill>
        <a:blip xmlns:r="http://schemas.openxmlformats.org/officeDocument/2006/relationships" r:embed="rId7">
          <a:duotone>
            <a:schemeClr val="accent6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571750" y="1438275"/>
          <a:ext cx="143419" cy="290382"/>
        </a:xfrm>
        <a:prstGeom prst="rect">
          <a:avLst/>
        </a:prstGeom>
      </xdr:spPr>
    </xdr:pic>
    <xdr:clientData/>
  </xdr:twoCellAnchor>
  <xdr:oneCellAnchor>
    <xdr:from>
      <xdr:col>9</xdr:col>
      <xdr:colOff>95250</xdr:colOff>
      <xdr:row>4</xdr:row>
      <xdr:rowOff>266700</xdr:rowOff>
    </xdr:from>
    <xdr:ext cx="200025" cy="304482"/>
    <xdr:pic>
      <xdr:nvPicPr>
        <xdr:cNvPr id="14" name="Obrázek 13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209675"/>
          <a:ext cx="200025" cy="3044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333375</xdr:colOff>
      <xdr:row>28</xdr:row>
      <xdr:rowOff>133350</xdr:rowOff>
    </xdr:from>
    <xdr:ext cx="200025" cy="304482"/>
    <xdr:pic>
      <xdr:nvPicPr>
        <xdr:cNvPr id="16" name="Obrázek 15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14875" y="5743575"/>
          <a:ext cx="200025" cy="3044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2</xdr:col>
      <xdr:colOff>571500</xdr:colOff>
      <xdr:row>28</xdr:row>
      <xdr:rowOff>171450</xdr:rowOff>
    </xdr:from>
    <xdr:to>
      <xdr:col>3</xdr:col>
      <xdr:colOff>38644</xdr:colOff>
      <xdr:row>30</xdr:row>
      <xdr:rowOff>42732</xdr:rowOff>
    </xdr:to>
    <xdr:pic>
      <xdr:nvPicPr>
        <xdr:cNvPr id="17" name="Obrázek 16"/>
        <xdr:cNvPicPr>
          <a:picLocks noChangeAspect="1"/>
        </xdr:cNvPicPr>
      </xdr:nvPicPr>
      <xdr:blipFill>
        <a:blip xmlns:r="http://schemas.openxmlformats.org/officeDocument/2006/relationships" r:embed="rId7">
          <a:duotone>
            <a:schemeClr val="accent6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771650" y="5781675"/>
          <a:ext cx="143419" cy="29038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466725</xdr:colOff>
      <xdr:row>4</xdr:row>
      <xdr:rowOff>66675</xdr:rowOff>
    </xdr:from>
    <xdr:to>
      <xdr:col>5</xdr:col>
      <xdr:colOff>57694</xdr:colOff>
      <xdr:row>4</xdr:row>
      <xdr:rowOff>338007</xdr:rowOff>
    </xdr:to>
    <xdr:pic>
      <xdr:nvPicPr>
        <xdr:cNvPr id="8" name="Obrázek 7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3200400" y="914400"/>
          <a:ext cx="143419" cy="271332"/>
        </a:xfrm>
        <a:prstGeom prst="rect">
          <a:avLst/>
        </a:prstGeom>
      </xdr:spPr>
    </xdr:pic>
    <xdr:clientData/>
  </xdr:twoCellAnchor>
  <xdr:twoCellAnchor editAs="oneCell">
    <xdr:from>
      <xdr:col>8</xdr:col>
      <xdr:colOff>476250</xdr:colOff>
      <xdr:row>4</xdr:row>
      <xdr:rowOff>76200</xdr:rowOff>
    </xdr:from>
    <xdr:to>
      <xdr:col>9</xdr:col>
      <xdr:colOff>67219</xdr:colOff>
      <xdr:row>4</xdr:row>
      <xdr:rowOff>347532</xdr:rowOff>
    </xdr:to>
    <xdr:pic>
      <xdr:nvPicPr>
        <xdr:cNvPr id="9" name="Obrázek 8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schemeClr val="accent6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5419725" y="923925"/>
          <a:ext cx="143419" cy="271332"/>
        </a:xfrm>
        <a:prstGeom prst="rect">
          <a:avLst/>
        </a:prstGeom>
      </xdr:spPr>
    </xdr:pic>
    <xdr:clientData/>
  </xdr:twoCellAnchor>
  <xdr:twoCellAnchor editAs="oneCell">
    <xdr:from>
      <xdr:col>0</xdr:col>
      <xdr:colOff>419101</xdr:colOff>
      <xdr:row>3</xdr:row>
      <xdr:rowOff>179903</xdr:rowOff>
    </xdr:from>
    <xdr:to>
      <xdr:col>2</xdr:col>
      <xdr:colOff>285751</xdr:colOff>
      <xdr:row>5</xdr:row>
      <xdr:rowOff>96717</xdr:rowOff>
    </xdr:to>
    <xdr:pic>
      <xdr:nvPicPr>
        <xdr:cNvPr id="5" name="Obrázek 4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516" b="99312" l="790" r="99013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1" y="770453"/>
          <a:ext cx="1200150" cy="688339"/>
        </a:xfrm>
        <a:prstGeom prst="rect">
          <a:avLst/>
        </a:prstGeom>
        <a:noFill/>
        <a:effectLst>
          <a:glow rad="25400">
            <a:srgbClr val="00B0F0"/>
          </a:glo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142875</xdr:colOff>
      <xdr:row>3</xdr:row>
      <xdr:rowOff>200025</xdr:rowOff>
    </xdr:from>
    <xdr:to>
      <xdr:col>9</xdr:col>
      <xdr:colOff>286294</xdr:colOff>
      <xdr:row>4</xdr:row>
      <xdr:rowOff>252282</xdr:rowOff>
    </xdr:to>
    <xdr:pic>
      <xdr:nvPicPr>
        <xdr:cNvPr id="5" name="Obrázek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772025" y="866775"/>
          <a:ext cx="143419" cy="271332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2</xdr:row>
      <xdr:rowOff>171450</xdr:rowOff>
    </xdr:from>
    <xdr:to>
      <xdr:col>2</xdr:col>
      <xdr:colOff>504824</xdr:colOff>
      <xdr:row>4</xdr:row>
      <xdr:rowOff>606684</xdr:rowOff>
    </xdr:to>
    <xdr:pic>
      <xdr:nvPicPr>
        <xdr:cNvPr id="6" name="Obrázek 5"/>
        <xdr:cNvPicPr>
          <a:picLocks noChangeAspect="1"/>
        </xdr:cNvPicPr>
      </xdr:nvPicPr>
      <xdr:blipFill>
        <a:blip xmlns:r="http://schemas.openxmlformats.org/officeDocument/2006/relationships" r:embed="rId3">
          <a:duotone>
            <a:schemeClr val="accent1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7625" y="590550"/>
          <a:ext cx="1485899" cy="901959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161925</xdr:colOff>
      <xdr:row>3</xdr:row>
      <xdr:rowOff>161925</xdr:rowOff>
    </xdr:from>
    <xdr:to>
      <xdr:col>9</xdr:col>
      <xdr:colOff>305344</xdr:colOff>
      <xdr:row>4</xdr:row>
      <xdr:rowOff>233232</xdr:rowOff>
    </xdr:to>
    <xdr:pic>
      <xdr:nvPicPr>
        <xdr:cNvPr id="5" name="Obrázek 4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schemeClr val="accent6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artisticPhotocopy/>
                  </a14:imgEffect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791075" y="828675"/>
          <a:ext cx="143419" cy="290382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2</xdr:row>
      <xdr:rowOff>152400</xdr:rowOff>
    </xdr:from>
    <xdr:to>
      <xdr:col>2</xdr:col>
      <xdr:colOff>495299</xdr:colOff>
      <xdr:row>4</xdr:row>
      <xdr:rowOff>587634</xdr:rowOff>
    </xdr:to>
    <xdr:pic>
      <xdr:nvPicPr>
        <xdr:cNvPr id="6" name="Obrázek 5"/>
        <xdr:cNvPicPr>
          <a:picLocks noChangeAspect="1"/>
        </xdr:cNvPicPr>
      </xdr:nvPicPr>
      <xdr:blipFill>
        <a:blip xmlns:r="http://schemas.openxmlformats.org/officeDocument/2006/relationships" r:embed="rId3">
          <a:duotone>
            <a:schemeClr val="accent6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38100" y="571500"/>
          <a:ext cx="1485899" cy="901959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133351</xdr:colOff>
      <xdr:row>23</xdr:row>
      <xdr:rowOff>9525</xdr:rowOff>
    </xdr:from>
    <xdr:to>
      <xdr:col>10</xdr:col>
      <xdr:colOff>214</xdr:colOff>
      <xdr:row>24</xdr:row>
      <xdr:rowOff>158749</xdr:rowOff>
    </xdr:to>
    <xdr:pic>
      <xdr:nvPicPr>
        <xdr:cNvPr id="2" name="Obrázek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62276" y="4314825"/>
          <a:ext cx="181188" cy="3111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76201</xdr:colOff>
      <xdr:row>22</xdr:row>
      <xdr:rowOff>38999</xdr:rowOff>
    </xdr:from>
    <xdr:to>
      <xdr:col>14</xdr:col>
      <xdr:colOff>285751</xdr:colOff>
      <xdr:row>24</xdr:row>
      <xdr:rowOff>134211</xdr:rowOff>
    </xdr:to>
    <xdr:pic>
      <xdr:nvPicPr>
        <xdr:cNvPr id="3" name="Obrázek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1" y="4182374"/>
          <a:ext cx="209550" cy="4190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87704</xdr:colOff>
      <xdr:row>21</xdr:row>
      <xdr:rowOff>126999</xdr:rowOff>
    </xdr:from>
    <xdr:to>
      <xdr:col>5</xdr:col>
      <xdr:colOff>293502</xdr:colOff>
      <xdr:row>24</xdr:row>
      <xdr:rowOff>155574</xdr:rowOff>
    </xdr:to>
    <xdr:pic>
      <xdr:nvPicPr>
        <xdr:cNvPr id="4" name="Obrázek 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9329" y="4108449"/>
          <a:ext cx="205798" cy="514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101600</xdr:colOff>
      <xdr:row>20</xdr:row>
      <xdr:rowOff>158750</xdr:rowOff>
    </xdr:from>
    <xdr:to>
      <xdr:col>0</xdr:col>
      <xdr:colOff>292100</xdr:colOff>
      <xdr:row>24</xdr:row>
      <xdr:rowOff>147637</xdr:rowOff>
    </xdr:to>
    <xdr:pic>
      <xdr:nvPicPr>
        <xdr:cNvPr id="5" name="Obrázek 4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" y="3949700"/>
          <a:ext cx="190500" cy="6651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12700</xdr:colOff>
      <xdr:row>4</xdr:row>
      <xdr:rowOff>95250</xdr:rowOff>
    </xdr:from>
    <xdr:to>
      <xdr:col>18</xdr:col>
      <xdr:colOff>253334</xdr:colOff>
      <xdr:row>21</xdr:row>
      <xdr:rowOff>22130</xdr:rowOff>
    </xdr:to>
    <xdr:pic>
      <xdr:nvPicPr>
        <xdr:cNvPr id="6" name="Obrázek 5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025" y="838200"/>
          <a:ext cx="5584159" cy="31653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292344</xdr:colOff>
      <xdr:row>38</xdr:row>
      <xdr:rowOff>163915</xdr:rowOff>
    </xdr:from>
    <xdr:to>
      <xdr:col>9</xdr:col>
      <xdr:colOff>293077</xdr:colOff>
      <xdr:row>43</xdr:row>
      <xdr:rowOff>190500</xdr:rowOff>
    </xdr:to>
    <xdr:cxnSp macro="">
      <xdr:nvCxnSpPr>
        <xdr:cNvPr id="7" name="Přímá spojnice se šipkou 6"/>
        <xdr:cNvCxnSpPr/>
      </xdr:nvCxnSpPr>
      <xdr:spPr>
        <a:xfrm>
          <a:off x="3121269" y="7269565"/>
          <a:ext cx="733" cy="979085"/>
        </a:xfrm>
        <a:prstGeom prst="straightConnector1">
          <a:avLst/>
        </a:prstGeom>
        <a:ln w="53975">
          <a:solidFill>
            <a:srgbClr val="00B0F0"/>
          </a:solidFill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313764</xdr:colOff>
      <xdr:row>30</xdr:row>
      <xdr:rowOff>100853</xdr:rowOff>
    </xdr:from>
    <xdr:to>
      <xdr:col>15</xdr:col>
      <xdr:colOff>61633</xdr:colOff>
      <xdr:row>30</xdr:row>
      <xdr:rowOff>100853</xdr:rowOff>
    </xdr:to>
    <xdr:cxnSp macro="">
      <xdr:nvCxnSpPr>
        <xdr:cNvPr id="8" name="Přímá spojnice se šipkou 7"/>
        <xdr:cNvCxnSpPr/>
      </xdr:nvCxnSpPr>
      <xdr:spPr>
        <a:xfrm flipH="1">
          <a:off x="3771339" y="5682503"/>
          <a:ext cx="1005169" cy="0"/>
        </a:xfrm>
        <a:prstGeom prst="straightConnector1">
          <a:avLst/>
        </a:prstGeom>
        <a:ln w="53975">
          <a:solidFill>
            <a:srgbClr val="00B0F0"/>
          </a:solidFill>
          <a:headEnd type="non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268941</xdr:colOff>
      <xdr:row>30</xdr:row>
      <xdr:rowOff>100853</xdr:rowOff>
    </xdr:from>
    <xdr:to>
      <xdr:col>8</xdr:col>
      <xdr:colOff>0</xdr:colOff>
      <xdr:row>30</xdr:row>
      <xdr:rowOff>100853</xdr:rowOff>
    </xdr:to>
    <xdr:cxnSp macro="">
      <xdr:nvCxnSpPr>
        <xdr:cNvPr id="9" name="Přímá spojnice se šipkou 8"/>
        <xdr:cNvCxnSpPr/>
      </xdr:nvCxnSpPr>
      <xdr:spPr>
        <a:xfrm flipH="1">
          <a:off x="1526241" y="5682503"/>
          <a:ext cx="988359" cy="0"/>
        </a:xfrm>
        <a:prstGeom prst="straightConnector1">
          <a:avLst/>
        </a:prstGeom>
        <a:ln w="53975">
          <a:solidFill>
            <a:srgbClr val="00B0F0"/>
          </a:solidFill>
          <a:prstDash val="sysDot"/>
          <a:headEnd type="non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72838</xdr:colOff>
      <xdr:row>30</xdr:row>
      <xdr:rowOff>190500</xdr:rowOff>
    </xdr:from>
    <xdr:to>
      <xdr:col>10</xdr:col>
      <xdr:colOff>74993</xdr:colOff>
      <xdr:row>35</xdr:row>
      <xdr:rowOff>861</xdr:rowOff>
    </xdr:to>
    <xdr:cxnSp macro="">
      <xdr:nvCxnSpPr>
        <xdr:cNvPr id="10" name="Přímá spojnice se šipkou 9"/>
        <xdr:cNvCxnSpPr/>
      </xdr:nvCxnSpPr>
      <xdr:spPr>
        <a:xfrm>
          <a:off x="3216088" y="5772150"/>
          <a:ext cx="2155" cy="762861"/>
        </a:xfrm>
        <a:prstGeom prst="straightConnector1">
          <a:avLst/>
        </a:prstGeom>
        <a:ln w="53975">
          <a:solidFill>
            <a:srgbClr val="00B0F0"/>
          </a:solidFill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235324</xdr:colOff>
      <xdr:row>31</xdr:row>
      <xdr:rowOff>5603</xdr:rowOff>
    </xdr:from>
    <xdr:to>
      <xdr:col>9</xdr:col>
      <xdr:colOff>235324</xdr:colOff>
      <xdr:row>34</xdr:row>
      <xdr:rowOff>173692</xdr:rowOff>
    </xdr:to>
    <xdr:cxnSp macro="">
      <xdr:nvCxnSpPr>
        <xdr:cNvPr id="11" name="Přímá spojnice se šipkou 10"/>
        <xdr:cNvCxnSpPr/>
      </xdr:nvCxnSpPr>
      <xdr:spPr>
        <a:xfrm flipV="1">
          <a:off x="3064249" y="5777753"/>
          <a:ext cx="0" cy="739589"/>
        </a:xfrm>
        <a:prstGeom prst="straightConnector1">
          <a:avLst/>
        </a:prstGeom>
        <a:ln w="53975">
          <a:solidFill>
            <a:srgbClr val="00B0F0"/>
          </a:solidFill>
          <a:prstDash val="sysDot"/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5602</xdr:colOff>
      <xdr:row>37</xdr:row>
      <xdr:rowOff>112059</xdr:rowOff>
    </xdr:from>
    <xdr:to>
      <xdr:col>7</xdr:col>
      <xdr:colOff>291353</xdr:colOff>
      <xdr:row>39</xdr:row>
      <xdr:rowOff>112059</xdr:rowOff>
    </xdr:to>
    <xdr:cxnSp macro="">
      <xdr:nvCxnSpPr>
        <xdr:cNvPr id="12" name="Přímá spojnice se šipkou 11"/>
        <xdr:cNvCxnSpPr/>
      </xdr:nvCxnSpPr>
      <xdr:spPr>
        <a:xfrm flipH="1">
          <a:off x="1577227" y="7027209"/>
          <a:ext cx="914401" cy="381000"/>
        </a:xfrm>
        <a:prstGeom prst="straightConnector1">
          <a:avLst/>
        </a:prstGeom>
        <a:ln w="44450">
          <a:solidFill>
            <a:schemeClr val="tx2">
              <a:lumMod val="40000"/>
              <a:lumOff val="60000"/>
            </a:schemeClr>
          </a:solidFill>
          <a:prstDash val="sysDot"/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285750</xdr:colOff>
      <xdr:row>35</xdr:row>
      <xdr:rowOff>89647</xdr:rowOff>
    </xdr:from>
    <xdr:to>
      <xdr:col>7</xdr:col>
      <xdr:colOff>296956</xdr:colOff>
      <xdr:row>37</xdr:row>
      <xdr:rowOff>61633</xdr:rowOff>
    </xdr:to>
    <xdr:cxnSp macro="">
      <xdr:nvCxnSpPr>
        <xdr:cNvPr id="13" name="Přímá spojnice se šipkou 12"/>
        <xdr:cNvCxnSpPr/>
      </xdr:nvCxnSpPr>
      <xdr:spPr>
        <a:xfrm>
          <a:off x="1543050" y="6623797"/>
          <a:ext cx="954181" cy="352986"/>
        </a:xfrm>
        <a:prstGeom prst="straightConnector1">
          <a:avLst/>
        </a:prstGeom>
        <a:ln w="44450">
          <a:solidFill>
            <a:schemeClr val="tx2">
              <a:lumMod val="40000"/>
              <a:lumOff val="60000"/>
            </a:schemeClr>
          </a:solidFill>
          <a:prstDash val="solid"/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291353</xdr:colOff>
      <xdr:row>37</xdr:row>
      <xdr:rowOff>173691</xdr:rowOff>
    </xdr:from>
    <xdr:to>
      <xdr:col>14</xdr:col>
      <xdr:colOff>308162</xdr:colOff>
      <xdr:row>37</xdr:row>
      <xdr:rowOff>173691</xdr:rowOff>
    </xdr:to>
    <xdr:cxnSp macro="">
      <xdr:nvCxnSpPr>
        <xdr:cNvPr id="14" name="Přímá spojnice se šipkou 13"/>
        <xdr:cNvCxnSpPr/>
      </xdr:nvCxnSpPr>
      <xdr:spPr>
        <a:xfrm>
          <a:off x="3748928" y="7088841"/>
          <a:ext cx="959784" cy="0"/>
        </a:xfrm>
        <a:prstGeom prst="straightConnector1">
          <a:avLst/>
        </a:prstGeom>
        <a:ln w="12700">
          <a:solidFill>
            <a:srgbClr val="00B0F0"/>
          </a:solidFill>
          <a:prstDash val="solid"/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266700</xdr:colOff>
      <xdr:row>44</xdr:row>
      <xdr:rowOff>171450</xdr:rowOff>
    </xdr:from>
    <xdr:to>
      <xdr:col>4</xdr:col>
      <xdr:colOff>47625</xdr:colOff>
      <xdr:row>46</xdr:row>
      <xdr:rowOff>0</xdr:rowOff>
    </xdr:to>
    <xdr:cxnSp macro="">
      <xdr:nvCxnSpPr>
        <xdr:cNvPr id="15" name="Přímá spojnice se šipkou 14"/>
        <xdr:cNvCxnSpPr/>
      </xdr:nvCxnSpPr>
      <xdr:spPr>
        <a:xfrm>
          <a:off x="895350" y="8420100"/>
          <a:ext cx="409575" cy="209550"/>
        </a:xfrm>
        <a:prstGeom prst="straightConnector1">
          <a:avLst/>
        </a:prstGeom>
        <a:ln w="12700">
          <a:solidFill>
            <a:schemeClr val="accent6">
              <a:lumMod val="75000"/>
            </a:schemeClr>
          </a:solidFill>
          <a:prstDash val="solid"/>
          <a:headEnd type="non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5604</xdr:colOff>
      <xdr:row>46</xdr:row>
      <xdr:rowOff>128868</xdr:rowOff>
    </xdr:from>
    <xdr:to>
      <xdr:col>8</xdr:col>
      <xdr:colOff>5603</xdr:colOff>
      <xdr:row>46</xdr:row>
      <xdr:rowOff>134471</xdr:rowOff>
    </xdr:to>
    <xdr:cxnSp macro="">
      <xdr:nvCxnSpPr>
        <xdr:cNvPr id="16" name="Přímá spojnice se šipkou 15"/>
        <xdr:cNvCxnSpPr/>
      </xdr:nvCxnSpPr>
      <xdr:spPr>
        <a:xfrm flipH="1" flipV="1">
          <a:off x="1891554" y="8758518"/>
          <a:ext cx="628649" cy="5603"/>
        </a:xfrm>
        <a:prstGeom prst="straightConnector1">
          <a:avLst/>
        </a:prstGeom>
        <a:ln w="12700">
          <a:solidFill>
            <a:schemeClr val="accent6">
              <a:lumMod val="75000"/>
            </a:schemeClr>
          </a:solidFill>
          <a:prstDash val="sysDot"/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292473</xdr:colOff>
      <xdr:row>46</xdr:row>
      <xdr:rowOff>68356</xdr:rowOff>
    </xdr:from>
    <xdr:to>
      <xdr:col>14</xdr:col>
      <xdr:colOff>303679</xdr:colOff>
      <xdr:row>48</xdr:row>
      <xdr:rowOff>40342</xdr:rowOff>
    </xdr:to>
    <xdr:cxnSp macro="">
      <xdr:nvCxnSpPr>
        <xdr:cNvPr id="17" name="Přímá spojnice se šipkou 16"/>
        <xdr:cNvCxnSpPr/>
      </xdr:nvCxnSpPr>
      <xdr:spPr>
        <a:xfrm>
          <a:off x="3750048" y="8698006"/>
          <a:ext cx="954181" cy="352986"/>
        </a:xfrm>
        <a:prstGeom prst="straightConnector1">
          <a:avLst/>
        </a:prstGeom>
        <a:ln w="44450">
          <a:solidFill>
            <a:schemeClr val="accent6">
              <a:lumMod val="75000"/>
            </a:schemeClr>
          </a:solidFill>
          <a:prstDash val="solid"/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259977</xdr:colOff>
      <xdr:row>45</xdr:row>
      <xdr:rowOff>11206</xdr:rowOff>
    </xdr:from>
    <xdr:to>
      <xdr:col>14</xdr:col>
      <xdr:colOff>302559</xdr:colOff>
      <xdr:row>46</xdr:row>
      <xdr:rowOff>58270</xdr:rowOff>
    </xdr:to>
    <xdr:cxnSp macro="">
      <xdr:nvCxnSpPr>
        <xdr:cNvPr id="18" name="Přímá spojnice se šipkou 17"/>
        <xdr:cNvCxnSpPr/>
      </xdr:nvCxnSpPr>
      <xdr:spPr>
        <a:xfrm flipV="1">
          <a:off x="3717552" y="8450356"/>
          <a:ext cx="985557" cy="237564"/>
        </a:xfrm>
        <a:prstGeom prst="straightConnector1">
          <a:avLst/>
        </a:prstGeom>
        <a:ln w="12700">
          <a:solidFill>
            <a:schemeClr val="accent6">
              <a:lumMod val="75000"/>
            </a:schemeClr>
          </a:solidFill>
          <a:prstDash val="solid"/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308162</xdr:colOff>
      <xdr:row>47</xdr:row>
      <xdr:rowOff>184897</xdr:rowOff>
    </xdr:from>
    <xdr:to>
      <xdr:col>9</xdr:col>
      <xdr:colOff>308163</xdr:colOff>
      <xdr:row>49</xdr:row>
      <xdr:rowOff>184897</xdr:rowOff>
    </xdr:to>
    <xdr:cxnSp macro="">
      <xdr:nvCxnSpPr>
        <xdr:cNvPr id="19" name="Přímá spojnice se šipkou 18"/>
        <xdr:cNvCxnSpPr/>
      </xdr:nvCxnSpPr>
      <xdr:spPr>
        <a:xfrm>
          <a:off x="3137087" y="9005047"/>
          <a:ext cx="1" cy="381000"/>
        </a:xfrm>
        <a:prstGeom prst="straightConnector1">
          <a:avLst/>
        </a:prstGeom>
        <a:ln w="25400">
          <a:solidFill>
            <a:schemeClr val="accent6">
              <a:lumMod val="75000"/>
            </a:schemeClr>
          </a:solidFill>
          <a:prstDash val="solid"/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274544</xdr:colOff>
      <xdr:row>46</xdr:row>
      <xdr:rowOff>162487</xdr:rowOff>
    </xdr:from>
    <xdr:to>
      <xdr:col>7</xdr:col>
      <xdr:colOff>296956</xdr:colOff>
      <xdr:row>53</xdr:row>
      <xdr:rowOff>28015</xdr:rowOff>
    </xdr:to>
    <xdr:cxnSp macro="">
      <xdr:nvCxnSpPr>
        <xdr:cNvPr id="20" name="Přímá spojnice se šipkou 19"/>
        <xdr:cNvCxnSpPr/>
      </xdr:nvCxnSpPr>
      <xdr:spPr>
        <a:xfrm flipV="1">
          <a:off x="1531844" y="8792137"/>
          <a:ext cx="965387" cy="1199028"/>
        </a:xfrm>
        <a:prstGeom prst="straightConnector1">
          <a:avLst/>
        </a:prstGeom>
        <a:ln w="19050">
          <a:solidFill>
            <a:schemeClr val="bg1">
              <a:lumMod val="65000"/>
            </a:schemeClr>
          </a:solidFill>
          <a:prstDash val="solid"/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257735</xdr:colOff>
      <xdr:row>51</xdr:row>
      <xdr:rowOff>5605</xdr:rowOff>
    </xdr:from>
    <xdr:to>
      <xdr:col>7</xdr:col>
      <xdr:colOff>308162</xdr:colOff>
      <xdr:row>53</xdr:row>
      <xdr:rowOff>22412</xdr:rowOff>
    </xdr:to>
    <xdr:cxnSp macro="">
      <xdr:nvCxnSpPr>
        <xdr:cNvPr id="21" name="Přímá spojnice se šipkou 20"/>
        <xdr:cNvCxnSpPr/>
      </xdr:nvCxnSpPr>
      <xdr:spPr>
        <a:xfrm flipV="1">
          <a:off x="1515035" y="9587755"/>
          <a:ext cx="993402" cy="397807"/>
        </a:xfrm>
        <a:prstGeom prst="straightConnector1">
          <a:avLst/>
        </a:prstGeom>
        <a:ln w="12700">
          <a:solidFill>
            <a:schemeClr val="bg1">
              <a:lumMod val="65000"/>
            </a:schemeClr>
          </a:solidFill>
          <a:prstDash val="solid"/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246529</xdr:colOff>
      <xdr:row>53</xdr:row>
      <xdr:rowOff>5603</xdr:rowOff>
    </xdr:from>
    <xdr:to>
      <xdr:col>14</xdr:col>
      <xdr:colOff>291353</xdr:colOff>
      <xdr:row>53</xdr:row>
      <xdr:rowOff>11206</xdr:rowOff>
    </xdr:to>
    <xdr:cxnSp macro="">
      <xdr:nvCxnSpPr>
        <xdr:cNvPr id="22" name="Přímá spojnice se šipkou 21"/>
        <xdr:cNvCxnSpPr/>
      </xdr:nvCxnSpPr>
      <xdr:spPr>
        <a:xfrm>
          <a:off x="1503829" y="9968753"/>
          <a:ext cx="3188074" cy="5603"/>
        </a:xfrm>
        <a:prstGeom prst="straightConnector1">
          <a:avLst/>
        </a:prstGeom>
        <a:ln w="9525">
          <a:solidFill>
            <a:schemeClr val="bg1">
              <a:lumMod val="65000"/>
            </a:schemeClr>
          </a:solidFill>
          <a:prstDash val="solid"/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274544</xdr:colOff>
      <xdr:row>51</xdr:row>
      <xdr:rowOff>5603</xdr:rowOff>
    </xdr:from>
    <xdr:to>
      <xdr:col>14</xdr:col>
      <xdr:colOff>302559</xdr:colOff>
      <xdr:row>51</xdr:row>
      <xdr:rowOff>5604</xdr:rowOff>
    </xdr:to>
    <xdr:cxnSp macro="">
      <xdr:nvCxnSpPr>
        <xdr:cNvPr id="23" name="Přímá spojnice se šipkou 22"/>
        <xdr:cNvCxnSpPr/>
      </xdr:nvCxnSpPr>
      <xdr:spPr>
        <a:xfrm>
          <a:off x="3732119" y="9587753"/>
          <a:ext cx="970990" cy="1"/>
        </a:xfrm>
        <a:prstGeom prst="straightConnector1">
          <a:avLst/>
        </a:prstGeom>
        <a:ln w="19050">
          <a:solidFill>
            <a:schemeClr val="accent2">
              <a:lumMod val="40000"/>
              <a:lumOff val="60000"/>
            </a:schemeClr>
          </a:solidFill>
          <a:prstDash val="solid"/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274544</xdr:colOff>
      <xdr:row>38</xdr:row>
      <xdr:rowOff>156883</xdr:rowOff>
    </xdr:from>
    <xdr:to>
      <xdr:col>14</xdr:col>
      <xdr:colOff>309282</xdr:colOff>
      <xdr:row>43</xdr:row>
      <xdr:rowOff>17929</xdr:rowOff>
    </xdr:to>
    <xdr:cxnSp macro="">
      <xdr:nvCxnSpPr>
        <xdr:cNvPr id="24" name="Přímá spojnice se šipkou 23"/>
        <xdr:cNvCxnSpPr/>
      </xdr:nvCxnSpPr>
      <xdr:spPr>
        <a:xfrm>
          <a:off x="3732119" y="7262533"/>
          <a:ext cx="977713" cy="813546"/>
        </a:xfrm>
        <a:prstGeom prst="straightConnector1">
          <a:avLst/>
        </a:prstGeom>
        <a:ln w="12700">
          <a:solidFill>
            <a:srgbClr val="00B0F0"/>
          </a:solidFill>
          <a:prstDash val="solid"/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313764</xdr:colOff>
      <xdr:row>38</xdr:row>
      <xdr:rowOff>184897</xdr:rowOff>
    </xdr:from>
    <xdr:to>
      <xdr:col>16</xdr:col>
      <xdr:colOff>313764</xdr:colOff>
      <xdr:row>40</xdr:row>
      <xdr:rowOff>179294</xdr:rowOff>
    </xdr:to>
    <xdr:cxnSp macro="">
      <xdr:nvCxnSpPr>
        <xdr:cNvPr id="25" name="Přímá spojnice se šipkou 24"/>
        <xdr:cNvCxnSpPr/>
      </xdr:nvCxnSpPr>
      <xdr:spPr>
        <a:xfrm>
          <a:off x="5342964" y="7290547"/>
          <a:ext cx="0" cy="375397"/>
        </a:xfrm>
        <a:prstGeom prst="straightConnector1">
          <a:avLst/>
        </a:prstGeom>
        <a:ln w="12700">
          <a:solidFill>
            <a:schemeClr val="tx2">
              <a:lumMod val="20000"/>
              <a:lumOff val="80000"/>
            </a:schemeClr>
          </a:solidFill>
          <a:prstDash val="solid"/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0</xdr:colOff>
      <xdr:row>26</xdr:row>
      <xdr:rowOff>156883</xdr:rowOff>
    </xdr:from>
    <xdr:to>
      <xdr:col>17</xdr:col>
      <xdr:colOff>3275</xdr:colOff>
      <xdr:row>29</xdr:row>
      <xdr:rowOff>1981</xdr:rowOff>
    </xdr:to>
    <xdr:cxnSp macro="">
      <xdr:nvCxnSpPr>
        <xdr:cNvPr id="26" name="Přímá spojnice se šipkou 25"/>
        <xdr:cNvCxnSpPr/>
      </xdr:nvCxnSpPr>
      <xdr:spPr>
        <a:xfrm>
          <a:off x="5343525" y="4976533"/>
          <a:ext cx="3275" cy="416598"/>
        </a:xfrm>
        <a:prstGeom prst="straightConnector1">
          <a:avLst/>
        </a:prstGeom>
        <a:ln w="53975">
          <a:solidFill>
            <a:srgbClr val="00B0F0"/>
          </a:solidFill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302559</xdr:colOff>
      <xdr:row>26</xdr:row>
      <xdr:rowOff>152401</xdr:rowOff>
    </xdr:from>
    <xdr:to>
      <xdr:col>2</xdr:col>
      <xdr:colOff>303680</xdr:colOff>
      <xdr:row>29</xdr:row>
      <xdr:rowOff>5603</xdr:rowOff>
    </xdr:to>
    <xdr:cxnSp macro="">
      <xdr:nvCxnSpPr>
        <xdr:cNvPr id="27" name="Přímá spojnice se šipkou 26"/>
        <xdr:cNvCxnSpPr/>
      </xdr:nvCxnSpPr>
      <xdr:spPr>
        <a:xfrm flipV="1">
          <a:off x="931209" y="4972051"/>
          <a:ext cx="1121" cy="424702"/>
        </a:xfrm>
        <a:prstGeom prst="straightConnector1">
          <a:avLst/>
        </a:prstGeom>
        <a:ln w="53975">
          <a:solidFill>
            <a:srgbClr val="00B0F0"/>
          </a:solidFill>
          <a:prstDash val="sysDot"/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5603</xdr:colOff>
      <xdr:row>46</xdr:row>
      <xdr:rowOff>61633</xdr:rowOff>
    </xdr:from>
    <xdr:to>
      <xdr:col>8</xdr:col>
      <xdr:colOff>0</xdr:colOff>
      <xdr:row>46</xdr:row>
      <xdr:rowOff>67236</xdr:rowOff>
    </xdr:to>
    <xdr:cxnSp macro="">
      <xdr:nvCxnSpPr>
        <xdr:cNvPr id="28" name="Přímá spojnice se šipkou 27"/>
        <xdr:cNvCxnSpPr/>
      </xdr:nvCxnSpPr>
      <xdr:spPr>
        <a:xfrm>
          <a:off x="1891553" y="8691283"/>
          <a:ext cx="623047" cy="5603"/>
        </a:xfrm>
        <a:prstGeom prst="straightConnector1">
          <a:avLst/>
        </a:prstGeom>
        <a:ln w="12700">
          <a:solidFill>
            <a:schemeClr val="accent6">
              <a:lumMod val="75000"/>
            </a:schemeClr>
          </a:solidFill>
          <a:prstDash val="solid"/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281269</xdr:colOff>
      <xdr:row>47</xdr:row>
      <xdr:rowOff>0</xdr:rowOff>
    </xdr:from>
    <xdr:to>
      <xdr:col>4</xdr:col>
      <xdr:colOff>19050</xdr:colOff>
      <xdr:row>48</xdr:row>
      <xdr:rowOff>6723</xdr:rowOff>
    </xdr:to>
    <xdr:cxnSp macro="">
      <xdr:nvCxnSpPr>
        <xdr:cNvPr id="29" name="Přímá spojnice se šipkou 28"/>
        <xdr:cNvCxnSpPr/>
      </xdr:nvCxnSpPr>
      <xdr:spPr>
        <a:xfrm flipH="1">
          <a:off x="909919" y="8820150"/>
          <a:ext cx="366431" cy="197223"/>
        </a:xfrm>
        <a:prstGeom prst="straightConnector1">
          <a:avLst/>
        </a:prstGeom>
        <a:ln w="12700">
          <a:solidFill>
            <a:schemeClr val="accent6">
              <a:lumMod val="75000"/>
            </a:schemeClr>
          </a:solidFill>
          <a:prstDash val="sysDot"/>
          <a:headEnd type="non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268381</xdr:colOff>
      <xdr:row>51</xdr:row>
      <xdr:rowOff>10085</xdr:rowOff>
    </xdr:from>
    <xdr:to>
      <xdr:col>14</xdr:col>
      <xdr:colOff>296396</xdr:colOff>
      <xdr:row>51</xdr:row>
      <xdr:rowOff>10086</xdr:rowOff>
    </xdr:to>
    <xdr:cxnSp macro="">
      <xdr:nvCxnSpPr>
        <xdr:cNvPr id="30" name="Přímá spojnice se šipkou 29"/>
        <xdr:cNvCxnSpPr/>
      </xdr:nvCxnSpPr>
      <xdr:spPr>
        <a:xfrm>
          <a:off x="3725956" y="9592235"/>
          <a:ext cx="970990" cy="1"/>
        </a:xfrm>
        <a:prstGeom prst="straightConnector1">
          <a:avLst/>
        </a:prstGeom>
        <a:ln w="12700">
          <a:solidFill>
            <a:schemeClr val="accent6">
              <a:lumMod val="60000"/>
              <a:lumOff val="40000"/>
            </a:schemeClr>
          </a:solidFill>
          <a:prstDash val="solid"/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304800</xdr:colOff>
      <xdr:row>48</xdr:row>
      <xdr:rowOff>95811</xdr:rowOff>
    </xdr:from>
    <xdr:to>
      <xdr:col>14</xdr:col>
      <xdr:colOff>305921</xdr:colOff>
      <xdr:row>51</xdr:row>
      <xdr:rowOff>9525</xdr:rowOff>
    </xdr:to>
    <xdr:cxnSp macro="">
      <xdr:nvCxnSpPr>
        <xdr:cNvPr id="31" name="Přímá spojnice se šipkou 30"/>
        <xdr:cNvCxnSpPr/>
      </xdr:nvCxnSpPr>
      <xdr:spPr>
        <a:xfrm flipV="1">
          <a:off x="3762375" y="9106461"/>
          <a:ext cx="944096" cy="485214"/>
        </a:xfrm>
        <a:prstGeom prst="straightConnector1">
          <a:avLst/>
        </a:prstGeom>
        <a:ln w="19050">
          <a:solidFill>
            <a:schemeClr val="accent6">
              <a:lumMod val="60000"/>
              <a:lumOff val="40000"/>
            </a:schemeClr>
          </a:solidFill>
          <a:prstDash val="solid"/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171450</xdr:colOff>
      <xdr:row>4</xdr:row>
      <xdr:rowOff>190500</xdr:rowOff>
    </xdr:from>
    <xdr:to>
      <xdr:col>5</xdr:col>
      <xdr:colOff>314869</xdr:colOff>
      <xdr:row>4</xdr:row>
      <xdr:rowOff>461832</xdr:rowOff>
    </xdr:to>
    <xdr:pic>
      <xdr:nvPicPr>
        <xdr:cNvPr id="7" name="Obrázek 6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667000" y="1066800"/>
          <a:ext cx="143419" cy="271332"/>
        </a:xfrm>
        <a:prstGeom prst="rect">
          <a:avLst/>
        </a:prstGeom>
      </xdr:spPr>
    </xdr:pic>
    <xdr:clientData/>
  </xdr:twoCellAnchor>
  <xdr:twoCellAnchor editAs="oneCell">
    <xdr:from>
      <xdr:col>14</xdr:col>
      <xdr:colOff>171450</xdr:colOff>
      <xdr:row>4</xdr:row>
      <xdr:rowOff>180975</xdr:rowOff>
    </xdr:from>
    <xdr:to>
      <xdr:col>14</xdr:col>
      <xdr:colOff>314869</xdr:colOff>
      <xdr:row>4</xdr:row>
      <xdr:rowOff>452307</xdr:rowOff>
    </xdr:to>
    <xdr:pic>
      <xdr:nvPicPr>
        <xdr:cNvPr id="8" name="Obrázek 7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schemeClr val="accent6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7124700" y="1057275"/>
          <a:ext cx="143419" cy="27133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297316</xdr:colOff>
      <xdr:row>4</xdr:row>
      <xdr:rowOff>71870</xdr:rowOff>
    </xdr:from>
    <xdr:to>
      <xdr:col>19</xdr:col>
      <xdr:colOff>219075</xdr:colOff>
      <xdr:row>4</xdr:row>
      <xdr:rowOff>457200</xdr:rowOff>
    </xdr:to>
    <xdr:pic>
      <xdr:nvPicPr>
        <xdr:cNvPr id="7" name="Obrázek 6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prstClr val="black"/>
            <a:srgbClr val="D9C3A5">
              <a:tint val="50000"/>
              <a:satMod val="180000"/>
            </a:srgb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07916" y="948170"/>
          <a:ext cx="302759" cy="3853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95250</xdr:colOff>
      <xdr:row>4</xdr:row>
      <xdr:rowOff>76200</xdr:rowOff>
    </xdr:from>
    <xdr:to>
      <xdr:col>15</xdr:col>
      <xdr:colOff>351800</xdr:colOff>
      <xdr:row>4</xdr:row>
      <xdr:rowOff>466726</xdr:rowOff>
    </xdr:to>
    <xdr:pic>
      <xdr:nvPicPr>
        <xdr:cNvPr id="8" name="Obrázek 7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48550" y="952500"/>
          <a:ext cx="256550" cy="3905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200025</xdr:colOff>
      <xdr:row>4</xdr:row>
      <xdr:rowOff>180975</xdr:rowOff>
    </xdr:from>
    <xdr:to>
      <xdr:col>4</xdr:col>
      <xdr:colOff>343444</xdr:colOff>
      <xdr:row>4</xdr:row>
      <xdr:rowOff>452307</xdr:rowOff>
    </xdr:to>
    <xdr:pic>
      <xdr:nvPicPr>
        <xdr:cNvPr id="9" name="Obrázek 8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152650" y="1057275"/>
          <a:ext cx="143419" cy="271332"/>
        </a:xfrm>
        <a:prstGeom prst="rect">
          <a:avLst/>
        </a:prstGeom>
      </xdr:spPr>
    </xdr:pic>
    <xdr:clientData/>
  </xdr:twoCellAnchor>
  <xdr:twoCellAnchor editAs="oneCell">
    <xdr:from>
      <xdr:col>10</xdr:col>
      <xdr:colOff>180975</xdr:colOff>
      <xdr:row>4</xdr:row>
      <xdr:rowOff>190500</xdr:rowOff>
    </xdr:from>
    <xdr:to>
      <xdr:col>10</xdr:col>
      <xdr:colOff>324394</xdr:colOff>
      <xdr:row>4</xdr:row>
      <xdr:rowOff>461832</xdr:rowOff>
    </xdr:to>
    <xdr:pic>
      <xdr:nvPicPr>
        <xdr:cNvPr id="10" name="Obrázek 9"/>
        <xdr:cNvPicPr>
          <a:picLocks noChangeAspect="1"/>
        </xdr:cNvPicPr>
      </xdr:nvPicPr>
      <xdr:blipFill>
        <a:blip xmlns:r="http://schemas.openxmlformats.org/officeDocument/2006/relationships" r:embed="rId3">
          <a:duotone>
            <a:schemeClr val="accent6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5153025" y="1066800"/>
          <a:ext cx="143419" cy="27133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</xdr:colOff>
      <xdr:row>27</xdr:row>
      <xdr:rowOff>0</xdr:rowOff>
    </xdr:from>
    <xdr:to>
      <xdr:col>6</xdr:col>
      <xdr:colOff>409575</xdr:colOff>
      <xdr:row>35</xdr:row>
      <xdr:rowOff>76200</xdr:rowOff>
    </xdr:to>
    <xdr:graphicFrame macro="">
      <xdr:nvGraphicFramePr>
        <xdr:cNvPr id="11" name="Graf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28575</xdr:colOff>
      <xdr:row>26</xdr:row>
      <xdr:rowOff>47625</xdr:rowOff>
    </xdr:from>
    <xdr:to>
      <xdr:col>13</xdr:col>
      <xdr:colOff>342901</xdr:colOff>
      <xdr:row>35</xdr:row>
      <xdr:rowOff>90486</xdr:rowOff>
    </xdr:to>
    <xdr:graphicFrame macro="">
      <xdr:nvGraphicFramePr>
        <xdr:cNvPr id="8" name="Graf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66675</xdr:colOff>
      <xdr:row>26</xdr:row>
      <xdr:rowOff>57150</xdr:rowOff>
    </xdr:from>
    <xdr:to>
      <xdr:col>20</xdr:col>
      <xdr:colOff>390525</xdr:colOff>
      <xdr:row>35</xdr:row>
      <xdr:rowOff>100011</xdr:rowOff>
    </xdr:to>
    <xdr:graphicFrame macro="">
      <xdr:nvGraphicFramePr>
        <xdr:cNvPr id="13" name="Graf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3</xdr:col>
      <xdr:colOff>93992</xdr:colOff>
      <xdr:row>4</xdr:row>
      <xdr:rowOff>209550</xdr:rowOff>
    </xdr:from>
    <xdr:to>
      <xdr:col>5</xdr:col>
      <xdr:colOff>66675</xdr:colOff>
      <xdr:row>5</xdr:row>
      <xdr:rowOff>200025</xdr:rowOff>
    </xdr:to>
    <xdr:pic>
      <xdr:nvPicPr>
        <xdr:cNvPr id="10" name="Obrázek 9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2717" y="923925"/>
          <a:ext cx="868033" cy="400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161925</xdr:colOff>
      <xdr:row>4</xdr:row>
      <xdr:rowOff>314325</xdr:rowOff>
    </xdr:from>
    <xdr:to>
      <xdr:col>10</xdr:col>
      <xdr:colOff>305344</xdr:colOff>
      <xdr:row>5</xdr:row>
      <xdr:rowOff>176082</xdr:rowOff>
    </xdr:to>
    <xdr:pic>
      <xdr:nvPicPr>
        <xdr:cNvPr id="9" name="Obrázek 8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400550" y="1028700"/>
          <a:ext cx="143419" cy="271332"/>
        </a:xfrm>
        <a:prstGeom prst="rect">
          <a:avLst/>
        </a:prstGeom>
      </xdr:spPr>
    </xdr:pic>
    <xdr:clientData/>
  </xdr:twoCellAnchor>
  <xdr:twoCellAnchor editAs="oneCell">
    <xdr:from>
      <xdr:col>17</xdr:col>
      <xdr:colOff>152400</xdr:colOff>
      <xdr:row>4</xdr:row>
      <xdr:rowOff>333375</xdr:rowOff>
    </xdr:from>
    <xdr:to>
      <xdr:col>17</xdr:col>
      <xdr:colOff>295819</xdr:colOff>
      <xdr:row>5</xdr:row>
      <xdr:rowOff>195132</xdr:rowOff>
    </xdr:to>
    <xdr:pic>
      <xdr:nvPicPr>
        <xdr:cNvPr id="12" name="Obrázek 11"/>
        <xdr:cNvPicPr>
          <a:picLocks noChangeAspect="1"/>
        </xdr:cNvPicPr>
      </xdr:nvPicPr>
      <xdr:blipFill>
        <a:blip xmlns:r="http://schemas.openxmlformats.org/officeDocument/2006/relationships" r:embed="rId7">
          <a:duotone>
            <a:schemeClr val="accent6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7762875" y="1047750"/>
          <a:ext cx="143419" cy="271332"/>
        </a:xfrm>
        <a:prstGeom prst="rect">
          <a:avLst/>
        </a:prstGeom>
      </xdr:spPr>
    </xdr:pic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0.00389</cdr:x>
      <cdr:y>0.00727</cdr:y>
    </cdr:from>
    <cdr:to>
      <cdr:x>0.19066</cdr:x>
      <cdr:y>0.97455</cdr:y>
    </cdr:to>
    <cdr:sp macro="" textlink="">
      <cdr:nvSpPr>
        <cdr:cNvPr id="2" name="TextovéPole 1"/>
        <cdr:cNvSpPr txBox="1"/>
      </cdr:nvSpPr>
      <cdr:spPr>
        <a:xfrm xmlns:a="http://schemas.openxmlformats.org/drawingml/2006/main">
          <a:off x="9526" y="9526"/>
          <a:ext cx="457200" cy="12668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vert270" wrap="square" rtlCol="0" anchor="t"/>
        <a:lstStyle xmlns:a="http://schemas.openxmlformats.org/drawingml/2006/main"/>
        <a:p xmlns:a="http://schemas.openxmlformats.org/drawingml/2006/main"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800" b="0" i="0" baseline="0">
              <a:effectLst/>
              <a:latin typeface="Arial Narrow" panose="020B0606020202030204" pitchFamily="34" charset="0"/>
              <a:ea typeface="+mn-ea"/>
              <a:cs typeface="+mn-cs"/>
            </a:rPr>
            <a:t>podíl jednotlivých kategorií na celkovém počtu zákazníků</a:t>
          </a:r>
          <a:endParaRPr lang="cs-CZ" sz="800">
            <a:effectLst/>
            <a:latin typeface="Arial Narrow" panose="020B0606020202030204" pitchFamily="34" charset="0"/>
          </a:endParaRPr>
        </a:p>
        <a:p xmlns:a="http://schemas.openxmlformats.org/drawingml/2006/main">
          <a:endParaRPr lang="cs-CZ" sz="800">
            <a:latin typeface="Arial Narrow" panose="020B0606020202030204" pitchFamily="34" charset="0"/>
          </a:endParaRP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66674</xdr:colOff>
      <xdr:row>45</xdr:row>
      <xdr:rowOff>0</xdr:rowOff>
    </xdr:from>
    <xdr:to>
      <xdr:col>3</xdr:col>
      <xdr:colOff>495299</xdr:colOff>
      <xdr:row>54</xdr:row>
      <xdr:rowOff>76200</xdr:rowOff>
    </xdr:to>
    <xdr:graphicFrame macro="">
      <xdr:nvGraphicFramePr>
        <xdr:cNvPr id="13" name="Graf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76200</xdr:colOff>
      <xdr:row>45</xdr:row>
      <xdr:rowOff>0</xdr:rowOff>
    </xdr:from>
    <xdr:to>
      <xdr:col>6</xdr:col>
      <xdr:colOff>504825</xdr:colOff>
      <xdr:row>54</xdr:row>
      <xdr:rowOff>142875</xdr:rowOff>
    </xdr:to>
    <xdr:graphicFrame macro="">
      <xdr:nvGraphicFramePr>
        <xdr:cNvPr id="16" name="Graf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76200</xdr:colOff>
      <xdr:row>45</xdr:row>
      <xdr:rowOff>0</xdr:rowOff>
    </xdr:from>
    <xdr:to>
      <xdr:col>9</xdr:col>
      <xdr:colOff>504825</xdr:colOff>
      <xdr:row>54</xdr:row>
      <xdr:rowOff>142875</xdr:rowOff>
    </xdr:to>
    <xdr:graphicFrame macro="">
      <xdr:nvGraphicFramePr>
        <xdr:cNvPr id="17" name="Graf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</xdr:col>
      <xdr:colOff>209550</xdr:colOff>
      <xdr:row>6</xdr:row>
      <xdr:rowOff>38100</xdr:rowOff>
    </xdr:from>
    <xdr:to>
      <xdr:col>1</xdr:col>
      <xdr:colOff>352969</xdr:colOff>
      <xdr:row>7</xdr:row>
      <xdr:rowOff>14157</xdr:rowOff>
    </xdr:to>
    <xdr:pic>
      <xdr:nvPicPr>
        <xdr:cNvPr id="14" name="Obrázek 13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390650" y="1428750"/>
          <a:ext cx="143419" cy="271332"/>
        </a:xfrm>
        <a:prstGeom prst="rect">
          <a:avLst/>
        </a:prstGeom>
      </xdr:spPr>
    </xdr:pic>
    <xdr:clientData/>
  </xdr:twoCellAnchor>
  <xdr:twoCellAnchor editAs="oneCell">
    <xdr:from>
      <xdr:col>3</xdr:col>
      <xdr:colOff>180975</xdr:colOff>
      <xdr:row>6</xdr:row>
      <xdr:rowOff>19369</xdr:rowOff>
    </xdr:from>
    <xdr:to>
      <xdr:col>3</xdr:col>
      <xdr:colOff>381000</xdr:colOff>
      <xdr:row>7</xdr:row>
      <xdr:rowOff>28576</xdr:rowOff>
    </xdr:to>
    <xdr:pic>
      <xdr:nvPicPr>
        <xdr:cNvPr id="18" name="Obrázek 17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24125" y="1410019"/>
          <a:ext cx="200025" cy="3044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228600</xdr:colOff>
      <xdr:row>6</xdr:row>
      <xdr:rowOff>38100</xdr:rowOff>
    </xdr:from>
    <xdr:to>
      <xdr:col>2</xdr:col>
      <xdr:colOff>372019</xdr:colOff>
      <xdr:row>7</xdr:row>
      <xdr:rowOff>14157</xdr:rowOff>
    </xdr:to>
    <xdr:pic>
      <xdr:nvPicPr>
        <xdr:cNvPr id="19" name="Obrázek 18"/>
        <xdr:cNvPicPr>
          <a:picLocks noChangeAspect="1"/>
        </xdr:cNvPicPr>
      </xdr:nvPicPr>
      <xdr:blipFill>
        <a:blip xmlns:r="http://schemas.openxmlformats.org/officeDocument/2006/relationships" r:embed="rId7">
          <a:duotone>
            <a:schemeClr val="accent6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artisticPhotocopy/>
                  </a14:imgEffect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990725" y="1428750"/>
          <a:ext cx="143419" cy="271332"/>
        </a:xfrm>
        <a:prstGeom prst="rect">
          <a:avLst/>
        </a:prstGeom>
      </xdr:spPr>
    </xdr:pic>
    <xdr:clientData/>
  </xdr:twoCellAnchor>
  <xdr:oneCellAnchor>
    <xdr:from>
      <xdr:col>4</xdr:col>
      <xdr:colOff>209550</xdr:colOff>
      <xdr:row>6</xdr:row>
      <xdr:rowOff>38100</xdr:rowOff>
    </xdr:from>
    <xdr:ext cx="143419" cy="271332"/>
    <xdr:pic>
      <xdr:nvPicPr>
        <xdr:cNvPr id="20" name="Obrázek 19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390650" y="1428750"/>
          <a:ext cx="143419" cy="271332"/>
        </a:xfrm>
        <a:prstGeom prst="rect">
          <a:avLst/>
        </a:prstGeom>
      </xdr:spPr>
    </xdr:pic>
    <xdr:clientData/>
  </xdr:oneCellAnchor>
  <xdr:oneCellAnchor>
    <xdr:from>
      <xdr:col>6</xdr:col>
      <xdr:colOff>180975</xdr:colOff>
      <xdr:row>6</xdr:row>
      <xdr:rowOff>19369</xdr:rowOff>
    </xdr:from>
    <xdr:ext cx="200025" cy="304482"/>
    <xdr:pic>
      <xdr:nvPicPr>
        <xdr:cNvPr id="21" name="Obrázek 20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24125" y="1410019"/>
          <a:ext cx="200025" cy="3044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228600</xdr:colOff>
      <xdr:row>6</xdr:row>
      <xdr:rowOff>38100</xdr:rowOff>
    </xdr:from>
    <xdr:ext cx="143419" cy="271332"/>
    <xdr:pic>
      <xdr:nvPicPr>
        <xdr:cNvPr id="22" name="Obrázek 21"/>
        <xdr:cNvPicPr>
          <a:picLocks noChangeAspect="1"/>
        </xdr:cNvPicPr>
      </xdr:nvPicPr>
      <xdr:blipFill>
        <a:blip xmlns:r="http://schemas.openxmlformats.org/officeDocument/2006/relationships" r:embed="rId7">
          <a:duotone>
            <a:schemeClr val="accent6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artisticPhotocopy/>
                  </a14:imgEffect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990725" y="1428750"/>
          <a:ext cx="143419" cy="271332"/>
        </a:xfrm>
        <a:prstGeom prst="rect">
          <a:avLst/>
        </a:prstGeom>
      </xdr:spPr>
    </xdr:pic>
    <xdr:clientData/>
  </xdr:oneCellAnchor>
  <xdr:oneCellAnchor>
    <xdr:from>
      <xdr:col>7</xdr:col>
      <xdr:colOff>209550</xdr:colOff>
      <xdr:row>6</xdr:row>
      <xdr:rowOff>38100</xdr:rowOff>
    </xdr:from>
    <xdr:ext cx="143419" cy="271332"/>
    <xdr:pic>
      <xdr:nvPicPr>
        <xdr:cNvPr id="23" name="Obrázek 22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390650" y="1428750"/>
          <a:ext cx="143419" cy="271332"/>
        </a:xfrm>
        <a:prstGeom prst="rect">
          <a:avLst/>
        </a:prstGeom>
      </xdr:spPr>
    </xdr:pic>
    <xdr:clientData/>
  </xdr:oneCellAnchor>
  <xdr:oneCellAnchor>
    <xdr:from>
      <xdr:col>9</xdr:col>
      <xdr:colOff>180975</xdr:colOff>
      <xdr:row>6</xdr:row>
      <xdr:rowOff>19369</xdr:rowOff>
    </xdr:from>
    <xdr:ext cx="200025" cy="304482"/>
    <xdr:pic>
      <xdr:nvPicPr>
        <xdr:cNvPr id="24" name="Obrázek 23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24125" y="1410019"/>
          <a:ext cx="200025" cy="3044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228600</xdr:colOff>
      <xdr:row>6</xdr:row>
      <xdr:rowOff>38100</xdr:rowOff>
    </xdr:from>
    <xdr:ext cx="143419" cy="271332"/>
    <xdr:pic>
      <xdr:nvPicPr>
        <xdr:cNvPr id="25" name="Obrázek 24"/>
        <xdr:cNvPicPr>
          <a:picLocks noChangeAspect="1"/>
        </xdr:cNvPicPr>
      </xdr:nvPicPr>
      <xdr:blipFill>
        <a:blip xmlns:r="http://schemas.openxmlformats.org/officeDocument/2006/relationships" r:embed="rId7">
          <a:duotone>
            <a:schemeClr val="accent6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artisticPhotocopy/>
                  </a14:imgEffect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990725" y="1428750"/>
          <a:ext cx="143419" cy="271332"/>
        </a:xfrm>
        <a:prstGeom prst="rect">
          <a:avLst/>
        </a:prstGeom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40</xdr:row>
      <xdr:rowOff>47625</xdr:rowOff>
    </xdr:from>
    <xdr:to>
      <xdr:col>6</xdr:col>
      <xdr:colOff>295275</xdr:colOff>
      <xdr:row>54</xdr:row>
      <xdr:rowOff>47624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295276</xdr:colOff>
      <xdr:row>40</xdr:row>
      <xdr:rowOff>66675</xdr:rowOff>
    </xdr:from>
    <xdr:to>
      <xdr:col>10</xdr:col>
      <xdr:colOff>228600</xdr:colOff>
      <xdr:row>54</xdr:row>
      <xdr:rowOff>66674</xdr:rowOff>
    </xdr:to>
    <xdr:graphicFrame macro="">
      <xdr:nvGraphicFramePr>
        <xdr:cNvPr id="7" name="Graf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352424</xdr:colOff>
      <xdr:row>4</xdr:row>
      <xdr:rowOff>3211</xdr:rowOff>
    </xdr:from>
    <xdr:to>
      <xdr:col>3</xdr:col>
      <xdr:colOff>209550</xdr:colOff>
      <xdr:row>6</xdr:row>
      <xdr:rowOff>266393</xdr:rowOff>
    </xdr:to>
    <xdr:pic>
      <xdr:nvPicPr>
        <xdr:cNvPr id="10" name="Obrázek 9"/>
        <xdr:cNvPicPr>
          <a:picLocks noChangeAspect="1"/>
        </xdr:cNvPicPr>
      </xdr:nvPicPr>
      <xdr:blipFill>
        <a:blip xmlns:r="http://schemas.openxmlformats.org/officeDocument/2006/relationships" r:embed="rId3">
          <a:grayscl/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 contrast="-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352424" y="669961"/>
          <a:ext cx="1333501" cy="891832"/>
        </a:xfrm>
        <a:prstGeom prst="rect">
          <a:avLst/>
        </a:prstGeom>
      </xdr:spPr>
    </xdr:pic>
    <xdr:clientData/>
  </xdr:twoCellAnchor>
  <xdr:twoCellAnchor editAs="oneCell">
    <xdr:from>
      <xdr:col>5</xdr:col>
      <xdr:colOff>228600</xdr:colOff>
      <xdr:row>6</xdr:row>
      <xdr:rowOff>38100</xdr:rowOff>
    </xdr:from>
    <xdr:to>
      <xdr:col>5</xdr:col>
      <xdr:colOff>372019</xdr:colOff>
      <xdr:row>7</xdr:row>
      <xdr:rowOff>14157</xdr:rowOff>
    </xdr:to>
    <xdr:pic>
      <xdr:nvPicPr>
        <xdr:cNvPr id="9" name="Obrázek 8"/>
        <xdr:cNvPicPr>
          <a:picLocks noChangeAspect="1"/>
        </xdr:cNvPicPr>
      </xdr:nvPicPr>
      <xdr:blipFill>
        <a:blip xmlns:r="http://schemas.openxmlformats.org/officeDocument/2006/relationships" r:embed="rId5">
          <a:duotone>
            <a:schemeClr val="accent6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990725" y="1552575"/>
          <a:ext cx="143419" cy="271332"/>
        </a:xfrm>
        <a:prstGeom prst="rect">
          <a:avLst/>
        </a:prstGeom>
      </xdr:spPr>
    </xdr:pic>
    <xdr:clientData/>
  </xdr:twoCellAnchor>
  <xdr:twoCellAnchor editAs="oneCell">
    <xdr:from>
      <xdr:col>4</xdr:col>
      <xdr:colOff>228600</xdr:colOff>
      <xdr:row>6</xdr:row>
      <xdr:rowOff>47625</xdr:rowOff>
    </xdr:from>
    <xdr:to>
      <xdr:col>4</xdr:col>
      <xdr:colOff>372019</xdr:colOff>
      <xdr:row>7</xdr:row>
      <xdr:rowOff>4632</xdr:rowOff>
    </xdr:to>
    <xdr:pic>
      <xdr:nvPicPr>
        <xdr:cNvPr id="11" name="Obrázek 10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295525" y="1343025"/>
          <a:ext cx="143419" cy="271332"/>
        </a:xfrm>
        <a:prstGeom prst="rect">
          <a:avLst/>
        </a:prstGeom>
      </xdr:spPr>
    </xdr:pic>
    <xdr:clientData/>
  </xdr:twoCellAnchor>
  <xdr:oneCellAnchor>
    <xdr:from>
      <xdr:col>9</xdr:col>
      <xdr:colOff>228600</xdr:colOff>
      <xdr:row>6</xdr:row>
      <xdr:rowOff>38100</xdr:rowOff>
    </xdr:from>
    <xdr:ext cx="143419" cy="290382"/>
    <xdr:pic>
      <xdr:nvPicPr>
        <xdr:cNvPr id="12" name="Obrázek 11"/>
        <xdr:cNvPicPr>
          <a:picLocks noChangeAspect="1"/>
        </xdr:cNvPicPr>
      </xdr:nvPicPr>
      <xdr:blipFill>
        <a:blip xmlns:r="http://schemas.openxmlformats.org/officeDocument/2006/relationships" r:embed="rId5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886075" y="1333500"/>
          <a:ext cx="143419" cy="290382"/>
        </a:xfrm>
        <a:prstGeom prst="rect">
          <a:avLst/>
        </a:prstGeom>
      </xdr:spPr>
    </xdr:pic>
    <xdr:clientData/>
  </xdr:oneCellAnchor>
  <xdr:oneCellAnchor>
    <xdr:from>
      <xdr:col>8</xdr:col>
      <xdr:colOff>228600</xdr:colOff>
      <xdr:row>6</xdr:row>
      <xdr:rowOff>47625</xdr:rowOff>
    </xdr:from>
    <xdr:ext cx="143419" cy="271332"/>
    <xdr:pic>
      <xdr:nvPicPr>
        <xdr:cNvPr id="13" name="Obrázek 12"/>
        <xdr:cNvPicPr>
          <a:picLocks noChangeAspect="1"/>
        </xdr:cNvPicPr>
      </xdr:nvPicPr>
      <xdr:blipFill>
        <a:blip xmlns:r="http://schemas.openxmlformats.org/officeDocument/2006/relationships" r:embed="rId7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295525" y="1343025"/>
          <a:ext cx="143419" cy="271332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1"/>
  <sheetViews>
    <sheetView tabSelected="1" view="pageBreakPreview" zoomScaleNormal="100" zoomScaleSheetLayoutView="100" workbookViewId="0"/>
  </sheetViews>
  <sheetFormatPr defaultRowHeight="12.75" x14ac:dyDescent="0.2"/>
  <cols>
    <col min="1" max="1" width="11.42578125" style="3" customWidth="1"/>
    <col min="2" max="2" width="4.140625" style="3" customWidth="1"/>
    <col min="3" max="3" width="7" style="3" customWidth="1"/>
    <col min="4" max="4" width="8.7109375" style="3" customWidth="1"/>
    <col min="5" max="5" width="5.5703125" style="3" customWidth="1"/>
    <col min="6" max="6" width="15.5703125" style="3" customWidth="1"/>
    <col min="7" max="7" width="11.28515625" style="3" customWidth="1"/>
    <col min="8" max="8" width="8.7109375" style="3" customWidth="1"/>
    <col min="9" max="9" width="5.140625" style="3" customWidth="1"/>
    <col min="10" max="10" width="13.85546875" style="3" customWidth="1"/>
    <col min="11" max="11" width="3.7109375" style="3" customWidth="1"/>
    <col min="12" max="12" width="11.42578125" style="3" bestFit="1" customWidth="1"/>
    <col min="13" max="16384" width="9.140625" style="3"/>
  </cols>
  <sheetData>
    <row r="1" spans="1:20" ht="36" customHeight="1" x14ac:dyDescent="0.2">
      <c r="A1" s="782"/>
      <c r="B1" s="27"/>
      <c r="C1" s="27"/>
      <c r="D1" s="27"/>
      <c r="E1" s="27"/>
      <c r="F1" s="27"/>
      <c r="G1" s="777"/>
      <c r="H1" s="780"/>
      <c r="I1" s="778"/>
      <c r="J1" s="22"/>
    </row>
    <row r="2" spans="1:20" ht="36" customHeight="1" x14ac:dyDescent="0.2">
      <c r="A2" s="783"/>
      <c r="B2" s="777"/>
      <c r="C2" s="780"/>
      <c r="D2" s="777"/>
      <c r="E2" s="27"/>
      <c r="F2" s="27"/>
      <c r="G2" s="27"/>
      <c r="H2" s="781"/>
      <c r="I2" s="22"/>
      <c r="J2" s="22"/>
    </row>
    <row r="3" spans="1:20" ht="36" customHeight="1" x14ac:dyDescent="0.2">
      <c r="A3" s="784"/>
      <c r="B3" s="27"/>
      <c r="C3" s="781"/>
      <c r="D3" s="27"/>
      <c r="E3" s="27"/>
      <c r="F3" s="27"/>
      <c r="G3" s="27"/>
      <c r="H3" s="780"/>
      <c r="I3" s="778"/>
      <c r="J3" s="778"/>
      <c r="K3" s="779"/>
    </row>
    <row r="4" spans="1:20" ht="36" customHeight="1" x14ac:dyDescent="0.2">
      <c r="A4" s="784"/>
      <c r="B4" s="27"/>
      <c r="C4" s="27"/>
      <c r="D4" s="494"/>
      <c r="E4" s="27"/>
      <c r="F4" s="27"/>
      <c r="G4" s="27"/>
      <c r="H4" s="781"/>
      <c r="I4" s="22"/>
      <c r="J4" s="22"/>
      <c r="T4" s="28"/>
    </row>
    <row r="5" spans="1:20" ht="36" customHeight="1" x14ac:dyDescent="0.2">
      <c r="A5" s="493"/>
      <c r="B5" s="27"/>
      <c r="C5" s="27"/>
      <c r="D5" s="27"/>
      <c r="E5" s="27"/>
      <c r="F5" s="27"/>
      <c r="G5" s="27"/>
      <c r="H5" s="781"/>
      <c r="I5" s="22"/>
      <c r="J5" s="22"/>
    </row>
    <row r="6" spans="1:20" ht="36" customHeight="1" x14ac:dyDescent="0.2">
      <c r="A6" s="493"/>
      <c r="B6" s="27"/>
      <c r="C6" s="27"/>
      <c r="D6" s="27"/>
      <c r="E6" s="27"/>
      <c r="F6" s="27"/>
      <c r="G6" s="27"/>
      <c r="H6" s="27"/>
      <c r="I6" s="22"/>
      <c r="J6" s="22"/>
    </row>
    <row r="7" spans="1:20" ht="36" customHeight="1" x14ac:dyDescent="0.2">
      <c r="A7" s="22"/>
      <c r="B7" s="22"/>
      <c r="C7" s="22"/>
      <c r="D7" s="22"/>
      <c r="E7" s="22"/>
      <c r="F7" s="22"/>
      <c r="G7" s="22"/>
      <c r="H7" s="22"/>
      <c r="I7" s="22"/>
      <c r="J7" s="22"/>
    </row>
    <row r="8" spans="1:20" ht="36" customHeight="1" x14ac:dyDescent="0.2">
      <c r="A8" s="876" t="s">
        <v>333</v>
      </c>
      <c r="B8" s="876"/>
      <c r="C8" s="876"/>
      <c r="D8" s="876"/>
      <c r="E8" s="876"/>
      <c r="F8" s="876"/>
      <c r="G8" s="876"/>
      <c r="H8" s="876"/>
      <c r="I8" s="876"/>
      <c r="J8" s="876"/>
      <c r="K8" s="876"/>
    </row>
    <row r="9" spans="1:20" ht="36" customHeight="1" x14ac:dyDescent="0.2">
      <c r="A9" s="876"/>
      <c r="B9" s="876"/>
      <c r="C9" s="876"/>
      <c r="D9" s="876"/>
      <c r="E9" s="876"/>
      <c r="F9" s="876"/>
      <c r="G9" s="876"/>
      <c r="H9" s="876"/>
      <c r="I9" s="876"/>
      <c r="J9" s="876"/>
      <c r="K9" s="876"/>
    </row>
    <row r="10" spans="1:20" ht="36" customHeight="1" x14ac:dyDescent="0.2">
      <c r="A10" s="22"/>
      <c r="B10" s="22"/>
      <c r="C10" s="22"/>
      <c r="D10" s="22"/>
      <c r="E10" s="22"/>
      <c r="F10" s="22"/>
      <c r="G10" s="22"/>
      <c r="H10" s="22"/>
      <c r="I10" s="22"/>
      <c r="J10" s="22"/>
    </row>
    <row r="11" spans="1:20" ht="36" customHeight="1" x14ac:dyDescent="0.2">
      <c r="A11" s="22"/>
      <c r="B11" s="22"/>
      <c r="C11" s="22"/>
      <c r="D11" s="22"/>
      <c r="E11" s="22"/>
      <c r="F11" s="22"/>
      <c r="G11" s="22"/>
      <c r="H11" s="22"/>
      <c r="I11" s="22"/>
      <c r="J11" s="22"/>
    </row>
    <row r="12" spans="1:20" ht="36" customHeight="1" x14ac:dyDescent="0.2">
      <c r="A12" s="22"/>
      <c r="B12" s="22"/>
      <c r="C12" s="22"/>
      <c r="D12" s="22"/>
      <c r="E12" s="22"/>
      <c r="F12" s="22"/>
      <c r="G12" s="22"/>
      <c r="H12" s="22"/>
      <c r="I12" s="22"/>
      <c r="J12" s="22"/>
    </row>
    <row r="13" spans="1:20" ht="36" customHeight="1" x14ac:dyDescent="0.2">
      <c r="A13" s="22"/>
      <c r="B13" s="22"/>
      <c r="C13" s="22"/>
      <c r="D13" s="22"/>
      <c r="E13" s="22"/>
      <c r="F13" s="22"/>
      <c r="G13" s="22"/>
      <c r="H13" s="22"/>
      <c r="I13" s="22"/>
      <c r="J13" s="22"/>
    </row>
    <row r="14" spans="1:20" ht="36" customHeight="1" x14ac:dyDescent="0.2">
      <c r="A14" s="22"/>
      <c r="B14" s="22"/>
      <c r="C14" s="22"/>
      <c r="D14" s="22"/>
      <c r="E14" s="22"/>
      <c r="F14" s="22"/>
      <c r="G14" s="22"/>
      <c r="H14" s="22"/>
      <c r="I14" s="22"/>
      <c r="J14" s="22"/>
    </row>
    <row r="15" spans="1:20" ht="36" customHeight="1" x14ac:dyDescent="0.2">
      <c r="A15" s="22"/>
      <c r="B15" s="22"/>
      <c r="C15" s="22"/>
      <c r="D15" s="22"/>
      <c r="E15" s="22"/>
      <c r="F15" s="22"/>
      <c r="G15" s="22"/>
      <c r="H15" s="22"/>
      <c r="I15" s="22"/>
      <c r="J15" s="22"/>
    </row>
    <row r="16" spans="1:20" ht="36" customHeight="1" x14ac:dyDescent="0.2">
      <c r="A16" s="22"/>
      <c r="B16" s="22"/>
      <c r="C16" s="22"/>
      <c r="D16" s="22"/>
      <c r="E16" s="22"/>
      <c r="F16" s="786"/>
      <c r="G16" s="22"/>
      <c r="H16" s="22"/>
      <c r="I16" s="22"/>
      <c r="J16" s="22"/>
    </row>
    <row r="17" spans="1:11" ht="36" customHeight="1" x14ac:dyDescent="0.2">
      <c r="A17" s="25"/>
      <c r="B17" s="774"/>
      <c r="C17" s="775"/>
      <c r="D17" s="791"/>
      <c r="E17" s="874" t="s">
        <v>186</v>
      </c>
      <c r="F17" s="875"/>
      <c r="G17" s="873">
        <v>2019</v>
      </c>
      <c r="H17" s="775"/>
      <c r="I17" s="25"/>
      <c r="J17" s="25"/>
    </row>
    <row r="18" spans="1:11" ht="23.25" customHeight="1" x14ac:dyDescent="0.2">
      <c r="A18" s="25"/>
      <c r="B18" s="25"/>
      <c r="C18" s="24"/>
      <c r="D18" s="792"/>
      <c r="E18" s="29"/>
      <c r="F18" s="793"/>
      <c r="G18" s="796"/>
      <c r="H18" s="24"/>
      <c r="I18" s="25"/>
      <c r="J18" s="25"/>
    </row>
    <row r="19" spans="1:11" ht="15" customHeight="1" x14ac:dyDescent="0.2">
      <c r="A19" s="22"/>
      <c r="B19" s="22"/>
      <c r="C19" s="22"/>
      <c r="D19" s="22"/>
      <c r="E19" s="26"/>
      <c r="F19" s="794"/>
      <c r="G19" s="786"/>
      <c r="H19" s="22"/>
      <c r="I19" s="787"/>
      <c r="J19" s="771"/>
    </row>
    <row r="20" spans="1:11" ht="15" customHeight="1" x14ac:dyDescent="0.2">
      <c r="A20" s="488"/>
      <c r="B20" s="488"/>
      <c r="C20" s="488"/>
      <c r="D20" s="26"/>
      <c r="E20" s="26"/>
      <c r="F20" s="794"/>
      <c r="G20" s="794"/>
      <c r="H20" s="488"/>
      <c r="I20" s="797">
        <v>7</v>
      </c>
      <c r="J20" s="772" t="s">
        <v>345</v>
      </c>
    </row>
    <row r="21" spans="1:11" ht="15" customHeight="1" x14ac:dyDescent="0.2">
      <c r="A21" s="488"/>
      <c r="B21" s="488"/>
      <c r="C21" s="488"/>
      <c r="D21" s="26"/>
      <c r="E21" s="26"/>
      <c r="F21" s="794"/>
      <c r="G21" s="26"/>
      <c r="H21" s="488"/>
      <c r="I21" s="797">
        <v>8</v>
      </c>
      <c r="J21" s="772" t="s">
        <v>346</v>
      </c>
    </row>
    <row r="22" spans="1:11" ht="15" customHeight="1" x14ac:dyDescent="0.2">
      <c r="A22" s="488"/>
      <c r="B22" s="488"/>
      <c r="C22" s="488"/>
      <c r="D22" s="26"/>
      <c r="E22" s="26"/>
      <c r="F22" s="794"/>
      <c r="G22" s="26"/>
      <c r="H22" s="488"/>
      <c r="I22" s="798">
        <v>9</v>
      </c>
      <c r="J22" s="799" t="s">
        <v>347</v>
      </c>
      <c r="K22" s="779"/>
    </row>
    <row r="23" spans="1:11" ht="15" customHeight="1" x14ac:dyDescent="0.2">
      <c r="A23" s="488"/>
      <c r="B23" s="488"/>
      <c r="C23" s="488"/>
      <c r="D23" s="26"/>
      <c r="E23" s="26"/>
      <c r="F23" s="794"/>
      <c r="G23" s="26"/>
      <c r="H23" s="488"/>
      <c r="I23" s="787"/>
      <c r="J23" s="787"/>
      <c r="K23" s="4"/>
    </row>
    <row r="24" spans="1:11" ht="15" customHeight="1" x14ac:dyDescent="0.2">
      <c r="A24" s="23"/>
      <c r="B24" s="23"/>
      <c r="C24" s="22"/>
      <c r="D24" s="22"/>
      <c r="E24" s="489"/>
      <c r="F24" s="795"/>
      <c r="G24" s="22"/>
      <c r="H24" s="22"/>
      <c r="I24" s="787"/>
      <c r="J24" s="488"/>
      <c r="K24" s="492"/>
    </row>
    <row r="25" spans="1:11" ht="15" customHeight="1" x14ac:dyDescent="0.2">
      <c r="A25" s="786"/>
      <c r="B25" s="22"/>
      <c r="C25" s="22"/>
      <c r="D25" s="22"/>
      <c r="E25" s="489"/>
      <c r="F25" s="489"/>
      <c r="G25" s="490"/>
      <c r="H25" s="491"/>
      <c r="I25" s="787"/>
      <c r="J25" s="22"/>
      <c r="K25" s="492"/>
    </row>
    <row r="26" spans="1:11" ht="15" customHeight="1" x14ac:dyDescent="0.2">
      <c r="A26" s="786"/>
      <c r="B26" s="22"/>
      <c r="C26" s="22"/>
      <c r="D26" s="22"/>
      <c r="E26" s="489"/>
      <c r="F26" s="26"/>
      <c r="G26" s="22"/>
      <c r="H26" s="22"/>
      <c r="I26" s="787"/>
      <c r="J26" s="488"/>
      <c r="K26" s="492"/>
    </row>
    <row r="27" spans="1:11" ht="15" customHeight="1" x14ac:dyDescent="0.2">
      <c r="A27" s="787"/>
      <c r="B27" s="22"/>
      <c r="C27" s="22"/>
      <c r="D27" s="22"/>
      <c r="E27" s="22"/>
      <c r="F27" s="22"/>
      <c r="G27" s="488"/>
      <c r="H27" s="488"/>
      <c r="I27" s="787"/>
      <c r="J27" s="491"/>
      <c r="K27" s="492"/>
    </row>
    <row r="28" spans="1:11" ht="15" customHeight="1" x14ac:dyDescent="0.2">
      <c r="A28" s="787"/>
      <c r="B28" s="22"/>
      <c r="C28" s="22"/>
      <c r="D28" s="22"/>
      <c r="E28" s="22"/>
      <c r="F28" s="22"/>
      <c r="G28" s="488"/>
      <c r="H28" s="488"/>
      <c r="I28" s="787"/>
      <c r="J28" s="488"/>
      <c r="K28" s="492"/>
    </row>
    <row r="29" spans="1:11" ht="15" customHeight="1" x14ac:dyDescent="0.2">
      <c r="A29" s="788" t="s">
        <v>128</v>
      </c>
      <c r="B29" s="785"/>
      <c r="C29" s="790"/>
      <c r="D29" s="776"/>
      <c r="E29" s="488"/>
      <c r="F29" s="488"/>
      <c r="G29" s="488"/>
      <c r="H29" s="488"/>
      <c r="I29" s="787"/>
      <c r="J29" s="4"/>
    </row>
    <row r="30" spans="1:11" ht="15" customHeight="1" x14ac:dyDescent="0.2">
      <c r="A30" s="789"/>
      <c r="B30" s="488"/>
      <c r="C30" s="787"/>
      <c r="D30" s="488"/>
      <c r="E30" s="488"/>
      <c r="F30" s="488"/>
      <c r="G30" s="488"/>
      <c r="H30" s="488"/>
      <c r="I30" s="787"/>
      <c r="J30" s="488"/>
    </row>
    <row r="31" spans="1:11" x14ac:dyDescent="0.2">
      <c r="A31" s="787"/>
      <c r="B31" s="488"/>
      <c r="C31" s="488"/>
      <c r="D31" s="488"/>
      <c r="E31" s="488"/>
      <c r="F31" s="488"/>
      <c r="G31" s="488"/>
      <c r="H31" s="488"/>
      <c r="I31" s="787"/>
      <c r="J31" s="488"/>
    </row>
  </sheetData>
  <mergeCells count="2">
    <mergeCell ref="E17:F17"/>
    <mergeCell ref="A8:K9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5"/>
  <sheetViews>
    <sheetView view="pageBreakPreview" topLeftCell="A16" zoomScaleNormal="100" zoomScaleSheetLayoutView="100" workbookViewId="0">
      <selection activeCell="N42" sqref="N42"/>
    </sheetView>
  </sheetViews>
  <sheetFormatPr defaultRowHeight="12.75" x14ac:dyDescent="0.2"/>
  <cols>
    <col min="1" max="1" width="9.42578125" style="66" customWidth="1"/>
    <col min="2" max="2" width="3.85546875" style="66" customWidth="1"/>
    <col min="3" max="11" width="8.85546875" style="66" customWidth="1"/>
    <col min="12" max="12" width="1.7109375" style="66" customWidth="1"/>
    <col min="13" max="14" width="9.140625" style="66"/>
    <col min="15" max="15" width="11.140625" style="66" customWidth="1"/>
    <col min="16" max="16384" width="9.140625" style="66"/>
  </cols>
  <sheetData>
    <row r="1" spans="1:22" ht="13.5" x14ac:dyDescent="0.25">
      <c r="K1" s="964" t="s">
        <v>226</v>
      </c>
      <c r="L1" s="964"/>
    </row>
    <row r="2" spans="1:22" s="552" customFormat="1" ht="15.75" customHeight="1" x14ac:dyDescent="0.2">
      <c r="A2" s="974" t="s">
        <v>167</v>
      </c>
      <c r="B2" s="974"/>
      <c r="C2" s="974"/>
      <c r="D2" s="974"/>
      <c r="E2" s="974"/>
      <c r="F2" s="974"/>
      <c r="G2" s="974"/>
      <c r="H2" s="974"/>
      <c r="I2" s="974"/>
      <c r="J2" s="974"/>
      <c r="K2" s="974"/>
      <c r="L2" s="974"/>
    </row>
    <row r="3" spans="1:22" ht="18.75" customHeight="1" x14ac:dyDescent="0.2">
      <c r="A3" s="979" t="str">
        <f>T!E17&amp;" "&amp;T!G17</f>
        <v>III. čtvrtletí 2019</v>
      </c>
      <c r="B3" s="979"/>
      <c r="C3" s="979"/>
      <c r="D3" s="101"/>
      <c r="E3" s="101"/>
      <c r="F3" s="69"/>
      <c r="G3" s="67"/>
      <c r="H3" s="67"/>
      <c r="I3" s="67"/>
    </row>
    <row r="4" spans="1:22" ht="12.95" customHeight="1" x14ac:dyDescent="0.2">
      <c r="A4" s="965" t="s">
        <v>4</v>
      </c>
      <c r="B4" s="965"/>
      <c r="C4" s="965"/>
      <c r="D4" s="966"/>
      <c r="E4" s="95"/>
      <c r="F4" s="70"/>
      <c r="G4" s="70"/>
      <c r="H4" s="70"/>
      <c r="I4" s="70"/>
      <c r="J4" s="71"/>
      <c r="K4" s="100"/>
      <c r="L4" s="71"/>
    </row>
    <row r="5" spans="1:22" ht="24.95" customHeight="1" x14ac:dyDescent="0.25">
      <c r="E5" s="967">
        <f>T!G17</f>
        <v>2019</v>
      </c>
      <c r="F5" s="956"/>
      <c r="G5" s="956"/>
      <c r="H5" s="398"/>
      <c r="I5" s="968">
        <f>E5-1</f>
        <v>2018</v>
      </c>
      <c r="J5" s="969"/>
      <c r="K5" s="970"/>
      <c r="L5" s="71"/>
    </row>
    <row r="6" spans="1:22" ht="24.95" customHeight="1" x14ac:dyDescent="0.25">
      <c r="A6" s="74"/>
      <c r="B6" s="75"/>
      <c r="C6" s="76"/>
      <c r="D6" s="76"/>
      <c r="E6" s="977" t="s">
        <v>39</v>
      </c>
      <c r="F6" s="978"/>
      <c r="G6" s="420"/>
      <c r="H6" s="962" t="s">
        <v>108</v>
      </c>
      <c r="I6" s="975" t="s">
        <v>39</v>
      </c>
      <c r="J6" s="976"/>
      <c r="K6" s="399"/>
      <c r="L6" s="87"/>
    </row>
    <row r="7" spans="1:22" ht="24.95" customHeight="1" x14ac:dyDescent="0.25">
      <c r="A7" s="74"/>
      <c r="B7" s="94"/>
      <c r="C7" s="94"/>
      <c r="D7" s="972" t="s">
        <v>0</v>
      </c>
      <c r="E7" s="961"/>
      <c r="F7" s="962"/>
      <c r="G7" s="417" t="s">
        <v>107</v>
      </c>
      <c r="H7" s="962"/>
      <c r="I7" s="961"/>
      <c r="J7" s="962"/>
      <c r="K7" s="114" t="s">
        <v>107</v>
      </c>
      <c r="L7" s="87"/>
    </row>
    <row r="8" spans="1:22" ht="15" customHeight="1" x14ac:dyDescent="0.25">
      <c r="A8" s="971" t="s">
        <v>140</v>
      </c>
      <c r="B8" s="971"/>
      <c r="C8" s="96" t="s">
        <v>45</v>
      </c>
      <c r="D8" s="973"/>
      <c r="E8" s="756" t="s">
        <v>336</v>
      </c>
      <c r="F8" s="751" t="s">
        <v>1</v>
      </c>
      <c r="G8" s="418" t="s">
        <v>66</v>
      </c>
      <c r="H8" s="971"/>
      <c r="I8" s="400" t="s">
        <v>141</v>
      </c>
      <c r="J8" s="111" t="s">
        <v>1</v>
      </c>
      <c r="K8" s="115" t="s">
        <v>66</v>
      </c>
      <c r="L8" s="91"/>
    </row>
    <row r="9" spans="1:22" ht="12.95" customHeight="1" x14ac:dyDescent="0.2">
      <c r="A9" s="984" t="str">
        <f>T!J20</f>
        <v>Červenec</v>
      </c>
      <c r="B9" s="985"/>
      <c r="C9" s="92" t="s">
        <v>6</v>
      </c>
      <c r="D9" s="77">
        <v>1636</v>
      </c>
      <c r="E9" s="90">
        <v>300523.4622712665</v>
      </c>
      <c r="F9" s="78">
        <v>3206976.1064590001</v>
      </c>
      <c r="G9" s="421">
        <f t="shared" ref="G9:G14" si="0">E9/$E$15</f>
        <v>0.76656760695864945</v>
      </c>
      <c r="H9" s="141">
        <f>(E9-I9)/I9</f>
        <v>0.20029047120692162</v>
      </c>
      <c r="I9" s="401">
        <v>250375.61280402631</v>
      </c>
      <c r="J9" s="113">
        <v>2676302.0468799998</v>
      </c>
      <c r="K9" s="116">
        <f>I9/$I$15</f>
        <v>0.75040275919667998</v>
      </c>
      <c r="L9" s="87"/>
      <c r="N9" s="430"/>
      <c r="O9" s="430"/>
      <c r="P9" s="430"/>
      <c r="Q9" s="430"/>
      <c r="R9" s="430"/>
      <c r="S9" s="430"/>
      <c r="T9" s="430"/>
      <c r="U9" s="430"/>
      <c r="V9" s="430"/>
    </row>
    <row r="10" spans="1:22" ht="12.95" customHeight="1" x14ac:dyDescent="0.2">
      <c r="A10" s="986"/>
      <c r="B10" s="987"/>
      <c r="C10" s="93" t="s">
        <v>7</v>
      </c>
      <c r="D10" s="77">
        <v>6528.15</v>
      </c>
      <c r="E10" s="90">
        <v>27187.296966495869</v>
      </c>
      <c r="F10" s="78">
        <v>290213.90981999994</v>
      </c>
      <c r="G10" s="422">
        <f t="shared" si="0"/>
        <v>6.9348665883760235E-2</v>
      </c>
      <c r="H10" s="141">
        <f t="shared" ref="H10:H13" si="1">(E10-I10)/I10</f>
        <v>0.13839243048170316</v>
      </c>
      <c r="I10" s="402">
        <v>23882.183541041068</v>
      </c>
      <c r="J10" s="112">
        <v>255386.84192999997</v>
      </c>
      <c r="K10" s="117">
        <f t="shared" ref="K10:K14" si="2">I10/$I$15</f>
        <v>7.1577484021441248E-2</v>
      </c>
      <c r="L10" s="88"/>
      <c r="M10" s="79"/>
      <c r="N10" s="430"/>
      <c r="O10" s="430"/>
      <c r="P10" s="430"/>
      <c r="Q10" s="430"/>
      <c r="R10" s="430"/>
      <c r="S10" s="430"/>
      <c r="T10" s="430"/>
    </row>
    <row r="11" spans="1:22" ht="12.95" customHeight="1" x14ac:dyDescent="0.2">
      <c r="A11" s="986"/>
      <c r="B11" s="987"/>
      <c r="C11" s="93" t="s">
        <v>8</v>
      </c>
      <c r="D11" s="77">
        <v>205297</v>
      </c>
      <c r="E11" s="90">
        <v>15570.62627623494</v>
      </c>
      <c r="F11" s="78">
        <v>166200.01526532412</v>
      </c>
      <c r="G11" s="422">
        <f t="shared" si="0"/>
        <v>3.9717157632927005E-2</v>
      </c>
      <c r="H11" s="141">
        <f t="shared" si="1"/>
        <v>0.39255623217268548</v>
      </c>
      <c r="I11" s="402">
        <v>11181.326769075195</v>
      </c>
      <c r="J11" s="112">
        <v>119542.02608067849</v>
      </c>
      <c r="K11" s="117">
        <f t="shared" si="2"/>
        <v>3.3511644225354825E-2</v>
      </c>
      <c r="L11" s="88"/>
      <c r="M11" s="79"/>
      <c r="N11" s="430"/>
      <c r="O11" s="430"/>
      <c r="P11" s="430"/>
      <c r="Q11" s="430"/>
      <c r="R11" s="430"/>
      <c r="S11" s="430"/>
      <c r="T11" s="430"/>
    </row>
    <row r="12" spans="1:22" ht="12.95" customHeight="1" x14ac:dyDescent="0.2">
      <c r="A12" s="986"/>
      <c r="B12" s="987"/>
      <c r="C12" s="93" t="s">
        <v>9</v>
      </c>
      <c r="D12" s="77">
        <v>2618822</v>
      </c>
      <c r="E12" s="90">
        <v>29397.765916345303</v>
      </c>
      <c r="F12" s="78">
        <v>313802.42515765072</v>
      </c>
      <c r="G12" s="422">
        <f t="shared" si="0"/>
        <v>7.4987073881379304E-2</v>
      </c>
      <c r="H12" s="141">
        <f t="shared" si="1"/>
        <v>-0.16224956143171926</v>
      </c>
      <c r="I12" s="402">
        <v>35091.316653425114</v>
      </c>
      <c r="J12" s="112">
        <v>375267.51146231533</v>
      </c>
      <c r="K12" s="117">
        <f t="shared" si="2"/>
        <v>0.10517246686156149</v>
      </c>
      <c r="L12" s="88"/>
      <c r="M12" s="79"/>
      <c r="N12" s="430"/>
      <c r="O12" s="430"/>
      <c r="P12" s="430"/>
      <c r="Q12" s="430"/>
      <c r="R12" s="430"/>
      <c r="S12" s="430"/>
      <c r="T12" s="430"/>
    </row>
    <row r="13" spans="1:22" ht="12.95" customHeight="1" x14ac:dyDescent="0.2">
      <c r="A13" s="986"/>
      <c r="B13" s="987"/>
      <c r="C13" s="290" t="s">
        <v>302</v>
      </c>
      <c r="D13" s="85">
        <v>229</v>
      </c>
      <c r="E13" s="102">
        <v>7052.766454790446</v>
      </c>
      <c r="F13" s="86">
        <v>75277.19206999999</v>
      </c>
      <c r="G13" s="103">
        <f t="shared" si="0"/>
        <v>1.7990017361129897E-2</v>
      </c>
      <c r="H13" s="141">
        <f t="shared" si="1"/>
        <v>0.21640351648116993</v>
      </c>
      <c r="I13" s="405">
        <v>5798.0483936718574</v>
      </c>
      <c r="J13" s="118">
        <v>61996.890590000003</v>
      </c>
      <c r="K13" s="117">
        <f t="shared" si="2"/>
        <v>1.7377377388478919E-2</v>
      </c>
      <c r="L13" s="88"/>
      <c r="M13" s="79"/>
      <c r="N13" s="430"/>
      <c r="O13" s="430"/>
      <c r="P13" s="430"/>
      <c r="Q13" s="430"/>
      <c r="R13" s="430"/>
      <c r="S13" s="430"/>
      <c r="T13" s="430"/>
    </row>
    <row r="14" spans="1:22" ht="12.95" customHeight="1" x14ac:dyDescent="0.2">
      <c r="A14" s="986"/>
      <c r="B14" s="987"/>
      <c r="C14" s="93" t="s">
        <v>310</v>
      </c>
      <c r="D14" s="407"/>
      <c r="E14" s="90">
        <v>12305.861357314809</v>
      </c>
      <c r="F14" s="78">
        <v>131515.25882799999</v>
      </c>
      <c r="G14" s="422">
        <f t="shared" si="0"/>
        <v>3.1389478282154278E-2</v>
      </c>
      <c r="H14" s="141">
        <f>(E14-I14)/I14</f>
        <v>0.67964045948238172</v>
      </c>
      <c r="I14" s="402">
        <v>7326.4854319519854</v>
      </c>
      <c r="J14" s="112">
        <v>78516.305017999999</v>
      </c>
      <c r="K14" s="117">
        <f t="shared" si="2"/>
        <v>2.1958268306483557E-2</v>
      </c>
      <c r="L14" s="88"/>
      <c r="M14" s="79"/>
      <c r="N14" s="430"/>
      <c r="O14" s="430"/>
      <c r="P14" s="430"/>
      <c r="Q14" s="430"/>
      <c r="R14" s="430"/>
      <c r="S14" s="430"/>
      <c r="T14" s="430"/>
    </row>
    <row r="15" spans="1:22" ht="12.95" customHeight="1" x14ac:dyDescent="0.2">
      <c r="A15" s="988"/>
      <c r="B15" s="989"/>
      <c r="C15" s="580" t="s">
        <v>2</v>
      </c>
      <c r="D15" s="581">
        <v>2832512.15</v>
      </c>
      <c r="E15" s="582">
        <v>392037.77924244781</v>
      </c>
      <c r="F15" s="583">
        <v>4183984.9075999749</v>
      </c>
      <c r="G15" s="584">
        <f>SUM(G9:G14)</f>
        <v>1.0000000000000002</v>
      </c>
      <c r="H15" s="585">
        <f>(E15-I15)/I15</f>
        <v>0.17497957551934906</v>
      </c>
      <c r="I15" s="586">
        <v>333654.97359319153</v>
      </c>
      <c r="J15" s="587">
        <v>3567011.6219609939</v>
      </c>
      <c r="K15" s="595">
        <f>SUM(K9:K14)</f>
        <v>0.99999999999999989</v>
      </c>
      <c r="L15" s="99"/>
      <c r="M15" s="79"/>
      <c r="N15" s="430"/>
      <c r="O15" s="430"/>
      <c r="P15" s="430"/>
      <c r="Q15" s="430"/>
      <c r="R15" s="430"/>
      <c r="S15" s="430"/>
      <c r="T15" s="430"/>
    </row>
    <row r="16" spans="1:22" ht="12.95" customHeight="1" x14ac:dyDescent="0.2">
      <c r="A16" s="990" t="str">
        <f>T!J21</f>
        <v>Srpen</v>
      </c>
      <c r="B16" s="991"/>
      <c r="C16" s="92" t="s">
        <v>6</v>
      </c>
      <c r="D16" s="77">
        <v>1638</v>
      </c>
      <c r="E16" s="90">
        <v>288727.0154127237</v>
      </c>
      <c r="F16" s="78">
        <v>3073773.3243780001</v>
      </c>
      <c r="G16" s="421">
        <f>E16/$E$22</f>
        <v>0.7571021426718233</v>
      </c>
      <c r="H16" s="141">
        <f>(E16-I16)/I16</f>
        <v>0.11673988829427649</v>
      </c>
      <c r="I16" s="401">
        <v>258544.5531579688</v>
      </c>
      <c r="J16" s="113">
        <v>2759575.4705699999</v>
      </c>
      <c r="K16" s="116">
        <f>I16/$I$22</f>
        <v>0.75351839797209796</v>
      </c>
      <c r="L16" s="88"/>
      <c r="M16" s="79"/>
      <c r="N16" s="430"/>
      <c r="O16" s="430"/>
      <c r="P16" s="430"/>
      <c r="Q16" s="430"/>
      <c r="R16" s="430"/>
      <c r="S16" s="430"/>
      <c r="T16" s="430"/>
    </row>
    <row r="17" spans="1:21" ht="12.95" customHeight="1" x14ac:dyDescent="0.2">
      <c r="A17" s="990"/>
      <c r="B17" s="991"/>
      <c r="C17" s="93" t="s">
        <v>7</v>
      </c>
      <c r="D17" s="77">
        <v>6539</v>
      </c>
      <c r="E17" s="90">
        <v>26908.736176892788</v>
      </c>
      <c r="F17" s="78">
        <v>286693.62565</v>
      </c>
      <c r="G17" s="422">
        <f t="shared" ref="G17:G21" si="3">E17/$E$22</f>
        <v>7.0560289576624594E-2</v>
      </c>
      <c r="H17" s="141">
        <f t="shared" ref="H17:H19" si="4">(E17-I17)/I17</f>
        <v>2.8139021252315776E-2</v>
      </c>
      <c r="I17" s="402">
        <v>26172.274002514598</v>
      </c>
      <c r="J17" s="112">
        <v>279395.75272000005</v>
      </c>
      <c r="K17" s="117">
        <f t="shared" ref="K17:K21" si="5">I17/$I$22</f>
        <v>7.6278110433106006E-2</v>
      </c>
      <c r="L17" s="89"/>
      <c r="M17" s="82"/>
      <c r="N17" s="430"/>
      <c r="O17" s="430"/>
      <c r="P17" s="430"/>
      <c r="Q17" s="430"/>
      <c r="R17" s="430"/>
      <c r="S17" s="430"/>
      <c r="T17" s="430"/>
    </row>
    <row r="18" spans="1:21" ht="12.95" customHeight="1" x14ac:dyDescent="0.2">
      <c r="A18" s="990"/>
      <c r="B18" s="991"/>
      <c r="C18" s="93" t="s">
        <v>8</v>
      </c>
      <c r="D18" s="77">
        <v>205327</v>
      </c>
      <c r="E18" s="90">
        <v>15077.447168566012</v>
      </c>
      <c r="F18" s="78">
        <v>160641.69383155071</v>
      </c>
      <c r="G18" s="422">
        <f t="shared" si="3"/>
        <v>3.9536194910701442E-2</v>
      </c>
      <c r="H18" s="141">
        <f t="shared" si="4"/>
        <v>0.29134524179866284</v>
      </c>
      <c r="I18" s="402">
        <v>11675.767781174647</v>
      </c>
      <c r="J18" s="112">
        <v>124645.36129999998</v>
      </c>
      <c r="K18" s="117">
        <f>I18/$I$22</f>
        <v>3.4028587050486045E-2</v>
      </c>
      <c r="L18" s="88"/>
      <c r="M18" s="79"/>
      <c r="N18" s="430"/>
      <c r="O18" s="430"/>
      <c r="P18" s="430"/>
      <c r="Q18" s="430"/>
      <c r="R18" s="430"/>
      <c r="S18" s="430"/>
      <c r="T18" s="430"/>
    </row>
    <row r="19" spans="1:21" ht="12.95" customHeight="1" x14ac:dyDescent="0.2">
      <c r="A19" s="990"/>
      <c r="B19" s="991"/>
      <c r="C19" s="93" t="s">
        <v>9</v>
      </c>
      <c r="D19" s="77">
        <v>2618082</v>
      </c>
      <c r="E19" s="90">
        <v>32201.7866740875</v>
      </c>
      <c r="F19" s="78">
        <v>343088.56030846067</v>
      </c>
      <c r="G19" s="422">
        <f t="shared" si="3"/>
        <v>8.4439766240655786E-2</v>
      </c>
      <c r="H19" s="141">
        <f t="shared" si="4"/>
        <v>2.5711979523020307E-2</v>
      </c>
      <c r="I19" s="402">
        <v>31394.570129776657</v>
      </c>
      <c r="J19" s="112">
        <v>335150.29003999999</v>
      </c>
      <c r="K19" s="117">
        <f>I19/$I$22</f>
        <v>9.1498296522836087E-2</v>
      </c>
      <c r="L19" s="88"/>
      <c r="M19" s="79"/>
      <c r="N19" s="430"/>
      <c r="O19" s="430"/>
      <c r="P19" s="430"/>
      <c r="Q19" s="430"/>
      <c r="R19" s="430"/>
      <c r="S19" s="430"/>
      <c r="T19" s="430"/>
    </row>
    <row r="20" spans="1:21" ht="12.95" customHeight="1" x14ac:dyDescent="0.2">
      <c r="A20" s="990"/>
      <c r="B20" s="991"/>
      <c r="C20" s="290" t="s">
        <v>302</v>
      </c>
      <c r="D20" s="85">
        <v>232</v>
      </c>
      <c r="E20" s="102">
        <v>7149.581803003688</v>
      </c>
      <c r="F20" s="86">
        <v>76168.653610000008</v>
      </c>
      <c r="G20" s="103">
        <f t="shared" si="3"/>
        <v>1.8747686961415631E-2</v>
      </c>
      <c r="H20" s="141">
        <f>(E20-I20)/I20</f>
        <v>0.14378088845016973</v>
      </c>
      <c r="I20" s="405">
        <v>6250.8316716949312</v>
      </c>
      <c r="J20" s="118">
        <v>66723.684000000008</v>
      </c>
      <c r="K20" s="117">
        <f>I20/$I$22</f>
        <v>1.8217814336900649E-2</v>
      </c>
      <c r="L20" s="88"/>
      <c r="M20" s="79"/>
      <c r="N20" s="430"/>
      <c r="O20" s="430"/>
      <c r="P20" s="430"/>
      <c r="Q20" s="430"/>
      <c r="R20" s="430"/>
      <c r="S20" s="430"/>
      <c r="T20" s="430"/>
    </row>
    <row r="21" spans="1:21" ht="12.95" customHeight="1" x14ac:dyDescent="0.2">
      <c r="A21" s="990"/>
      <c r="B21" s="991"/>
      <c r="C21" s="93" t="s">
        <v>310</v>
      </c>
      <c r="D21" s="407"/>
      <c r="E21" s="90">
        <v>11293.507375111563</v>
      </c>
      <c r="F21" s="78">
        <v>120451.880322</v>
      </c>
      <c r="G21" s="422">
        <f t="shared" si="3"/>
        <v>2.9613919638779337E-2</v>
      </c>
      <c r="H21" s="141">
        <f t="shared" ref="H21" si="6">(E21-I21)/I21</f>
        <v>0.24399108418175483</v>
      </c>
      <c r="I21" s="402">
        <v>9078.4472000777714</v>
      </c>
      <c r="J21" s="112">
        <v>97077.697294700018</v>
      </c>
      <c r="K21" s="117">
        <f t="shared" si="5"/>
        <v>2.6458793684573264E-2</v>
      </c>
      <c r="L21" s="88"/>
      <c r="M21" s="79"/>
      <c r="N21" s="430"/>
      <c r="O21" s="430"/>
      <c r="P21" s="430"/>
      <c r="Q21" s="430"/>
      <c r="R21" s="430"/>
      <c r="S21" s="430"/>
      <c r="T21" s="430"/>
    </row>
    <row r="22" spans="1:21" ht="12.95" customHeight="1" x14ac:dyDescent="0.2">
      <c r="A22" s="990"/>
      <c r="B22" s="991"/>
      <c r="C22" s="580" t="s">
        <v>2</v>
      </c>
      <c r="D22" s="581">
        <v>2831818</v>
      </c>
      <c r="E22" s="582">
        <v>381358.07461038523</v>
      </c>
      <c r="F22" s="583">
        <v>4060817.7381000114</v>
      </c>
      <c r="G22" s="584">
        <f>SUM(G16:G21)</f>
        <v>1</v>
      </c>
      <c r="H22" s="585">
        <f>(E22-I22)/I22</f>
        <v>0.11145379751460585</v>
      </c>
      <c r="I22" s="586">
        <v>343116.44394320739</v>
      </c>
      <c r="J22" s="587">
        <v>3662568.2559246998</v>
      </c>
      <c r="K22" s="595">
        <f>SUM(K16:K21)</f>
        <v>0.99999999999999989</v>
      </c>
      <c r="L22" s="99"/>
      <c r="M22" s="79"/>
      <c r="N22" s="430"/>
      <c r="O22" s="430"/>
      <c r="P22" s="430"/>
      <c r="Q22" s="430"/>
      <c r="R22" s="430"/>
      <c r="S22" s="430"/>
      <c r="T22" s="430"/>
    </row>
    <row r="23" spans="1:21" ht="12.95" customHeight="1" x14ac:dyDescent="0.2">
      <c r="A23" s="990" t="str">
        <f>T!J22</f>
        <v>Září</v>
      </c>
      <c r="B23" s="991"/>
      <c r="C23" s="92" t="s">
        <v>6</v>
      </c>
      <c r="D23" s="77">
        <v>1641</v>
      </c>
      <c r="E23" s="90">
        <v>329434.7459719131</v>
      </c>
      <c r="F23" s="78">
        <v>3513749.5049559996</v>
      </c>
      <c r="G23" s="421">
        <f>E23/$E$29</f>
        <v>0.69632001905435692</v>
      </c>
      <c r="H23" s="141">
        <f>(E23-I23)/I23</f>
        <v>0.29272220158126849</v>
      </c>
      <c r="I23" s="401">
        <v>254838.00430513671</v>
      </c>
      <c r="J23" s="113">
        <v>2722505.1962899999</v>
      </c>
      <c r="K23" s="116">
        <f>I23/$I$29</f>
        <v>0.67292827591424575</v>
      </c>
      <c r="L23" s="106"/>
      <c r="M23" s="78"/>
      <c r="N23" s="430"/>
      <c r="O23" s="430"/>
      <c r="P23" s="430"/>
      <c r="Q23" s="430"/>
      <c r="R23" s="430"/>
      <c r="S23" s="430"/>
      <c r="T23" s="430"/>
      <c r="U23" s="78"/>
    </row>
    <row r="24" spans="1:21" ht="12.95" customHeight="1" x14ac:dyDescent="0.2">
      <c r="A24" s="990"/>
      <c r="B24" s="991"/>
      <c r="C24" s="93" t="s">
        <v>7</v>
      </c>
      <c r="D24" s="77">
        <v>6551</v>
      </c>
      <c r="E24" s="90">
        <v>36084.267178894508</v>
      </c>
      <c r="F24" s="78">
        <v>384943.68569000007</v>
      </c>
      <c r="G24" s="422">
        <f t="shared" ref="G24:G28" si="7">E24/$E$29</f>
        <v>7.6270636041871967E-2</v>
      </c>
      <c r="H24" s="141">
        <f t="shared" ref="H24:H27" si="8">(E24-I24)/I24</f>
        <v>8.1080475129699209E-2</v>
      </c>
      <c r="I24" s="402">
        <v>33377.965848995111</v>
      </c>
      <c r="J24" s="112">
        <v>356597.37348999997</v>
      </c>
      <c r="K24" s="117">
        <f t="shared" ref="K24:K28" si="9">I24/$I$29</f>
        <v>8.8138255020215259E-2</v>
      </c>
      <c r="L24" s="90"/>
      <c r="M24" s="78"/>
      <c r="N24" s="430"/>
      <c r="O24" s="430"/>
      <c r="P24" s="430"/>
      <c r="Q24" s="430"/>
      <c r="R24" s="430"/>
      <c r="S24" s="430"/>
      <c r="T24" s="430"/>
      <c r="U24" s="78"/>
    </row>
    <row r="25" spans="1:21" ht="12.95" customHeight="1" x14ac:dyDescent="0.2">
      <c r="A25" s="990"/>
      <c r="B25" s="991"/>
      <c r="C25" s="93" t="s">
        <v>8</v>
      </c>
      <c r="D25" s="77">
        <v>205308</v>
      </c>
      <c r="E25" s="90">
        <v>31533.992059989818</v>
      </c>
      <c r="F25" s="78">
        <v>336403.37932684139</v>
      </c>
      <c r="G25" s="422">
        <f t="shared" si="7"/>
        <v>6.6652805208179594E-2</v>
      </c>
      <c r="H25" s="141">
        <f t="shared" si="8"/>
        <v>0.24010812447498814</v>
      </c>
      <c r="I25" s="402">
        <v>25428.42147199063</v>
      </c>
      <c r="J25" s="112">
        <v>271669.71211595216</v>
      </c>
      <c r="K25" s="117">
        <f t="shared" si="9"/>
        <v>6.7146593252545447E-2</v>
      </c>
      <c r="L25" s="90"/>
      <c r="M25" s="78"/>
      <c r="N25" s="430"/>
      <c r="O25" s="430"/>
      <c r="P25" s="430"/>
      <c r="Q25" s="430"/>
      <c r="R25" s="430"/>
      <c r="S25" s="430"/>
      <c r="T25" s="430"/>
      <c r="U25" s="78"/>
    </row>
    <row r="26" spans="1:21" ht="12.95" customHeight="1" x14ac:dyDescent="0.2">
      <c r="A26" s="990"/>
      <c r="B26" s="991"/>
      <c r="C26" s="93" t="s">
        <v>9</v>
      </c>
      <c r="D26" s="77">
        <v>2618247</v>
      </c>
      <c r="E26" s="90">
        <v>57920.994560246661</v>
      </c>
      <c r="F26" s="78">
        <v>617903.02479815902</v>
      </c>
      <c r="G26" s="422">
        <f t="shared" si="7"/>
        <v>0.1224265155056742</v>
      </c>
      <c r="H26" s="141">
        <f t="shared" si="8"/>
        <v>0.18801843681593555</v>
      </c>
      <c r="I26" s="402">
        <v>48754.289298307071</v>
      </c>
      <c r="J26" s="112">
        <v>520880.85173506598</v>
      </c>
      <c r="K26" s="117">
        <f t="shared" si="9"/>
        <v>0.12874115825224594</v>
      </c>
      <c r="L26" s="90"/>
      <c r="M26" s="78"/>
      <c r="N26" s="430"/>
      <c r="O26" s="430"/>
      <c r="P26" s="430"/>
      <c r="Q26" s="430"/>
      <c r="R26" s="430"/>
      <c r="S26" s="430"/>
      <c r="T26" s="430"/>
      <c r="U26" s="78"/>
    </row>
    <row r="27" spans="1:21" ht="12.95" customHeight="1" x14ac:dyDescent="0.2">
      <c r="A27" s="990"/>
      <c r="B27" s="991"/>
      <c r="C27" s="290" t="s">
        <v>302</v>
      </c>
      <c r="D27" s="85">
        <v>232</v>
      </c>
      <c r="E27" s="102">
        <v>7305.938156837783</v>
      </c>
      <c r="F27" s="86">
        <v>77933.530190000005</v>
      </c>
      <c r="G27" s="103">
        <f t="shared" si="7"/>
        <v>1.5442423905743593E-2</v>
      </c>
      <c r="H27" s="141">
        <f t="shared" si="8"/>
        <v>0.22797794913120456</v>
      </c>
      <c r="I27" s="405">
        <v>5949.5678745752239</v>
      </c>
      <c r="J27" s="118">
        <v>63553.885389999996</v>
      </c>
      <c r="K27" s="117">
        <f t="shared" si="9"/>
        <v>1.571049994363807E-2</v>
      </c>
      <c r="L27" s="90"/>
      <c r="M27" s="78"/>
      <c r="N27" s="430"/>
      <c r="O27" s="430"/>
      <c r="P27" s="430"/>
      <c r="Q27" s="430"/>
      <c r="R27" s="430"/>
      <c r="S27" s="430"/>
      <c r="T27" s="430"/>
      <c r="U27" s="78"/>
    </row>
    <row r="28" spans="1:21" ht="12.95" customHeight="1" x14ac:dyDescent="0.2">
      <c r="A28" s="990"/>
      <c r="B28" s="991"/>
      <c r="C28" s="93" t="s">
        <v>310</v>
      </c>
      <c r="D28" s="407"/>
      <c r="E28" s="90">
        <v>10828.312527569105</v>
      </c>
      <c r="F28" s="78">
        <v>115690.85154100001</v>
      </c>
      <c r="G28" s="422">
        <f t="shared" si="7"/>
        <v>2.288760028417371E-2</v>
      </c>
      <c r="H28" s="141">
        <f t="shared" ref="H28" si="10">(E28-I28)/I28</f>
        <v>4.602684008364475E-2</v>
      </c>
      <c r="I28" s="402">
        <v>10351.849601395723</v>
      </c>
      <c r="J28" s="112">
        <v>110803.3780278</v>
      </c>
      <c r="K28" s="117">
        <f t="shared" si="9"/>
        <v>2.7335217617109484E-2</v>
      </c>
      <c r="L28" s="90"/>
      <c r="M28" s="78"/>
      <c r="N28" s="430"/>
      <c r="O28" s="430"/>
      <c r="P28" s="430"/>
      <c r="Q28" s="430"/>
      <c r="R28" s="430"/>
      <c r="S28" s="430"/>
      <c r="T28" s="430"/>
      <c r="U28" s="78"/>
    </row>
    <row r="29" spans="1:21" ht="12.95" customHeight="1" thickBot="1" x14ac:dyDescent="0.25">
      <c r="A29" s="992"/>
      <c r="B29" s="993"/>
      <c r="C29" s="588" t="s">
        <v>2</v>
      </c>
      <c r="D29" s="589">
        <v>2831979</v>
      </c>
      <c r="E29" s="590">
        <v>473108.25045545097</v>
      </c>
      <c r="F29" s="591">
        <v>5046623.9765020004</v>
      </c>
      <c r="G29" s="584">
        <f>SUM(G23:G28)</f>
        <v>1</v>
      </c>
      <c r="H29" s="592">
        <f>(E29-I29)/I29</f>
        <v>0.24929529317215154</v>
      </c>
      <c r="I29" s="593">
        <v>378700.09840040049</v>
      </c>
      <c r="J29" s="594">
        <v>4046010.3970488184</v>
      </c>
      <c r="K29" s="595">
        <f>SUM(K23:K28)</f>
        <v>0.99999999999999989</v>
      </c>
      <c r="L29" s="107"/>
      <c r="N29" s="430"/>
      <c r="O29" s="430"/>
      <c r="P29" s="430"/>
      <c r="Q29" s="430"/>
      <c r="R29" s="430"/>
      <c r="S29" s="430"/>
      <c r="T29" s="430"/>
    </row>
    <row r="30" spans="1:21" ht="12.95" customHeight="1" thickTop="1" x14ac:dyDescent="0.2">
      <c r="A30" s="994" t="str">
        <f>T!E17</f>
        <v>III. čtvrtletí</v>
      </c>
      <c r="B30" s="995"/>
      <c r="C30" s="108" t="s">
        <v>6</v>
      </c>
      <c r="D30" s="109">
        <f>D23</f>
        <v>1641</v>
      </c>
      <c r="E30" s="423">
        <f>E9+E16+E23</f>
        <v>918685.22365590336</v>
      </c>
      <c r="F30" s="110">
        <f>F9+F16+F23</f>
        <v>9794498.9357929993</v>
      </c>
      <c r="G30" s="424">
        <f>E30/$E$36</f>
        <v>0.73700938527250537</v>
      </c>
      <c r="H30" s="419">
        <f>(E30-I30)/I30</f>
        <v>0.20284830908530149</v>
      </c>
      <c r="I30" s="403">
        <f>I9+I16+I23</f>
        <v>763758.17026713188</v>
      </c>
      <c r="J30" s="125">
        <f>J9+J16+J23</f>
        <v>8158382.7137399986</v>
      </c>
      <c r="K30" s="596">
        <f>I30/$I$36</f>
        <v>0.7236179837494211</v>
      </c>
      <c r="L30" s="87"/>
      <c r="N30" s="430"/>
      <c r="O30" s="430"/>
      <c r="P30" s="430"/>
      <c r="Q30" s="430"/>
      <c r="R30" s="430"/>
      <c r="S30" s="430"/>
      <c r="T30" s="430"/>
    </row>
    <row r="31" spans="1:21" ht="12.95" customHeight="1" x14ac:dyDescent="0.2">
      <c r="A31" s="996"/>
      <c r="B31" s="997"/>
      <c r="C31" s="93" t="s">
        <v>7</v>
      </c>
      <c r="D31" s="77">
        <f t="shared" ref="D31:D34" si="11">D24</f>
        <v>6551</v>
      </c>
      <c r="E31" s="90">
        <f>E10+E17+E24</f>
        <v>90180.300322283176</v>
      </c>
      <c r="F31" s="78">
        <f t="shared" ref="F31" si="12">F10+F17+F24</f>
        <v>961851.22116000007</v>
      </c>
      <c r="G31" s="422">
        <f t="shared" ref="G31:G35" si="13">E31/$E$36</f>
        <v>7.2346573116441076E-2</v>
      </c>
      <c r="H31" s="141">
        <f t="shared" ref="H31:H33" si="14">(E31-I31)/I31</f>
        <v>8.0878352268200865E-2</v>
      </c>
      <c r="I31" s="402">
        <f>I10+I17+I24</f>
        <v>83432.423392550772</v>
      </c>
      <c r="J31" s="112">
        <f t="shared" ref="J31" si="15">J10+J17+J24</f>
        <v>891379.96814000001</v>
      </c>
      <c r="K31" s="117">
        <f t="shared" ref="K31:K35" si="16">I31/$I$36</f>
        <v>7.9047536700693505E-2</v>
      </c>
      <c r="L31" s="87"/>
      <c r="N31" s="430"/>
      <c r="O31" s="430"/>
      <c r="P31" s="430"/>
      <c r="Q31" s="430"/>
      <c r="R31" s="430"/>
      <c r="S31" s="430"/>
      <c r="T31" s="430"/>
    </row>
    <row r="32" spans="1:21" ht="12.95" customHeight="1" x14ac:dyDescent="0.2">
      <c r="A32" s="996"/>
      <c r="B32" s="997"/>
      <c r="C32" s="93" t="s">
        <v>8</v>
      </c>
      <c r="D32" s="77">
        <f t="shared" si="11"/>
        <v>205308</v>
      </c>
      <c r="E32" s="90">
        <f t="shared" ref="E32:F32" si="17">E11+E18+E25</f>
        <v>62182.065504790771</v>
      </c>
      <c r="F32" s="78">
        <f t="shared" si="17"/>
        <v>663245.08842371614</v>
      </c>
      <c r="G32" s="422">
        <f t="shared" si="13"/>
        <v>4.9885167076362841E-2</v>
      </c>
      <c r="H32" s="141">
        <f t="shared" si="14"/>
        <v>0.28779954378347122</v>
      </c>
      <c r="I32" s="402">
        <f t="shared" ref="I32:J32" si="18">I11+I18+I25</f>
        <v>48285.516022240474</v>
      </c>
      <c r="J32" s="112">
        <f t="shared" si="18"/>
        <v>515857.0994966306</v>
      </c>
      <c r="K32" s="117">
        <f t="shared" si="16"/>
        <v>4.5747815353770052E-2</v>
      </c>
      <c r="L32" s="87"/>
      <c r="N32" s="430"/>
      <c r="O32" s="430"/>
      <c r="P32" s="430"/>
      <c r="Q32" s="430"/>
      <c r="R32" s="430"/>
      <c r="S32" s="430"/>
      <c r="T32" s="430"/>
    </row>
    <row r="33" spans="1:21" ht="12.95" customHeight="1" x14ac:dyDescent="0.2">
      <c r="A33" s="996"/>
      <c r="B33" s="997"/>
      <c r="C33" s="93" t="s">
        <v>9</v>
      </c>
      <c r="D33" s="77">
        <f t="shared" si="11"/>
        <v>2618247</v>
      </c>
      <c r="E33" s="90">
        <f>E12+E19+E26</f>
        <v>119520.54715067946</v>
      </c>
      <c r="F33" s="78">
        <f t="shared" ref="E33:F35" si="19">F12+F19+F26</f>
        <v>1274794.0102642705</v>
      </c>
      <c r="G33" s="422">
        <f t="shared" si="13"/>
        <v>9.5884599767928042E-2</v>
      </c>
      <c r="H33" s="141">
        <f t="shared" si="14"/>
        <v>3.7143045201034189E-2</v>
      </c>
      <c r="I33" s="402">
        <f>I12+I19+I26</f>
        <v>115240.17608150883</v>
      </c>
      <c r="J33" s="112">
        <f t="shared" ref="J33" si="20">J12+J19+J26</f>
        <v>1231298.6532373813</v>
      </c>
      <c r="K33" s="117">
        <f t="shared" si="16"/>
        <v>0.10918359646989212</v>
      </c>
      <c r="L33" s="87"/>
      <c r="N33" s="430"/>
      <c r="O33" s="430"/>
      <c r="P33" s="430"/>
      <c r="Q33" s="430"/>
      <c r="R33" s="430"/>
      <c r="S33" s="430"/>
      <c r="T33" s="430"/>
    </row>
    <row r="34" spans="1:21" ht="12.95" customHeight="1" x14ac:dyDescent="0.2">
      <c r="A34" s="996"/>
      <c r="B34" s="997"/>
      <c r="C34" s="290" t="s">
        <v>302</v>
      </c>
      <c r="D34" s="77">
        <f t="shared" si="11"/>
        <v>232</v>
      </c>
      <c r="E34" s="90">
        <f>E13+E20+E27</f>
        <v>21508.286414631919</v>
      </c>
      <c r="F34" s="78">
        <f t="shared" si="19"/>
        <v>229379.37586999999</v>
      </c>
      <c r="G34" s="103">
        <f t="shared" si="13"/>
        <v>1.7254886157448635E-2</v>
      </c>
      <c r="H34" s="141">
        <f>(E34-I34)/I34</f>
        <v>0.19500784103172034</v>
      </c>
      <c r="I34" s="402">
        <f>I13+I20+I27</f>
        <v>17998.447939942012</v>
      </c>
      <c r="J34" s="112">
        <f t="shared" ref="J34" si="21">J13+J20+J27</f>
        <v>192274.45997999999</v>
      </c>
      <c r="K34" s="117">
        <f t="shared" si="16"/>
        <v>1.7052518867804047E-2</v>
      </c>
      <c r="L34" s="87"/>
      <c r="N34" s="430"/>
      <c r="O34" s="430"/>
      <c r="P34" s="430"/>
      <c r="Q34" s="430"/>
      <c r="R34" s="430"/>
      <c r="S34" s="430"/>
      <c r="T34" s="430"/>
    </row>
    <row r="35" spans="1:21" ht="12.95" customHeight="1" x14ac:dyDescent="0.2">
      <c r="A35" s="996"/>
      <c r="B35" s="997"/>
      <c r="C35" s="93" t="s">
        <v>310</v>
      </c>
      <c r="D35" s="77"/>
      <c r="E35" s="90">
        <f t="shared" si="19"/>
        <v>34427.681259995479</v>
      </c>
      <c r="F35" s="78">
        <f t="shared" si="19"/>
        <v>367657.99069100001</v>
      </c>
      <c r="G35" s="422">
        <f t="shared" si="13"/>
        <v>2.7619388609314087E-2</v>
      </c>
      <c r="H35" s="141">
        <f t="shared" ref="H35" si="22">(E35-I35)/I35</f>
        <v>0.28668989266531664</v>
      </c>
      <c r="I35" s="402">
        <f t="shared" ref="I35:J35" si="23">I14+I21+I28</f>
        <v>26756.782233425478</v>
      </c>
      <c r="J35" s="112">
        <f t="shared" si="23"/>
        <v>286397.38034050004</v>
      </c>
      <c r="K35" s="117">
        <f t="shared" si="16"/>
        <v>2.5350548858419069E-2</v>
      </c>
      <c r="L35" s="87"/>
      <c r="N35" s="430"/>
      <c r="O35" s="430"/>
      <c r="P35" s="430"/>
      <c r="Q35" s="430"/>
      <c r="R35" s="430"/>
      <c r="S35" s="430"/>
      <c r="T35" s="430"/>
    </row>
    <row r="36" spans="1:21" ht="12.95" customHeight="1" x14ac:dyDescent="0.2">
      <c r="A36" s="996"/>
      <c r="B36" s="997"/>
      <c r="C36" s="614" t="s">
        <v>2</v>
      </c>
      <c r="D36" s="609">
        <f>SUM(D30:D35)</f>
        <v>2831979</v>
      </c>
      <c r="E36" s="615">
        <f>SUM(E30:E35)</f>
        <v>1246504.1043082841</v>
      </c>
      <c r="F36" s="616">
        <f>SUM(F30:F35)</f>
        <v>13291426.622201987</v>
      </c>
      <c r="G36" s="617">
        <f>SUM(G30:G35)</f>
        <v>1</v>
      </c>
      <c r="H36" s="618">
        <f>(E36-I36)/I36</f>
        <v>0.18099265161308564</v>
      </c>
      <c r="I36" s="628">
        <f>SUM(I30:I35)</f>
        <v>1055471.5159367996</v>
      </c>
      <c r="J36" s="629">
        <f>SUM(J30:J35)</f>
        <v>11275590.274934512</v>
      </c>
      <c r="K36" s="630">
        <f>SUM(K30:K35)</f>
        <v>0.99999999999999978</v>
      </c>
      <c r="L36" s="91"/>
      <c r="N36" s="430"/>
      <c r="O36" s="430"/>
      <c r="P36" s="430"/>
      <c r="Q36" s="430"/>
      <c r="R36" s="430"/>
      <c r="S36" s="430"/>
      <c r="T36" s="430"/>
    </row>
    <row r="37" spans="1:21" ht="5.0999999999999996" customHeight="1" x14ac:dyDescent="0.2">
      <c r="A37" s="80"/>
      <c r="B37" s="81"/>
      <c r="C37" s="97"/>
      <c r="D37" s="85"/>
      <c r="E37" s="102"/>
      <c r="F37" s="86"/>
      <c r="G37" s="103"/>
      <c r="H37" s="98"/>
      <c r="I37" s="404"/>
      <c r="J37" s="118"/>
      <c r="K37" s="121"/>
      <c r="L37" s="87"/>
    </row>
    <row r="38" spans="1:21" ht="20.100000000000001" customHeight="1" x14ac:dyDescent="0.2">
      <c r="A38" s="80"/>
      <c r="B38" s="81"/>
      <c r="C38" s="84"/>
      <c r="D38" s="86"/>
      <c r="E38" s="86"/>
      <c r="F38" s="86"/>
      <c r="G38" s="98"/>
      <c r="H38" s="70"/>
      <c r="I38" s="118"/>
      <c r="J38" s="118"/>
      <c r="K38" s="120"/>
      <c r="L38" s="71"/>
    </row>
    <row r="39" spans="1:21" ht="15" customHeight="1" x14ac:dyDescent="0.25">
      <c r="A39" s="980" t="s">
        <v>160</v>
      </c>
      <c r="B39" s="980"/>
      <c r="C39" s="980"/>
      <c r="D39" s="980"/>
      <c r="E39" s="980"/>
      <c r="F39" s="83"/>
      <c r="G39" s="980" t="s">
        <v>161</v>
      </c>
      <c r="H39" s="980"/>
      <c r="I39" s="980"/>
      <c r="J39" s="980"/>
      <c r="K39" s="980"/>
      <c r="L39" s="71"/>
      <c r="N39" s="79"/>
      <c r="O39" s="79"/>
      <c r="P39" s="79"/>
      <c r="Q39" s="79"/>
      <c r="R39" s="79"/>
      <c r="S39" s="79"/>
      <c r="T39" s="79"/>
    </row>
    <row r="40" spans="1:21" ht="15" customHeight="1" x14ac:dyDescent="0.2">
      <c r="A40" s="981" t="str">
        <f>A30</f>
        <v>III. čtvrtletí</v>
      </c>
      <c r="B40" s="982"/>
      <c r="C40" s="982"/>
      <c r="D40" s="982"/>
      <c r="E40" s="982"/>
      <c r="F40" s="83"/>
      <c r="G40" s="983" t="str">
        <f>A30</f>
        <v>III. čtvrtletí</v>
      </c>
      <c r="H40" s="983"/>
      <c r="I40" s="983"/>
      <c r="J40" s="983"/>
      <c r="K40" s="983"/>
      <c r="L40" s="71"/>
      <c r="N40" s="79"/>
      <c r="O40" s="79"/>
      <c r="P40" s="79"/>
      <c r="Q40" s="79"/>
      <c r="R40" s="79"/>
      <c r="S40" s="79"/>
      <c r="T40" s="79"/>
    </row>
    <row r="41" spans="1:21" ht="15" customHeight="1" x14ac:dyDescent="0.2">
      <c r="A41" s="83"/>
      <c r="B41" s="83"/>
      <c r="C41" s="83"/>
      <c r="D41" s="71"/>
      <c r="E41" s="71"/>
      <c r="F41" s="71"/>
      <c r="G41" s="83"/>
      <c r="H41" s="83"/>
      <c r="I41" s="83"/>
      <c r="J41" s="83"/>
      <c r="K41" s="83"/>
      <c r="L41" s="71"/>
      <c r="N41" s="79"/>
      <c r="O41" s="79"/>
      <c r="P41" s="79"/>
      <c r="Q41" s="79"/>
      <c r="R41" s="79"/>
      <c r="S41" s="79"/>
      <c r="T41" s="79"/>
      <c r="U41" s="79"/>
    </row>
    <row r="42" spans="1:21" ht="15" customHeight="1" x14ac:dyDescent="0.2">
      <c r="A42" s="83"/>
      <c r="B42" s="83"/>
      <c r="C42" s="83"/>
      <c r="D42" s="71"/>
      <c r="E42" s="71"/>
      <c r="F42" s="71"/>
      <c r="G42" s="83"/>
      <c r="H42" s="83"/>
      <c r="I42" s="83"/>
      <c r="J42" s="83"/>
      <c r="K42" s="83"/>
      <c r="L42" s="71"/>
    </row>
    <row r="43" spans="1:21" ht="15" customHeight="1" x14ac:dyDescent="0.2">
      <c r="A43" s="83"/>
      <c r="B43" s="83"/>
      <c r="C43" s="83"/>
      <c r="D43" s="71"/>
      <c r="E43" s="71"/>
      <c r="F43" s="71"/>
      <c r="G43" s="83"/>
      <c r="H43" s="83"/>
      <c r="I43" s="83"/>
      <c r="J43" s="83"/>
      <c r="K43" s="83"/>
      <c r="L43" s="71"/>
    </row>
    <row r="44" spans="1:21" ht="15" customHeight="1" x14ac:dyDescent="0.2">
      <c r="A44" s="83"/>
      <c r="B44" s="83"/>
      <c r="C44" s="83">
        <f>E5</f>
        <v>2019</v>
      </c>
      <c r="D44" s="83">
        <f>I5</f>
        <v>2018</v>
      </c>
      <c r="E44" s="71"/>
      <c r="F44" s="71"/>
      <c r="G44" s="71"/>
      <c r="H44" s="83"/>
      <c r="I44" s="83">
        <f>E5</f>
        <v>2019</v>
      </c>
      <c r="J44" s="83">
        <f>I5</f>
        <v>2018</v>
      </c>
      <c r="K44" s="83"/>
      <c r="L44" s="71"/>
    </row>
    <row r="45" spans="1:21" ht="15" customHeight="1" x14ac:dyDescent="0.2">
      <c r="A45" s="83"/>
      <c r="B45" s="83" t="str">
        <f>A9</f>
        <v>Červenec</v>
      </c>
      <c r="C45" s="260">
        <f>E15</f>
        <v>392037.77924244781</v>
      </c>
      <c r="D45" s="260">
        <f>I15</f>
        <v>333654.97359319153</v>
      </c>
      <c r="E45" s="71"/>
      <c r="F45" s="71"/>
      <c r="G45" s="71"/>
      <c r="H45" s="83" t="str">
        <f>A9</f>
        <v>Červenec</v>
      </c>
      <c r="I45" s="261">
        <f>E15/E36</f>
        <v>0.31450981820874085</v>
      </c>
      <c r="J45" s="261">
        <f>I15/I36</f>
        <v>0.3161193538198433</v>
      </c>
      <c r="K45" s="83"/>
      <c r="L45" s="71"/>
    </row>
    <row r="46" spans="1:21" ht="15" customHeight="1" x14ac:dyDescent="0.2">
      <c r="A46" s="83"/>
      <c r="B46" s="83" t="str">
        <f>A16</f>
        <v>Srpen</v>
      </c>
      <c r="C46" s="260">
        <f>E22</f>
        <v>381358.07461038523</v>
      </c>
      <c r="D46" s="260">
        <f>I22</f>
        <v>343116.44394320739</v>
      </c>
      <c r="E46" s="71"/>
      <c r="F46" s="71"/>
      <c r="G46" s="71"/>
      <c r="H46" s="83" t="str">
        <f>A16</f>
        <v>Srpen</v>
      </c>
      <c r="I46" s="261">
        <f>E22/E36</f>
        <v>0.30594209300418646</v>
      </c>
      <c r="J46" s="261">
        <f>I22/I36</f>
        <v>0.32508356574518188</v>
      </c>
      <c r="K46" s="83"/>
      <c r="L46" s="71"/>
    </row>
    <row r="47" spans="1:21" ht="15" customHeight="1" x14ac:dyDescent="0.2">
      <c r="A47" s="83"/>
      <c r="B47" s="83" t="str">
        <f>A23</f>
        <v>Září</v>
      </c>
      <c r="C47" s="260">
        <f>E29</f>
        <v>473108.25045545097</v>
      </c>
      <c r="D47" s="260">
        <f>I29</f>
        <v>378700.09840040049</v>
      </c>
      <c r="E47" s="71"/>
      <c r="F47" s="71"/>
      <c r="G47" s="71"/>
      <c r="H47" s="83" t="str">
        <f>A23</f>
        <v>Září</v>
      </c>
      <c r="I47" s="261">
        <f>E29/E36</f>
        <v>0.37954808878707252</v>
      </c>
      <c r="J47" s="261">
        <f>I29/I36</f>
        <v>0.3587970804349746</v>
      </c>
      <c r="K47" s="83"/>
      <c r="L47" s="71"/>
    </row>
    <row r="48" spans="1:21" ht="15" customHeight="1" x14ac:dyDescent="0.2">
      <c r="A48" s="83"/>
      <c r="B48" s="83"/>
      <c r="C48" s="260">
        <f>SUM(C45:C47)</f>
        <v>1246504.1043082839</v>
      </c>
      <c r="D48" s="260">
        <f>SUM(D45:D47)</f>
        <v>1055471.5159367993</v>
      </c>
      <c r="E48" s="83"/>
      <c r="F48" s="83"/>
      <c r="G48" s="83"/>
      <c r="H48" s="83"/>
      <c r="I48" s="181">
        <f>SUM(I45:I47)</f>
        <v>0.99999999999999978</v>
      </c>
      <c r="J48" s="181">
        <f>SUM(J45:J47)</f>
        <v>0.99999999999999978</v>
      </c>
      <c r="K48" s="83"/>
      <c r="L48" s="71"/>
    </row>
    <row r="49" spans="1:12" ht="15" customHeight="1" x14ac:dyDescent="0.2">
      <c r="A49" s="83"/>
      <c r="B49" s="83"/>
      <c r="C49" s="83"/>
      <c r="D49" s="83"/>
      <c r="E49" s="83"/>
      <c r="F49" s="83"/>
      <c r="G49" s="83"/>
      <c r="H49" s="83"/>
      <c r="I49" s="83"/>
      <c r="J49" s="83"/>
      <c r="K49" s="83"/>
      <c r="L49" s="71"/>
    </row>
    <row r="50" spans="1:12" ht="15" customHeight="1" x14ac:dyDescent="0.2">
      <c r="A50" s="83"/>
      <c r="B50" s="83"/>
      <c r="C50" s="83"/>
      <c r="D50" s="83"/>
      <c r="E50" s="83"/>
      <c r="F50" s="83"/>
      <c r="G50" s="83"/>
      <c r="H50" s="83"/>
      <c r="I50" s="83"/>
      <c r="J50" s="83"/>
      <c r="K50" s="83"/>
      <c r="L50" s="71"/>
    </row>
    <row r="51" spans="1:12" ht="15" customHeight="1" x14ac:dyDescent="0.2">
      <c r="A51" s="83"/>
      <c r="B51" s="83"/>
      <c r="C51" s="83"/>
      <c r="D51" s="83"/>
      <c r="E51" s="83"/>
      <c r="F51" s="83"/>
      <c r="G51" s="83"/>
      <c r="H51" s="83"/>
      <c r="I51" s="83"/>
      <c r="J51" s="83"/>
      <c r="K51" s="83"/>
      <c r="L51" s="71"/>
    </row>
    <row r="52" spans="1:12" ht="15" customHeight="1" x14ac:dyDescent="0.2">
      <c r="A52" s="83"/>
      <c r="B52" s="83"/>
      <c r="C52" s="83"/>
      <c r="D52" s="83"/>
      <c r="E52" s="83"/>
      <c r="F52" s="83"/>
      <c r="G52" s="83"/>
      <c r="H52" s="83"/>
      <c r="I52" s="83"/>
      <c r="J52" s="83"/>
      <c r="K52" s="83"/>
      <c r="L52" s="71"/>
    </row>
    <row r="53" spans="1:12" ht="15" customHeight="1" x14ac:dyDescent="0.2">
      <c r="A53" s="83"/>
      <c r="B53" s="83"/>
      <c r="C53" s="83"/>
      <c r="D53" s="83"/>
      <c r="E53" s="83"/>
      <c r="F53" s="83"/>
      <c r="G53" s="83"/>
      <c r="H53" s="83"/>
      <c r="I53" s="83"/>
      <c r="J53" s="83"/>
      <c r="K53" s="83"/>
      <c r="L53" s="71"/>
    </row>
    <row r="54" spans="1:12" ht="15" customHeight="1" x14ac:dyDescent="0.2">
      <c r="A54" s="83"/>
      <c r="B54" s="83"/>
      <c r="C54" s="83"/>
      <c r="D54" s="83"/>
      <c r="E54" s="83"/>
      <c r="F54" s="83"/>
      <c r="G54" s="83"/>
      <c r="H54" s="83"/>
      <c r="I54" s="83"/>
      <c r="J54" s="83"/>
      <c r="K54" s="83"/>
      <c r="L54" s="71"/>
    </row>
    <row r="55" spans="1:12" ht="15" customHeight="1" x14ac:dyDescent="0.2">
      <c r="A55" s="83"/>
      <c r="B55" s="83"/>
      <c r="C55" s="83"/>
      <c r="D55" s="83"/>
      <c r="E55" s="83"/>
      <c r="F55" s="83"/>
      <c r="G55" s="83"/>
      <c r="H55" s="83"/>
      <c r="I55" s="83"/>
      <c r="J55" s="83"/>
      <c r="K55" s="83"/>
      <c r="L55" s="71"/>
    </row>
    <row r="56" spans="1:12" ht="15" customHeight="1" x14ac:dyDescent="0.2">
      <c r="A56" s="83"/>
      <c r="B56" s="83"/>
      <c r="C56" s="83"/>
      <c r="D56" s="83"/>
      <c r="E56" s="83"/>
      <c r="F56" s="83"/>
      <c r="G56" s="83"/>
      <c r="H56" s="83"/>
      <c r="I56" s="83"/>
      <c r="J56" s="83"/>
      <c r="K56" s="83"/>
      <c r="L56" s="71"/>
    </row>
    <row r="57" spans="1:12" ht="15" customHeight="1" x14ac:dyDescent="0.2">
      <c r="A57" s="83"/>
      <c r="B57" s="83"/>
      <c r="C57" s="83"/>
      <c r="D57" s="83"/>
      <c r="E57" s="83"/>
      <c r="F57" s="83"/>
      <c r="G57" s="83"/>
      <c r="H57" s="83"/>
      <c r="I57" s="83"/>
      <c r="J57" s="83"/>
      <c r="K57" s="83"/>
    </row>
    <row r="58" spans="1:12" ht="15" customHeight="1" x14ac:dyDescent="0.2">
      <c r="A58" s="83"/>
      <c r="B58" s="83"/>
      <c r="C58" s="83"/>
      <c r="D58" s="83"/>
      <c r="E58" s="83"/>
      <c r="F58" s="83"/>
      <c r="G58" s="83"/>
      <c r="H58" s="83"/>
      <c r="I58" s="83"/>
      <c r="J58" s="83"/>
      <c r="K58" s="83"/>
    </row>
    <row r="59" spans="1:12" ht="15" customHeight="1" x14ac:dyDescent="0.2">
      <c r="A59" s="83"/>
      <c r="B59" s="83"/>
      <c r="C59" s="83"/>
      <c r="D59" s="83"/>
      <c r="E59" s="83"/>
      <c r="F59" s="83"/>
      <c r="G59" s="83"/>
      <c r="H59" s="83"/>
      <c r="I59" s="83"/>
      <c r="J59" s="83"/>
      <c r="K59" s="83"/>
    </row>
    <row r="60" spans="1:12" ht="15" customHeight="1" x14ac:dyDescent="0.2">
      <c r="A60" s="83"/>
      <c r="B60" s="83"/>
      <c r="C60" s="83"/>
      <c r="D60" s="83"/>
      <c r="E60" s="83"/>
      <c r="F60" s="83"/>
      <c r="G60" s="83"/>
      <c r="H60" s="83"/>
      <c r="I60" s="83"/>
      <c r="J60" s="83"/>
      <c r="K60" s="83"/>
    </row>
    <row r="61" spans="1:12" ht="15" customHeight="1" x14ac:dyDescent="0.2">
      <c r="A61" s="83"/>
      <c r="B61" s="83"/>
      <c r="C61" s="83"/>
      <c r="D61" s="83"/>
      <c r="E61" s="83"/>
      <c r="F61" s="83"/>
      <c r="G61" s="83"/>
      <c r="H61" s="83"/>
      <c r="I61" s="83"/>
      <c r="J61" s="83"/>
      <c r="K61" s="83"/>
    </row>
    <row r="62" spans="1:12" ht="15" customHeight="1" x14ac:dyDescent="0.2">
      <c r="A62" s="83"/>
      <c r="B62" s="83"/>
      <c r="C62" s="83"/>
      <c r="D62" s="83"/>
      <c r="E62" s="83"/>
      <c r="F62" s="83"/>
      <c r="G62" s="83"/>
      <c r="H62" s="83"/>
      <c r="I62" s="83"/>
      <c r="J62" s="83"/>
      <c r="K62" s="83"/>
    </row>
    <row r="63" spans="1:12" ht="15" customHeight="1" x14ac:dyDescent="0.2">
      <c r="A63" s="83"/>
      <c r="B63" s="83"/>
      <c r="C63" s="83"/>
      <c r="D63" s="83"/>
      <c r="E63" s="83"/>
      <c r="F63" s="83"/>
      <c r="G63" s="83"/>
      <c r="H63" s="83"/>
      <c r="I63" s="83"/>
      <c r="J63" s="83"/>
      <c r="K63" s="83"/>
    </row>
    <row r="64" spans="1:12" ht="15" customHeight="1" x14ac:dyDescent="0.2">
      <c r="A64" s="83"/>
      <c r="B64" s="83"/>
      <c r="C64" s="83"/>
      <c r="D64" s="83"/>
      <c r="E64" s="83"/>
      <c r="F64" s="83"/>
      <c r="G64" s="83"/>
      <c r="H64" s="83"/>
      <c r="I64" s="83"/>
      <c r="J64" s="83"/>
      <c r="K64" s="83"/>
    </row>
    <row r="65" spans="1:11" ht="15" customHeight="1" x14ac:dyDescent="0.2">
      <c r="A65" s="83"/>
      <c r="B65" s="83"/>
      <c r="C65" s="83"/>
      <c r="D65" s="83"/>
      <c r="E65" s="83"/>
      <c r="F65" s="83"/>
      <c r="G65" s="83"/>
      <c r="H65" s="83"/>
      <c r="I65" s="83"/>
      <c r="J65" s="83"/>
      <c r="K65" s="83"/>
    </row>
    <row r="66" spans="1:11" ht="15" customHeight="1" x14ac:dyDescent="0.2">
      <c r="A66" s="83"/>
      <c r="B66" s="83"/>
      <c r="C66" s="83"/>
      <c r="D66" s="83"/>
      <c r="E66" s="83"/>
      <c r="F66" s="83"/>
      <c r="G66" s="83"/>
      <c r="H66" s="83"/>
      <c r="I66" s="83"/>
      <c r="J66" s="83"/>
      <c r="K66" s="83"/>
    </row>
    <row r="67" spans="1:11" ht="15" customHeight="1" x14ac:dyDescent="0.2">
      <c r="A67" s="83"/>
      <c r="B67" s="83"/>
      <c r="C67" s="83"/>
      <c r="D67" s="83"/>
      <c r="E67" s="83"/>
      <c r="F67" s="83"/>
      <c r="G67" s="83"/>
      <c r="H67" s="83"/>
      <c r="I67" s="83"/>
      <c r="J67" s="83"/>
      <c r="K67" s="83"/>
    </row>
    <row r="68" spans="1:11" ht="15" customHeight="1" x14ac:dyDescent="0.2">
      <c r="A68" s="83"/>
      <c r="B68" s="83"/>
      <c r="C68" s="83"/>
      <c r="D68" s="83"/>
      <c r="E68" s="83"/>
      <c r="F68" s="83"/>
      <c r="G68" s="83"/>
      <c r="H68" s="83"/>
      <c r="I68" s="83"/>
      <c r="J68" s="83"/>
      <c r="K68" s="83"/>
    </row>
    <row r="69" spans="1:11" ht="15" customHeight="1" x14ac:dyDescent="0.2">
      <c r="A69" s="83"/>
      <c r="B69" s="83"/>
      <c r="C69" s="83"/>
      <c r="D69" s="83"/>
      <c r="E69" s="83"/>
      <c r="F69" s="83"/>
      <c r="G69" s="83"/>
      <c r="H69" s="83"/>
      <c r="I69" s="83"/>
      <c r="J69" s="83"/>
      <c r="K69" s="83"/>
    </row>
    <row r="70" spans="1:11" ht="15" customHeight="1" x14ac:dyDescent="0.2">
      <c r="A70" s="83"/>
      <c r="B70" s="83"/>
      <c r="C70" s="83"/>
      <c r="D70" s="83"/>
      <c r="E70" s="83"/>
      <c r="F70" s="83"/>
      <c r="G70" s="83"/>
      <c r="H70" s="83"/>
      <c r="I70" s="83"/>
      <c r="J70" s="83"/>
      <c r="K70" s="83"/>
    </row>
    <row r="71" spans="1:11" ht="15" customHeight="1" x14ac:dyDescent="0.2">
      <c r="A71" s="83"/>
      <c r="B71" s="83"/>
      <c r="C71" s="83"/>
      <c r="D71" s="83"/>
      <c r="E71" s="83"/>
      <c r="F71" s="83"/>
      <c r="G71" s="83"/>
      <c r="H71" s="83"/>
      <c r="I71" s="83"/>
      <c r="J71" s="83"/>
      <c r="K71" s="83"/>
    </row>
    <row r="72" spans="1:11" ht="15" customHeight="1" x14ac:dyDescent="0.2">
      <c r="A72" s="83"/>
      <c r="B72" s="83"/>
      <c r="C72" s="83"/>
      <c r="D72" s="83"/>
      <c r="E72" s="83"/>
      <c r="F72" s="83"/>
      <c r="G72" s="83"/>
      <c r="H72" s="83"/>
      <c r="I72" s="83"/>
      <c r="J72" s="83"/>
      <c r="K72" s="83"/>
    </row>
    <row r="73" spans="1:11" ht="15" customHeight="1" x14ac:dyDescent="0.2">
      <c r="A73" s="83"/>
      <c r="B73" s="83"/>
      <c r="C73" s="83"/>
      <c r="D73" s="83"/>
      <c r="E73" s="83"/>
      <c r="F73" s="83"/>
      <c r="G73" s="83"/>
      <c r="H73" s="83"/>
      <c r="I73" s="83"/>
      <c r="J73" s="83"/>
      <c r="K73" s="83"/>
    </row>
    <row r="74" spans="1:11" ht="15" customHeight="1" x14ac:dyDescent="0.2">
      <c r="A74" s="83"/>
      <c r="B74" s="83"/>
      <c r="C74" s="83"/>
      <c r="D74" s="83"/>
      <c r="E74" s="83"/>
      <c r="F74" s="83"/>
      <c r="G74" s="83"/>
      <c r="H74" s="83"/>
      <c r="I74" s="83"/>
      <c r="J74" s="83"/>
      <c r="K74" s="83"/>
    </row>
    <row r="75" spans="1:11" ht="15" customHeight="1" x14ac:dyDescent="0.2">
      <c r="A75" s="83"/>
      <c r="B75" s="83"/>
      <c r="C75" s="83"/>
      <c r="D75" s="83"/>
      <c r="E75" s="83"/>
      <c r="F75" s="83"/>
      <c r="G75" s="83"/>
      <c r="H75" s="83"/>
      <c r="I75" s="83"/>
      <c r="J75" s="83"/>
      <c r="K75" s="83"/>
    </row>
    <row r="76" spans="1:11" ht="15" customHeight="1" x14ac:dyDescent="0.2">
      <c r="A76" s="83"/>
      <c r="B76" s="83"/>
      <c r="C76" s="83"/>
      <c r="D76" s="83"/>
      <c r="E76" s="83"/>
      <c r="F76" s="83"/>
      <c r="G76" s="83"/>
      <c r="H76" s="83"/>
      <c r="I76" s="83"/>
      <c r="J76" s="83"/>
      <c r="K76" s="83"/>
    </row>
    <row r="77" spans="1:11" ht="15" customHeight="1" x14ac:dyDescent="0.2">
      <c r="A77" s="83"/>
      <c r="B77" s="83"/>
      <c r="C77" s="83"/>
      <c r="D77" s="83"/>
      <c r="E77" s="83"/>
      <c r="F77" s="83"/>
      <c r="G77" s="83"/>
      <c r="H77" s="83"/>
      <c r="I77" s="83"/>
      <c r="J77" s="83"/>
      <c r="K77" s="83"/>
    </row>
    <row r="78" spans="1:11" ht="15" customHeight="1" x14ac:dyDescent="0.2">
      <c r="A78" s="83"/>
      <c r="B78" s="83"/>
      <c r="C78" s="83"/>
      <c r="D78" s="83"/>
      <c r="E78" s="83"/>
      <c r="F78" s="83"/>
      <c r="G78" s="83"/>
      <c r="H78" s="83"/>
      <c r="I78" s="83"/>
      <c r="J78" s="83"/>
      <c r="K78" s="83"/>
    </row>
    <row r="79" spans="1:11" ht="15" customHeight="1" x14ac:dyDescent="0.2"/>
    <row r="80" spans="1:11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</sheetData>
  <mergeCells count="21">
    <mergeCell ref="A39:E39"/>
    <mergeCell ref="A40:E40"/>
    <mergeCell ref="G39:K39"/>
    <mergeCell ref="G40:K40"/>
    <mergeCell ref="A9:B15"/>
    <mergeCell ref="A16:B22"/>
    <mergeCell ref="A23:B29"/>
    <mergeCell ref="A30:B36"/>
    <mergeCell ref="K1:L1"/>
    <mergeCell ref="A4:D4"/>
    <mergeCell ref="E5:G5"/>
    <mergeCell ref="I5:K5"/>
    <mergeCell ref="H6:H8"/>
    <mergeCell ref="D7:D8"/>
    <mergeCell ref="E7:F7"/>
    <mergeCell ref="I7:J7"/>
    <mergeCell ref="A8:B8"/>
    <mergeCell ref="A2:L2"/>
    <mergeCell ref="I6:J6"/>
    <mergeCell ref="E6:F6"/>
    <mergeCell ref="A3:C3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&amp;C9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5"/>
  <sheetViews>
    <sheetView view="pageBreakPreview" topLeftCell="A13" zoomScaleNormal="100" zoomScaleSheetLayoutView="100" workbookViewId="0"/>
  </sheetViews>
  <sheetFormatPr defaultRowHeight="12.75" x14ac:dyDescent="0.2"/>
  <cols>
    <col min="1" max="1" width="9.42578125" style="66" customWidth="1"/>
    <col min="2" max="2" width="3.85546875" style="66" customWidth="1"/>
    <col min="3" max="11" width="8.85546875" style="66" customWidth="1"/>
    <col min="12" max="12" width="1.7109375" style="66" customWidth="1"/>
    <col min="13" max="14" width="9.140625" style="66"/>
    <col min="15" max="15" width="11.140625" style="66" customWidth="1"/>
    <col min="16" max="16384" width="9.140625" style="66"/>
  </cols>
  <sheetData>
    <row r="1" spans="1:22" ht="13.5" x14ac:dyDescent="0.25">
      <c r="K1" s="964" t="s">
        <v>227</v>
      </c>
      <c r="L1" s="964"/>
    </row>
    <row r="2" spans="1:22" s="552" customFormat="1" ht="22.5" customHeight="1" x14ac:dyDescent="0.25">
      <c r="A2" s="885" t="s">
        <v>196</v>
      </c>
      <c r="B2" s="885"/>
      <c r="C2" s="885"/>
      <c r="D2" s="885"/>
      <c r="E2" s="885"/>
      <c r="F2" s="885"/>
      <c r="G2" s="885"/>
      <c r="H2" s="885"/>
      <c r="I2" s="885"/>
      <c r="J2" s="885"/>
      <c r="K2" s="885"/>
      <c r="L2" s="885"/>
    </row>
    <row r="3" spans="1:22" ht="18.75" customHeight="1" x14ac:dyDescent="0.2">
      <c r="A3" s="979" t="str">
        <f>T!E17&amp;" "&amp;T!G17</f>
        <v>III. čtvrtletí 2019</v>
      </c>
      <c r="B3" s="979"/>
      <c r="C3" s="979"/>
      <c r="D3" s="101"/>
      <c r="E3" s="101"/>
      <c r="F3" s="69"/>
      <c r="G3" s="67"/>
      <c r="H3" s="67"/>
      <c r="I3" s="67"/>
    </row>
    <row r="4" spans="1:22" ht="12.95" customHeight="1" x14ac:dyDescent="0.2">
      <c r="A4" s="965" t="s">
        <v>10</v>
      </c>
      <c r="B4" s="965"/>
      <c r="C4" s="965"/>
      <c r="D4" s="966"/>
      <c r="E4" s="95"/>
      <c r="F4" s="70"/>
      <c r="G4" s="70"/>
      <c r="H4" s="70"/>
      <c r="I4" s="70"/>
      <c r="J4" s="71"/>
      <c r="K4" s="100"/>
      <c r="L4" s="71"/>
    </row>
    <row r="5" spans="1:22" ht="24.95" customHeight="1" x14ac:dyDescent="0.25">
      <c r="E5" s="967">
        <f>T!G17</f>
        <v>2019</v>
      </c>
      <c r="F5" s="956"/>
      <c r="G5" s="956"/>
      <c r="H5" s="398"/>
      <c r="I5" s="968">
        <f>E5-1</f>
        <v>2018</v>
      </c>
      <c r="J5" s="969"/>
      <c r="K5" s="970"/>
      <c r="L5" s="71"/>
    </row>
    <row r="6" spans="1:22" ht="24.95" customHeight="1" x14ac:dyDescent="0.25">
      <c r="A6" s="74"/>
      <c r="B6" s="75"/>
      <c r="C6" s="76"/>
      <c r="D6" s="76"/>
      <c r="E6" s="977" t="s">
        <v>39</v>
      </c>
      <c r="F6" s="978"/>
      <c r="G6" s="420"/>
      <c r="H6" s="962" t="s">
        <v>108</v>
      </c>
      <c r="I6" s="975" t="s">
        <v>39</v>
      </c>
      <c r="J6" s="976"/>
      <c r="K6" s="399"/>
      <c r="L6" s="87"/>
    </row>
    <row r="7" spans="1:22" ht="24.95" customHeight="1" x14ac:dyDescent="0.25">
      <c r="A7" s="74"/>
      <c r="B7" s="94"/>
      <c r="C7" s="94"/>
      <c r="D7" s="972" t="s">
        <v>0</v>
      </c>
      <c r="E7" s="961"/>
      <c r="F7" s="962"/>
      <c r="G7" s="486" t="s">
        <v>107</v>
      </c>
      <c r="H7" s="962"/>
      <c r="I7" s="961"/>
      <c r="J7" s="962"/>
      <c r="K7" s="114" t="s">
        <v>107</v>
      </c>
      <c r="L7" s="87"/>
    </row>
    <row r="8" spans="1:22" ht="15" customHeight="1" x14ac:dyDescent="0.25">
      <c r="A8" s="971" t="s">
        <v>140</v>
      </c>
      <c r="B8" s="971"/>
      <c r="C8" s="96" t="s">
        <v>45</v>
      </c>
      <c r="D8" s="973"/>
      <c r="E8" s="756" t="s">
        <v>336</v>
      </c>
      <c r="F8" s="751" t="s">
        <v>1</v>
      </c>
      <c r="G8" s="487" t="s">
        <v>66</v>
      </c>
      <c r="H8" s="971"/>
      <c r="I8" s="400" t="s">
        <v>141</v>
      </c>
      <c r="J8" s="111" t="s">
        <v>1</v>
      </c>
      <c r="K8" s="115" t="s">
        <v>66</v>
      </c>
      <c r="L8" s="91"/>
    </row>
    <row r="9" spans="1:22" ht="12.95" customHeight="1" x14ac:dyDescent="0.2">
      <c r="A9" s="984" t="str">
        <f>T!J20</f>
        <v>Červenec</v>
      </c>
      <c r="B9" s="985"/>
      <c r="C9" s="92" t="s">
        <v>6</v>
      </c>
      <c r="D9" s="77">
        <v>176</v>
      </c>
      <c r="E9" s="90">
        <v>8440.861821266506</v>
      </c>
      <c r="F9" s="78">
        <v>90045.239829999991</v>
      </c>
      <c r="G9" s="421">
        <f t="shared" ref="G9:G14" si="0">E9/$E$15</f>
        <v>0.39997591026707635</v>
      </c>
      <c r="H9" s="141">
        <f>(E9-I9)/I9</f>
        <v>-9.8393178357780456E-2</v>
      </c>
      <c r="I9" s="401">
        <v>9362.0208040263187</v>
      </c>
      <c r="J9" s="113">
        <v>99890.861480000007</v>
      </c>
      <c r="K9" s="116">
        <f>I9/$I$15</f>
        <v>0.42854284186900887</v>
      </c>
      <c r="L9" s="87"/>
      <c r="N9" s="430"/>
      <c r="O9" s="430"/>
      <c r="P9" s="430"/>
      <c r="Q9" s="430"/>
      <c r="R9" s="430"/>
      <c r="S9" s="430"/>
      <c r="T9" s="430"/>
      <c r="U9" s="430"/>
      <c r="V9" s="430"/>
    </row>
    <row r="10" spans="1:22" ht="12.95" customHeight="1" x14ac:dyDescent="0.2">
      <c r="A10" s="986"/>
      <c r="B10" s="987"/>
      <c r="C10" s="93" t="s">
        <v>7</v>
      </c>
      <c r="D10" s="77">
        <v>1559</v>
      </c>
      <c r="E10" s="90">
        <v>3326.2505064958696</v>
      </c>
      <c r="F10" s="78">
        <v>35483.69687</v>
      </c>
      <c r="G10" s="422">
        <f t="shared" si="0"/>
        <v>0.1576166157299311</v>
      </c>
      <c r="H10" s="141">
        <f t="shared" ref="H10:H13" si="1">(E10-I10)/I10</f>
        <v>9.8886563916527888E-4</v>
      </c>
      <c r="I10" s="402">
        <v>3322.9645410410694</v>
      </c>
      <c r="J10" s="112">
        <v>35455.367060000004</v>
      </c>
      <c r="K10" s="117">
        <f t="shared" ref="K10:K14" si="2">I10/$I$15</f>
        <v>0.15210740262778027</v>
      </c>
      <c r="L10" s="88"/>
      <c r="M10" s="79"/>
      <c r="N10" s="430"/>
      <c r="O10" s="430"/>
      <c r="P10" s="430"/>
      <c r="Q10" s="430"/>
      <c r="R10" s="430"/>
      <c r="S10" s="430"/>
      <c r="T10" s="430"/>
    </row>
    <row r="11" spans="1:22" ht="12.95" customHeight="1" x14ac:dyDescent="0.2">
      <c r="A11" s="986"/>
      <c r="B11" s="987"/>
      <c r="C11" s="93" t="s">
        <v>8</v>
      </c>
      <c r="D11" s="77">
        <v>39065</v>
      </c>
      <c r="E11" s="90">
        <v>2869.7965162349383</v>
      </c>
      <c r="F11" s="78">
        <v>30614.347735324136</v>
      </c>
      <c r="G11" s="422">
        <f t="shared" si="0"/>
        <v>0.135987236631499</v>
      </c>
      <c r="H11" s="141">
        <f t="shared" si="1"/>
        <v>0.1944661053805114</v>
      </c>
      <c r="I11" s="402">
        <v>2402.5767690751932</v>
      </c>
      <c r="J11" s="112">
        <v>25635.013610678499</v>
      </c>
      <c r="K11" s="117">
        <f t="shared" si="2"/>
        <v>0.10997701222637128</v>
      </c>
      <c r="L11" s="88"/>
      <c r="M11" s="79"/>
      <c r="N11" s="430"/>
      <c r="O11" s="430"/>
      <c r="P11" s="430"/>
      <c r="Q11" s="430"/>
      <c r="R11" s="430"/>
      <c r="S11" s="430"/>
      <c r="T11" s="430"/>
    </row>
    <row r="12" spans="1:22" ht="12.95" customHeight="1" x14ac:dyDescent="0.2">
      <c r="A12" s="986"/>
      <c r="B12" s="987"/>
      <c r="C12" s="93" t="s">
        <v>9</v>
      </c>
      <c r="D12" s="77">
        <v>380002</v>
      </c>
      <c r="E12" s="90">
        <v>4538.9415963453075</v>
      </c>
      <c r="F12" s="78">
        <v>48420.414337650793</v>
      </c>
      <c r="G12" s="422">
        <f t="shared" si="0"/>
        <v>0.21508079803809771</v>
      </c>
      <c r="H12" s="141">
        <f t="shared" si="1"/>
        <v>-6.6704462336118903E-2</v>
      </c>
      <c r="I12" s="402">
        <v>4863.3486534251178</v>
      </c>
      <c r="J12" s="112">
        <v>51890.957462315324</v>
      </c>
      <c r="K12" s="117">
        <f t="shared" si="2"/>
        <v>0.22261788310086716</v>
      </c>
      <c r="L12" s="88"/>
      <c r="M12" s="79"/>
      <c r="N12" s="430"/>
      <c r="O12" s="430"/>
      <c r="P12" s="430"/>
      <c r="Q12" s="430"/>
      <c r="R12" s="430"/>
      <c r="S12" s="430"/>
      <c r="T12" s="430"/>
    </row>
    <row r="13" spans="1:22" ht="12.95" customHeight="1" x14ac:dyDescent="0.2">
      <c r="A13" s="986"/>
      <c r="B13" s="987"/>
      <c r="C13" s="290" t="s">
        <v>302</v>
      </c>
      <c r="D13" s="85">
        <v>29</v>
      </c>
      <c r="E13" s="102">
        <v>902.64045479044569</v>
      </c>
      <c r="F13" s="86">
        <v>9629.1666000000023</v>
      </c>
      <c r="G13" s="103">
        <f t="shared" si="0"/>
        <v>4.2772224589565075E-2</v>
      </c>
      <c r="H13" s="141">
        <f t="shared" si="1"/>
        <v>0.2679272647684125</v>
      </c>
      <c r="I13" s="405">
        <v>711.90239367185893</v>
      </c>
      <c r="J13" s="118">
        <v>7595.8561600000003</v>
      </c>
      <c r="K13" s="117">
        <f t="shared" si="2"/>
        <v>3.2587053725225912E-2</v>
      </c>
      <c r="L13" s="88"/>
      <c r="M13" s="79"/>
      <c r="N13" s="430"/>
      <c r="O13" s="430"/>
      <c r="P13" s="430"/>
      <c r="Q13" s="430"/>
      <c r="R13" s="430"/>
      <c r="S13" s="430"/>
      <c r="T13" s="430"/>
    </row>
    <row r="14" spans="1:22" ht="12.95" customHeight="1" x14ac:dyDescent="0.2">
      <c r="A14" s="986"/>
      <c r="B14" s="987"/>
      <c r="C14" s="93" t="s">
        <v>310</v>
      </c>
      <c r="D14" s="407"/>
      <c r="E14" s="90">
        <v>1024.9345977429423</v>
      </c>
      <c r="F14" s="78">
        <v>10933.77318</v>
      </c>
      <c r="G14" s="422">
        <f t="shared" si="0"/>
        <v>4.8567214743830793E-2</v>
      </c>
      <c r="H14" s="141">
        <f>(E14-I14)/I14</f>
        <v>-0.13387704710754239</v>
      </c>
      <c r="I14" s="402">
        <v>1183.3592382237716</v>
      </c>
      <c r="J14" s="112">
        <v>12626.206399999999</v>
      </c>
      <c r="K14" s="117">
        <f t="shared" si="2"/>
        <v>5.4167806450746585E-2</v>
      </c>
      <c r="L14" s="88"/>
      <c r="M14" s="79"/>
      <c r="N14" s="430"/>
      <c r="O14" s="430"/>
      <c r="P14" s="430"/>
      <c r="Q14" s="430"/>
      <c r="R14" s="430"/>
      <c r="S14" s="430"/>
      <c r="T14" s="430"/>
    </row>
    <row r="15" spans="1:22" ht="12.95" customHeight="1" x14ac:dyDescent="0.2">
      <c r="A15" s="988"/>
      <c r="B15" s="989"/>
      <c r="C15" s="580" t="s">
        <v>2</v>
      </c>
      <c r="D15" s="581">
        <v>420831</v>
      </c>
      <c r="E15" s="582">
        <v>21103.425492876009</v>
      </c>
      <c r="F15" s="583">
        <v>225126.63855297491</v>
      </c>
      <c r="G15" s="584">
        <f>SUM(G9:G14)</f>
        <v>1.0000000000000002</v>
      </c>
      <c r="H15" s="585">
        <f>(E15-I15)/I15</f>
        <v>-3.399894924410491E-2</v>
      </c>
      <c r="I15" s="586">
        <v>21846.172399463328</v>
      </c>
      <c r="J15" s="587">
        <v>233094.26217299383</v>
      </c>
      <c r="K15" s="595">
        <f>SUM(K9:K14)</f>
        <v>1</v>
      </c>
      <c r="L15" s="99"/>
      <c r="M15" s="79"/>
      <c r="N15" s="430"/>
      <c r="O15" s="430"/>
      <c r="P15" s="430"/>
      <c r="Q15" s="430"/>
      <c r="R15" s="430"/>
      <c r="S15" s="430"/>
      <c r="T15" s="430"/>
    </row>
    <row r="16" spans="1:22" ht="12.95" customHeight="1" x14ac:dyDescent="0.2">
      <c r="A16" s="990" t="str">
        <f>T!J21</f>
        <v>Srpen</v>
      </c>
      <c r="B16" s="991"/>
      <c r="C16" s="92" t="s">
        <v>6</v>
      </c>
      <c r="D16" s="77">
        <v>176</v>
      </c>
      <c r="E16" s="90">
        <v>6622.0279527237108</v>
      </c>
      <c r="F16" s="78">
        <v>70545.380609999993</v>
      </c>
      <c r="G16" s="421">
        <f>E16/$E$22</f>
        <v>0.33848600614745022</v>
      </c>
      <c r="H16" s="141">
        <f>(E16-I16)/I16</f>
        <v>-7.1836736680680649E-2</v>
      </c>
      <c r="I16" s="401">
        <v>7134.5507998688272</v>
      </c>
      <c r="J16" s="113">
        <v>76147.069809999986</v>
      </c>
      <c r="K16" s="116">
        <f>I16/$I$22</f>
        <v>0.3791997585148863</v>
      </c>
      <c r="L16" s="88"/>
      <c r="M16" s="79"/>
      <c r="N16" s="430"/>
      <c r="O16" s="430"/>
      <c r="P16" s="430"/>
      <c r="Q16" s="430"/>
      <c r="R16" s="430"/>
      <c r="S16" s="430"/>
      <c r="T16" s="430"/>
    </row>
    <row r="17" spans="1:21" ht="12.95" customHeight="1" x14ac:dyDescent="0.2">
      <c r="A17" s="990"/>
      <c r="B17" s="991"/>
      <c r="C17" s="93" t="s">
        <v>7</v>
      </c>
      <c r="D17" s="77">
        <v>1555</v>
      </c>
      <c r="E17" s="90">
        <v>3414.6355968927915</v>
      </c>
      <c r="F17" s="78">
        <v>36376.575499999999</v>
      </c>
      <c r="G17" s="422">
        <f t="shared" ref="G17:G21" si="3">E17/$E$22</f>
        <v>0.17453963859602259</v>
      </c>
      <c r="H17" s="141">
        <f t="shared" ref="H17:H19" si="4">(E17-I17)/I17</f>
        <v>4.8071184444989437E-2</v>
      </c>
      <c r="I17" s="402">
        <v>3258.0187754145977</v>
      </c>
      <c r="J17" s="112">
        <v>34772.834390000004</v>
      </c>
      <c r="K17" s="117">
        <f t="shared" ref="K17:K21" si="5">I17/$I$22</f>
        <v>0.17316295973348389</v>
      </c>
      <c r="L17" s="89"/>
      <c r="M17" s="82"/>
      <c r="N17" s="430"/>
      <c r="O17" s="430"/>
      <c r="P17" s="430"/>
      <c r="Q17" s="430"/>
      <c r="R17" s="430"/>
      <c r="S17" s="430"/>
      <c r="T17" s="430"/>
    </row>
    <row r="18" spans="1:21" ht="12.95" customHeight="1" x14ac:dyDescent="0.2">
      <c r="A18" s="990"/>
      <c r="B18" s="991"/>
      <c r="C18" s="93" t="s">
        <v>8</v>
      </c>
      <c r="D18" s="77">
        <v>39079</v>
      </c>
      <c r="E18" s="90">
        <v>2860.9987985660114</v>
      </c>
      <c r="F18" s="78">
        <v>30478.6077015507</v>
      </c>
      <c r="G18" s="422">
        <f t="shared" si="3"/>
        <v>0.14624040608601568</v>
      </c>
      <c r="H18" s="141">
        <f t="shared" si="4"/>
        <v>0.31255682801670032</v>
      </c>
      <c r="I18" s="402">
        <v>2179.7142321746464</v>
      </c>
      <c r="J18" s="112">
        <v>23264.09</v>
      </c>
      <c r="K18" s="117">
        <f>I18/$I$22</f>
        <v>0.11585131757521205</v>
      </c>
      <c r="L18" s="88"/>
      <c r="M18" s="79"/>
      <c r="N18" s="430"/>
      <c r="O18" s="430"/>
      <c r="P18" s="430"/>
      <c r="Q18" s="430"/>
      <c r="R18" s="430"/>
      <c r="S18" s="430"/>
      <c r="T18" s="430"/>
    </row>
    <row r="19" spans="1:21" ht="12.95" customHeight="1" x14ac:dyDescent="0.2">
      <c r="A19" s="990"/>
      <c r="B19" s="991"/>
      <c r="C19" s="93" t="s">
        <v>9</v>
      </c>
      <c r="D19" s="77">
        <v>379760</v>
      </c>
      <c r="E19" s="90">
        <v>4728.5330840874985</v>
      </c>
      <c r="F19" s="78">
        <v>50373.703388460643</v>
      </c>
      <c r="G19" s="422">
        <f t="shared" si="3"/>
        <v>0.24169971646080754</v>
      </c>
      <c r="H19" s="141">
        <f t="shared" si="4"/>
        <v>6.7900667979507778E-2</v>
      </c>
      <c r="I19" s="402">
        <v>4427.8772603766511</v>
      </c>
      <c r="J19" s="112">
        <v>47258.733999999997</v>
      </c>
      <c r="K19" s="117">
        <f>I19/$I$22</f>
        <v>0.23534067315061413</v>
      </c>
      <c r="L19" s="88"/>
      <c r="M19" s="79"/>
      <c r="N19" s="430"/>
      <c r="O19" s="430"/>
      <c r="P19" s="430"/>
      <c r="Q19" s="430"/>
      <c r="R19" s="430"/>
      <c r="S19" s="430"/>
      <c r="T19" s="430"/>
    </row>
    <row r="20" spans="1:21" ht="12.95" customHeight="1" x14ac:dyDescent="0.2">
      <c r="A20" s="990"/>
      <c r="B20" s="991"/>
      <c r="C20" s="290" t="s">
        <v>302</v>
      </c>
      <c r="D20" s="85">
        <v>29</v>
      </c>
      <c r="E20" s="102">
        <v>929.7948030036888</v>
      </c>
      <c r="F20" s="86">
        <v>9905.2299699999985</v>
      </c>
      <c r="G20" s="103">
        <f t="shared" si="3"/>
        <v>4.7526608412446394E-2</v>
      </c>
      <c r="H20" s="141">
        <f>(E20-I20)/I20</f>
        <v>0.20059086880430529</v>
      </c>
      <c r="I20" s="405">
        <v>774.44767169493116</v>
      </c>
      <c r="J20" s="118">
        <v>8265.68</v>
      </c>
      <c r="K20" s="117">
        <f>I20/$I$22</f>
        <v>4.1161718281483559E-2</v>
      </c>
      <c r="L20" s="88"/>
      <c r="M20" s="79"/>
      <c r="N20" s="430"/>
      <c r="O20" s="430"/>
      <c r="P20" s="430"/>
      <c r="Q20" s="430"/>
      <c r="R20" s="430"/>
      <c r="S20" s="430"/>
      <c r="T20" s="430"/>
    </row>
    <row r="21" spans="1:21" ht="12.95" customHeight="1" x14ac:dyDescent="0.2">
      <c r="A21" s="990"/>
      <c r="B21" s="991"/>
      <c r="C21" s="93" t="s">
        <v>310</v>
      </c>
      <c r="D21" s="407"/>
      <c r="E21" s="90">
        <v>1007.6780773213069</v>
      </c>
      <c r="F21" s="78">
        <v>10734.931040000001</v>
      </c>
      <c r="G21" s="422">
        <f t="shared" si="3"/>
        <v>5.1507624297257582E-2</v>
      </c>
      <c r="H21" s="141">
        <f t="shared" ref="H21" si="6">(E21-I21)/I21</f>
        <v>-3.1215624495535332E-2</v>
      </c>
      <c r="I21" s="402">
        <v>1040.1469127705425</v>
      </c>
      <c r="J21" s="112">
        <v>11101.487999999999</v>
      </c>
      <c r="K21" s="117">
        <f t="shared" si="5"/>
        <v>5.5283572744319921E-2</v>
      </c>
      <c r="L21" s="88"/>
      <c r="M21" s="79"/>
      <c r="N21" s="430"/>
      <c r="O21" s="430"/>
      <c r="P21" s="430"/>
      <c r="Q21" s="430"/>
      <c r="R21" s="430"/>
      <c r="S21" s="430"/>
      <c r="T21" s="430"/>
    </row>
    <row r="22" spans="1:21" ht="12.95" customHeight="1" x14ac:dyDescent="0.2">
      <c r="A22" s="990"/>
      <c r="B22" s="991"/>
      <c r="C22" s="580" t="s">
        <v>2</v>
      </c>
      <c r="D22" s="581">
        <v>420599</v>
      </c>
      <c r="E22" s="582">
        <v>19563.668312595008</v>
      </c>
      <c r="F22" s="583">
        <v>208414.42821001133</v>
      </c>
      <c r="G22" s="584">
        <f>SUM(G16:G21)</f>
        <v>1</v>
      </c>
      <c r="H22" s="585">
        <f>(E22-I22)/I22</f>
        <v>3.9804538211116798E-2</v>
      </c>
      <c r="I22" s="586">
        <v>18814.755652300199</v>
      </c>
      <c r="J22" s="587">
        <v>200809.89619999999</v>
      </c>
      <c r="K22" s="595">
        <f>SUM(K16:K21)</f>
        <v>0.99999999999999978</v>
      </c>
      <c r="L22" s="99"/>
      <c r="M22" s="79"/>
      <c r="N22" s="430"/>
      <c r="O22" s="430"/>
      <c r="P22" s="430"/>
      <c r="Q22" s="430"/>
      <c r="R22" s="430"/>
      <c r="S22" s="430"/>
      <c r="T22" s="430"/>
    </row>
    <row r="23" spans="1:21" ht="12.95" customHeight="1" x14ac:dyDescent="0.2">
      <c r="A23" s="990" t="str">
        <f>T!J22</f>
        <v>Září</v>
      </c>
      <c r="B23" s="991"/>
      <c r="C23" s="92" t="s">
        <v>6</v>
      </c>
      <c r="D23" s="77">
        <v>175</v>
      </c>
      <c r="E23" s="90">
        <v>8759.1333019130689</v>
      </c>
      <c r="F23" s="78">
        <v>93432.635920000001</v>
      </c>
      <c r="G23" s="421">
        <f>E23/$E$29</f>
        <v>0.28662250298491304</v>
      </c>
      <c r="H23" s="141">
        <f>(E23-I23)/I23</f>
        <v>1.6275884281164365E-3</v>
      </c>
      <c r="I23" s="401">
        <v>8744.9002035367594</v>
      </c>
      <c r="J23" s="113">
        <v>93413.912029999992</v>
      </c>
      <c r="K23" s="116">
        <f>I23/$I$29</f>
        <v>0.32018711220786572</v>
      </c>
      <c r="L23" s="106"/>
      <c r="M23" s="78"/>
      <c r="N23" s="430"/>
      <c r="O23" s="430"/>
      <c r="P23" s="430"/>
      <c r="Q23" s="430"/>
      <c r="R23" s="430"/>
      <c r="S23" s="430"/>
      <c r="T23" s="430"/>
      <c r="U23" s="78"/>
    </row>
    <row r="24" spans="1:21" ht="12.95" customHeight="1" x14ac:dyDescent="0.2">
      <c r="A24" s="990"/>
      <c r="B24" s="991"/>
      <c r="C24" s="93" t="s">
        <v>7</v>
      </c>
      <c r="D24" s="77">
        <v>1558</v>
      </c>
      <c r="E24" s="90">
        <v>5713.6854088945083</v>
      </c>
      <c r="F24" s="78">
        <v>60947.151429999991</v>
      </c>
      <c r="G24" s="422">
        <f t="shared" ref="G24:G28" si="7">E24/$E$29</f>
        <v>0.18696722115280962</v>
      </c>
      <c r="H24" s="141">
        <f t="shared" ref="H24:H28" si="8">(E24-I24)/I24</f>
        <v>0.12200753477354288</v>
      </c>
      <c r="I24" s="402">
        <v>5092.3770400951125</v>
      </c>
      <c r="J24" s="112">
        <v>54397.280780000001</v>
      </c>
      <c r="K24" s="117">
        <f t="shared" ref="K24:K28" si="9">I24/$I$29</f>
        <v>0.18645307102329806</v>
      </c>
      <c r="L24" s="90"/>
      <c r="M24" s="78"/>
      <c r="N24" s="430"/>
      <c r="O24" s="430"/>
      <c r="P24" s="430"/>
      <c r="Q24" s="430"/>
      <c r="R24" s="430"/>
      <c r="S24" s="430"/>
      <c r="T24" s="430"/>
      <c r="U24" s="78"/>
    </row>
    <row r="25" spans="1:21" ht="12.95" customHeight="1" x14ac:dyDescent="0.2">
      <c r="A25" s="990"/>
      <c r="B25" s="991"/>
      <c r="C25" s="93" t="s">
        <v>8</v>
      </c>
      <c r="D25" s="77">
        <v>38971</v>
      </c>
      <c r="E25" s="90">
        <v>5726.5132299898214</v>
      </c>
      <c r="F25" s="78">
        <v>61083.984156841398</v>
      </c>
      <c r="G25" s="422">
        <f t="shared" si="7"/>
        <v>0.18738698211128005</v>
      </c>
      <c r="H25" s="141">
        <f t="shared" si="8"/>
        <v>0.33616054451600696</v>
      </c>
      <c r="I25" s="402">
        <v>4285.797281990629</v>
      </c>
      <c r="J25" s="112">
        <v>45781.315145952096</v>
      </c>
      <c r="K25" s="117">
        <f t="shared" si="9"/>
        <v>0.15692083652068531</v>
      </c>
      <c r="L25" s="90"/>
      <c r="M25" s="78"/>
      <c r="N25" s="430"/>
      <c r="O25" s="430"/>
      <c r="P25" s="430"/>
      <c r="Q25" s="430"/>
      <c r="R25" s="430"/>
      <c r="S25" s="430"/>
      <c r="T25" s="430"/>
      <c r="U25" s="78"/>
    </row>
    <row r="26" spans="1:21" ht="12.95" customHeight="1" x14ac:dyDescent="0.2">
      <c r="A26" s="990"/>
      <c r="B26" s="991"/>
      <c r="C26" s="93" t="s">
        <v>9</v>
      </c>
      <c r="D26" s="77">
        <v>379757</v>
      </c>
      <c r="E26" s="90">
        <v>8212.6988402466595</v>
      </c>
      <c r="F26" s="78">
        <v>87603.808058159048</v>
      </c>
      <c r="G26" s="422">
        <f t="shared" si="7"/>
        <v>0.26874169129709086</v>
      </c>
      <c r="H26" s="141">
        <f t="shared" si="8"/>
        <v>0.13540115010674009</v>
      </c>
      <c r="I26" s="402">
        <v>7233.3014983070752</v>
      </c>
      <c r="J26" s="112">
        <v>77266.849935066013</v>
      </c>
      <c r="K26" s="117">
        <f t="shared" si="9"/>
        <v>0.26484120625357066</v>
      </c>
      <c r="L26" s="90"/>
      <c r="M26" s="78"/>
      <c r="N26" s="430"/>
      <c r="O26" s="430"/>
      <c r="P26" s="430"/>
      <c r="Q26" s="430"/>
      <c r="R26" s="430"/>
      <c r="S26" s="430"/>
      <c r="T26" s="430"/>
      <c r="U26" s="78"/>
    </row>
    <row r="27" spans="1:21" ht="12.95" customHeight="1" x14ac:dyDescent="0.2">
      <c r="A27" s="990"/>
      <c r="B27" s="991"/>
      <c r="C27" s="290" t="s">
        <v>302</v>
      </c>
      <c r="D27" s="85">
        <v>30</v>
      </c>
      <c r="E27" s="102">
        <v>960.83815683778096</v>
      </c>
      <c r="F27" s="86">
        <v>10249.137719999999</v>
      </c>
      <c r="G27" s="103">
        <f t="shared" si="7"/>
        <v>3.1441220036702258E-2</v>
      </c>
      <c r="H27" s="141">
        <f t="shared" si="8"/>
        <v>0.28019942681983784</v>
      </c>
      <c r="I27" s="405">
        <v>750.5378745752239</v>
      </c>
      <c r="J27" s="118">
        <v>8017.3206299999993</v>
      </c>
      <c r="K27" s="117">
        <f t="shared" si="9"/>
        <v>2.7480308416290334E-2</v>
      </c>
      <c r="L27" s="90"/>
      <c r="M27" s="78"/>
      <c r="N27" s="430"/>
      <c r="O27" s="430"/>
      <c r="P27" s="430"/>
      <c r="Q27" s="430"/>
      <c r="R27" s="430"/>
      <c r="S27" s="430"/>
      <c r="T27" s="430"/>
      <c r="U27" s="78"/>
    </row>
    <row r="28" spans="1:21" ht="12.95" customHeight="1" x14ac:dyDescent="0.2">
      <c r="A28" s="990"/>
      <c r="B28" s="991"/>
      <c r="C28" s="93" t="s">
        <v>310</v>
      </c>
      <c r="D28" s="407"/>
      <c r="E28" s="90">
        <v>1186.9552583855589</v>
      </c>
      <c r="F28" s="78">
        <v>12661.099920000001</v>
      </c>
      <c r="G28" s="422">
        <f t="shared" si="7"/>
        <v>3.8840382417204306E-2</v>
      </c>
      <c r="H28" s="141">
        <f t="shared" si="8"/>
        <v>-1.4917094198819623E-2</v>
      </c>
      <c r="I28" s="402">
        <v>1204.929302290748</v>
      </c>
      <c r="J28" s="112">
        <v>12871.175299999999</v>
      </c>
      <c r="K28" s="117">
        <f t="shared" si="9"/>
        <v>4.4117465578289876E-2</v>
      </c>
      <c r="L28" s="90"/>
      <c r="M28" s="78"/>
      <c r="N28" s="430"/>
      <c r="O28" s="430"/>
      <c r="P28" s="430"/>
      <c r="Q28" s="430"/>
      <c r="R28" s="430"/>
      <c r="S28" s="430"/>
      <c r="T28" s="430"/>
      <c r="U28" s="78"/>
    </row>
    <row r="29" spans="1:21" ht="12.95" customHeight="1" thickBot="1" x14ac:dyDescent="0.25">
      <c r="A29" s="992"/>
      <c r="B29" s="993"/>
      <c r="C29" s="588" t="s">
        <v>2</v>
      </c>
      <c r="D29" s="589">
        <v>420491</v>
      </c>
      <c r="E29" s="590">
        <v>30559.824196267396</v>
      </c>
      <c r="F29" s="591">
        <v>325977.81720500049</v>
      </c>
      <c r="G29" s="584">
        <f>SUM(G23:G28)</f>
        <v>1.0000000000000002</v>
      </c>
      <c r="H29" s="592">
        <f>(E29-I29)/I29</f>
        <v>0.11892207243549345</v>
      </c>
      <c r="I29" s="593">
        <v>27311.843200795549</v>
      </c>
      <c r="J29" s="594">
        <v>291747.85382101807</v>
      </c>
      <c r="K29" s="595">
        <f>SUM(K23:K28)</f>
        <v>1</v>
      </c>
      <c r="L29" s="107"/>
      <c r="N29" s="430"/>
      <c r="O29" s="430"/>
      <c r="P29" s="430"/>
      <c r="Q29" s="430"/>
      <c r="R29" s="430"/>
      <c r="S29" s="430"/>
      <c r="T29" s="430"/>
    </row>
    <row r="30" spans="1:21" ht="12.95" customHeight="1" thickTop="1" x14ac:dyDescent="0.2">
      <c r="A30" s="994" t="str">
        <f>T!E17</f>
        <v>III. čtvrtletí</v>
      </c>
      <c r="B30" s="995"/>
      <c r="C30" s="108" t="s">
        <v>6</v>
      </c>
      <c r="D30" s="109">
        <f>D23</f>
        <v>175</v>
      </c>
      <c r="E30" s="423">
        <f>E9+E16+E23</f>
        <v>23822.023075903286</v>
      </c>
      <c r="F30" s="110">
        <f>F9+F16+F23</f>
        <v>254023.25635999997</v>
      </c>
      <c r="G30" s="424">
        <f>E30/$E$36</f>
        <v>0.33445253205146214</v>
      </c>
      <c r="H30" s="419">
        <f>(E30-I30)/I30</f>
        <v>-5.6234784657473454E-2</v>
      </c>
      <c r="I30" s="403">
        <f>I9+I16+I23</f>
        <v>25241.471807431906</v>
      </c>
      <c r="J30" s="125">
        <f>J9+J16+J23</f>
        <v>269451.84331999999</v>
      </c>
      <c r="K30" s="596">
        <f>I30/$I$36</f>
        <v>0.37134681052865859</v>
      </c>
      <c r="L30" s="87"/>
      <c r="N30" s="430"/>
      <c r="O30" s="430"/>
      <c r="P30" s="430"/>
      <c r="Q30" s="430"/>
      <c r="R30" s="430"/>
      <c r="S30" s="430"/>
      <c r="T30" s="430"/>
    </row>
    <row r="31" spans="1:21" ht="12.95" customHeight="1" x14ac:dyDescent="0.2">
      <c r="A31" s="996"/>
      <c r="B31" s="997"/>
      <c r="C31" s="93" t="s">
        <v>7</v>
      </c>
      <c r="D31" s="77">
        <f t="shared" ref="D31:D34" si="10">D24</f>
        <v>1558</v>
      </c>
      <c r="E31" s="90">
        <f>E10+E17+E24</f>
        <v>12454.571512283168</v>
      </c>
      <c r="F31" s="78">
        <f t="shared" ref="F31" si="11">F10+F17+F24</f>
        <v>132807.42379999999</v>
      </c>
      <c r="G31" s="422">
        <f t="shared" ref="G31:G35" si="12">E31/$E$36</f>
        <v>0.17485765019313615</v>
      </c>
      <c r="H31" s="141">
        <f t="shared" ref="H31:H33" si="13">(E31-I31)/I31</f>
        <v>6.6922559731825024E-2</v>
      </c>
      <c r="I31" s="402">
        <f>I10+I17+I24</f>
        <v>11673.36035655078</v>
      </c>
      <c r="J31" s="112">
        <f t="shared" ref="J31" si="14">J10+J17+J24</f>
        <v>124625.48223000001</v>
      </c>
      <c r="K31" s="117">
        <f t="shared" ref="K31:K35" si="15">I31/$I$36</f>
        <v>0.17173583100176007</v>
      </c>
      <c r="L31" s="87"/>
      <c r="N31" s="430"/>
      <c r="O31" s="430"/>
      <c r="P31" s="430"/>
      <c r="Q31" s="430"/>
      <c r="R31" s="430"/>
      <c r="S31" s="430"/>
      <c r="T31" s="430"/>
    </row>
    <row r="32" spans="1:21" ht="12.95" customHeight="1" x14ac:dyDescent="0.2">
      <c r="A32" s="996"/>
      <c r="B32" s="997"/>
      <c r="C32" s="93" t="s">
        <v>8</v>
      </c>
      <c r="D32" s="77">
        <f t="shared" si="10"/>
        <v>38971</v>
      </c>
      <c r="E32" s="90">
        <f t="shared" ref="E32:F35" si="16">E11+E18+E25</f>
        <v>11457.308544790771</v>
      </c>
      <c r="F32" s="78">
        <f t="shared" si="16"/>
        <v>122176.93959371623</v>
      </c>
      <c r="G32" s="422">
        <f t="shared" si="12"/>
        <v>0.16085644116331321</v>
      </c>
      <c r="H32" s="141">
        <f t="shared" si="13"/>
        <v>0.29197051031208071</v>
      </c>
      <c r="I32" s="402">
        <f t="shared" ref="I32:J34" si="17">I11+I18+I25</f>
        <v>8868.0882832404677</v>
      </c>
      <c r="J32" s="112">
        <f t="shared" si="17"/>
        <v>94680.418756630592</v>
      </c>
      <c r="K32" s="117">
        <f t="shared" si="15"/>
        <v>0.13046530426558997</v>
      </c>
      <c r="L32" s="87"/>
      <c r="N32" s="430"/>
      <c r="O32" s="430"/>
      <c r="P32" s="430"/>
      <c r="Q32" s="430"/>
      <c r="R32" s="430"/>
      <c r="S32" s="430"/>
      <c r="T32" s="430"/>
    </row>
    <row r="33" spans="1:21" ht="12.95" customHeight="1" x14ac:dyDescent="0.2">
      <c r="A33" s="996"/>
      <c r="B33" s="997"/>
      <c r="C33" s="93" t="s">
        <v>9</v>
      </c>
      <c r="D33" s="77">
        <f t="shared" si="10"/>
        <v>379757</v>
      </c>
      <c r="E33" s="90">
        <f>E12+E19+E26</f>
        <v>17480.173520679466</v>
      </c>
      <c r="F33" s="78">
        <f t="shared" si="16"/>
        <v>186397.92578427048</v>
      </c>
      <c r="G33" s="422">
        <f t="shared" si="12"/>
        <v>0.24541527292045445</v>
      </c>
      <c r="H33" s="141">
        <f t="shared" si="13"/>
        <v>5.7831978170240619E-2</v>
      </c>
      <c r="I33" s="402">
        <f>I12+I19+I26</f>
        <v>16524.527412108844</v>
      </c>
      <c r="J33" s="112">
        <f t="shared" si="17"/>
        <v>176416.54139738134</v>
      </c>
      <c r="K33" s="117">
        <f t="shared" si="15"/>
        <v>0.24310510087503193</v>
      </c>
      <c r="L33" s="87"/>
      <c r="N33" s="430"/>
      <c r="O33" s="430"/>
      <c r="P33" s="430"/>
      <c r="Q33" s="430"/>
      <c r="R33" s="430"/>
      <c r="S33" s="430"/>
      <c r="T33" s="430"/>
    </row>
    <row r="34" spans="1:21" ht="12.95" customHeight="1" x14ac:dyDescent="0.2">
      <c r="A34" s="996"/>
      <c r="B34" s="997"/>
      <c r="C34" s="290" t="s">
        <v>302</v>
      </c>
      <c r="D34" s="77">
        <f t="shared" si="10"/>
        <v>30</v>
      </c>
      <c r="E34" s="90">
        <f>E13+E20+E27</f>
        <v>2793.2734146319153</v>
      </c>
      <c r="F34" s="78">
        <f t="shared" si="16"/>
        <v>29783.53429</v>
      </c>
      <c r="G34" s="103">
        <f t="shared" si="12"/>
        <v>3.9216541905740476E-2</v>
      </c>
      <c r="H34" s="141">
        <f>(E34-I34)/I34</f>
        <v>0.24873193902789983</v>
      </c>
      <c r="I34" s="402">
        <f>I13+I20+I27</f>
        <v>2236.8879399420139</v>
      </c>
      <c r="J34" s="112">
        <f t="shared" si="17"/>
        <v>23878.856789999998</v>
      </c>
      <c r="K34" s="117">
        <f t="shared" si="15"/>
        <v>3.2908588229110906E-2</v>
      </c>
      <c r="L34" s="87"/>
      <c r="N34" s="430"/>
      <c r="O34" s="430"/>
      <c r="P34" s="430"/>
      <c r="Q34" s="430"/>
      <c r="R34" s="430"/>
      <c r="S34" s="430"/>
      <c r="T34" s="430"/>
    </row>
    <row r="35" spans="1:21" ht="12.95" customHeight="1" x14ac:dyDescent="0.2">
      <c r="A35" s="996"/>
      <c r="B35" s="997"/>
      <c r="C35" s="93" t="s">
        <v>310</v>
      </c>
      <c r="D35" s="77"/>
      <c r="E35" s="90">
        <f t="shared" si="16"/>
        <v>3219.5679334498082</v>
      </c>
      <c r="F35" s="78">
        <f t="shared" si="16"/>
        <v>34329.80414</v>
      </c>
      <c r="G35" s="422">
        <f t="shared" si="12"/>
        <v>4.5201561765893461E-2</v>
      </c>
      <c r="H35" s="141">
        <f t="shared" ref="H35" si="18">(E35-I35)/I35</f>
        <v>-6.0922109423154229E-2</v>
      </c>
      <c r="I35" s="402">
        <f t="shared" ref="I35:J35" si="19">I14+I21+I28</f>
        <v>3428.4354532850621</v>
      </c>
      <c r="J35" s="112">
        <f t="shared" si="19"/>
        <v>36598.869699999996</v>
      </c>
      <c r="K35" s="117">
        <f t="shared" si="15"/>
        <v>5.0438365099848517E-2</v>
      </c>
      <c r="L35" s="87"/>
      <c r="N35" s="430"/>
      <c r="O35" s="430"/>
      <c r="P35" s="430"/>
      <c r="Q35" s="430"/>
      <c r="R35" s="430"/>
      <c r="S35" s="430"/>
      <c r="T35" s="430"/>
    </row>
    <row r="36" spans="1:21" ht="12.95" customHeight="1" x14ac:dyDescent="0.2">
      <c r="A36" s="996"/>
      <c r="B36" s="997"/>
      <c r="C36" s="614" t="s">
        <v>2</v>
      </c>
      <c r="D36" s="609">
        <f>SUM(D30:D35)</f>
        <v>420491</v>
      </c>
      <c r="E36" s="615">
        <f>SUM(E30:E35)</f>
        <v>71226.918001738421</v>
      </c>
      <c r="F36" s="616">
        <f>SUM(F30:F35)</f>
        <v>759518.88396798668</v>
      </c>
      <c r="G36" s="617">
        <f>SUM(G30:G35)</f>
        <v>0.99999999999999978</v>
      </c>
      <c r="H36" s="618">
        <f>(E36-I36)/I36</f>
        <v>4.7874269199474941E-2</v>
      </c>
      <c r="I36" s="628">
        <f>SUM(I30:I35)</f>
        <v>67972.771252559076</v>
      </c>
      <c r="J36" s="629">
        <f>SUM(J30:J35)</f>
        <v>725652.01219401194</v>
      </c>
      <c r="K36" s="630">
        <f>SUM(K30:K35)</f>
        <v>1</v>
      </c>
      <c r="L36" s="91"/>
      <c r="N36" s="430"/>
      <c r="O36" s="430"/>
      <c r="P36" s="430"/>
      <c r="Q36" s="430"/>
      <c r="R36" s="430"/>
      <c r="S36" s="430"/>
      <c r="T36" s="430"/>
    </row>
    <row r="37" spans="1:21" ht="5.0999999999999996" customHeight="1" x14ac:dyDescent="0.2">
      <c r="A37" s="80"/>
      <c r="B37" s="81"/>
      <c r="C37" s="97"/>
      <c r="D37" s="85"/>
      <c r="E37" s="102"/>
      <c r="F37" s="86"/>
      <c r="G37" s="103"/>
      <c r="H37" s="98"/>
      <c r="I37" s="404"/>
      <c r="J37" s="118"/>
      <c r="K37" s="121"/>
      <c r="L37" s="87"/>
    </row>
    <row r="38" spans="1:21" ht="20.100000000000001" customHeight="1" x14ac:dyDescent="0.2">
      <c r="A38" s="80"/>
      <c r="B38" s="81"/>
      <c r="C38" s="84"/>
      <c r="D38" s="86"/>
      <c r="E38" s="86"/>
      <c r="F38" s="86"/>
      <c r="G38" s="98"/>
      <c r="H38" s="70"/>
      <c r="I38" s="118"/>
      <c r="J38" s="118"/>
      <c r="K38" s="120"/>
      <c r="L38" s="71"/>
    </row>
    <row r="39" spans="1:21" ht="15" customHeight="1" x14ac:dyDescent="0.25">
      <c r="A39" s="980" t="s">
        <v>160</v>
      </c>
      <c r="B39" s="980"/>
      <c r="C39" s="980"/>
      <c r="D39" s="980"/>
      <c r="E39" s="980"/>
      <c r="F39" s="83"/>
      <c r="G39" s="980" t="s">
        <v>161</v>
      </c>
      <c r="H39" s="980"/>
      <c r="I39" s="980"/>
      <c r="J39" s="980"/>
      <c r="K39" s="980"/>
      <c r="L39" s="71"/>
      <c r="N39" s="79"/>
      <c r="O39" s="79"/>
      <c r="P39" s="79"/>
      <c r="Q39" s="79"/>
      <c r="R39" s="79"/>
      <c r="S39" s="79"/>
      <c r="T39" s="79"/>
    </row>
    <row r="40" spans="1:21" ht="15" customHeight="1" x14ac:dyDescent="0.2">
      <c r="A40" s="981" t="str">
        <f>A30</f>
        <v>III. čtvrtletí</v>
      </c>
      <c r="B40" s="982"/>
      <c r="C40" s="982"/>
      <c r="D40" s="982"/>
      <c r="E40" s="982"/>
      <c r="F40" s="83"/>
      <c r="G40" s="983" t="str">
        <f>A30</f>
        <v>III. čtvrtletí</v>
      </c>
      <c r="H40" s="983"/>
      <c r="I40" s="983"/>
      <c r="J40" s="983"/>
      <c r="K40" s="983"/>
      <c r="L40" s="71"/>
      <c r="N40" s="79"/>
      <c r="O40" s="79"/>
      <c r="P40" s="79"/>
      <c r="Q40" s="79"/>
      <c r="R40" s="79"/>
      <c r="S40" s="79"/>
      <c r="T40" s="79"/>
    </row>
    <row r="41" spans="1:21" ht="15" customHeight="1" x14ac:dyDescent="0.2">
      <c r="A41" s="83"/>
      <c r="B41" s="83"/>
      <c r="C41" s="83"/>
      <c r="D41" s="71"/>
      <c r="E41" s="71"/>
      <c r="F41" s="71"/>
      <c r="G41" s="83"/>
      <c r="H41" s="83"/>
      <c r="I41" s="83"/>
      <c r="J41" s="83"/>
      <c r="K41" s="83"/>
      <c r="L41" s="71"/>
      <c r="N41" s="79"/>
      <c r="O41" s="79"/>
      <c r="P41" s="79"/>
      <c r="Q41" s="79"/>
      <c r="R41" s="79"/>
      <c r="S41" s="79"/>
      <c r="T41" s="79"/>
      <c r="U41" s="79"/>
    </row>
    <row r="42" spans="1:21" ht="15" customHeight="1" x14ac:dyDescent="0.2">
      <c r="A42" s="83"/>
      <c r="B42" s="83"/>
      <c r="C42" s="83"/>
      <c r="D42" s="71"/>
      <c r="E42" s="71"/>
      <c r="F42" s="71"/>
      <c r="G42" s="83"/>
      <c r="H42" s="83"/>
      <c r="I42" s="83"/>
      <c r="J42" s="83"/>
      <c r="K42" s="83"/>
      <c r="L42" s="71"/>
    </row>
    <row r="43" spans="1:21" ht="15" customHeight="1" x14ac:dyDescent="0.2">
      <c r="A43" s="83"/>
      <c r="B43" s="83"/>
      <c r="C43" s="83"/>
      <c r="D43" s="71"/>
      <c r="E43" s="71"/>
      <c r="F43" s="71"/>
      <c r="G43" s="83"/>
      <c r="H43" s="83"/>
      <c r="I43" s="83"/>
      <c r="J43" s="83"/>
      <c r="K43" s="83"/>
      <c r="L43" s="71"/>
    </row>
    <row r="44" spans="1:21" ht="15" customHeight="1" x14ac:dyDescent="0.2">
      <c r="A44" s="83"/>
      <c r="B44" s="83"/>
      <c r="C44" s="83">
        <f>E5</f>
        <v>2019</v>
      </c>
      <c r="D44" s="83">
        <f>I5</f>
        <v>2018</v>
      </c>
      <c r="E44" s="71"/>
      <c r="F44" s="71"/>
      <c r="G44" s="71"/>
      <c r="H44" s="83"/>
      <c r="I44" s="83">
        <f>E5</f>
        <v>2019</v>
      </c>
      <c r="J44" s="83">
        <f>I5</f>
        <v>2018</v>
      </c>
      <c r="K44" s="83"/>
      <c r="L44" s="71"/>
    </row>
    <row r="45" spans="1:21" ht="15" customHeight="1" x14ac:dyDescent="0.2">
      <c r="A45" s="83"/>
      <c r="B45" s="83" t="str">
        <f>A9</f>
        <v>Červenec</v>
      </c>
      <c r="C45" s="260">
        <f>E15</f>
        <v>21103.425492876009</v>
      </c>
      <c r="D45" s="260">
        <f>I15</f>
        <v>21846.172399463328</v>
      </c>
      <c r="E45" s="71"/>
      <c r="F45" s="71"/>
      <c r="G45" s="71"/>
      <c r="H45" s="83" t="str">
        <f>A9</f>
        <v>Červenec</v>
      </c>
      <c r="I45" s="261">
        <f>E15/E36</f>
        <v>0.29628441163719793</v>
      </c>
      <c r="J45" s="261">
        <f>I15/I36</f>
        <v>0.32139593541496003</v>
      </c>
      <c r="K45" s="83"/>
      <c r="L45" s="71"/>
    </row>
    <row r="46" spans="1:21" ht="15" customHeight="1" x14ac:dyDescent="0.2">
      <c r="A46" s="83"/>
      <c r="B46" s="83" t="str">
        <f>A16</f>
        <v>Srpen</v>
      </c>
      <c r="C46" s="260">
        <f>E22</f>
        <v>19563.668312595008</v>
      </c>
      <c r="D46" s="260">
        <f>I22</f>
        <v>18814.755652300199</v>
      </c>
      <c r="E46" s="71"/>
      <c r="F46" s="71"/>
      <c r="G46" s="71"/>
      <c r="H46" s="83" t="str">
        <f>A16</f>
        <v>Srpen</v>
      </c>
      <c r="I46" s="261">
        <f>E22/E36</f>
        <v>0.27466678134406325</v>
      </c>
      <c r="J46" s="261">
        <f>I22/I36</f>
        <v>0.27679841950819167</v>
      </c>
      <c r="K46" s="83"/>
      <c r="L46" s="71"/>
    </row>
    <row r="47" spans="1:21" ht="15" customHeight="1" x14ac:dyDescent="0.2">
      <c r="A47" s="83"/>
      <c r="B47" s="83" t="str">
        <f>A23</f>
        <v>Září</v>
      </c>
      <c r="C47" s="260">
        <f>E29</f>
        <v>30559.824196267396</v>
      </c>
      <c r="D47" s="260">
        <f>I29</f>
        <v>27311.843200795549</v>
      </c>
      <c r="E47" s="71"/>
      <c r="F47" s="71"/>
      <c r="G47" s="71"/>
      <c r="H47" s="83" t="str">
        <f>A23</f>
        <v>Září</v>
      </c>
      <c r="I47" s="261">
        <f>E29/E36</f>
        <v>0.42904880701873876</v>
      </c>
      <c r="J47" s="261">
        <f>I29/I36</f>
        <v>0.40180564507684829</v>
      </c>
      <c r="K47" s="83"/>
      <c r="L47" s="71"/>
    </row>
    <row r="48" spans="1:21" ht="15" customHeight="1" x14ac:dyDescent="0.2">
      <c r="A48" s="83"/>
      <c r="B48" s="83"/>
      <c r="C48" s="260">
        <f>SUM(C45:C47)</f>
        <v>71226.918001738406</v>
      </c>
      <c r="D48" s="260">
        <f>SUM(D45:D47)</f>
        <v>67972.771252559076</v>
      </c>
      <c r="E48" s="83"/>
      <c r="F48" s="83"/>
      <c r="G48" s="83"/>
      <c r="H48" s="83"/>
      <c r="I48" s="181">
        <f>SUM(I45:I47)</f>
        <v>1</v>
      </c>
      <c r="J48" s="181">
        <f>SUM(J45:J47)</f>
        <v>1</v>
      </c>
      <c r="K48" s="83"/>
      <c r="L48" s="71"/>
    </row>
    <row r="49" spans="1:12" ht="15" customHeight="1" x14ac:dyDescent="0.2">
      <c r="A49" s="83"/>
      <c r="B49" s="83"/>
      <c r="C49" s="83"/>
      <c r="D49" s="83"/>
      <c r="E49" s="83"/>
      <c r="F49" s="83"/>
      <c r="G49" s="83"/>
      <c r="H49" s="83"/>
      <c r="I49" s="83"/>
      <c r="J49" s="83"/>
      <c r="K49" s="83"/>
      <c r="L49" s="71"/>
    </row>
    <row r="50" spans="1:12" ht="15" customHeight="1" x14ac:dyDescent="0.2">
      <c r="A50" s="83"/>
      <c r="B50" s="83"/>
      <c r="C50" s="83"/>
      <c r="D50" s="83"/>
      <c r="E50" s="83"/>
      <c r="F50" s="83"/>
      <c r="G50" s="83"/>
      <c r="H50" s="83"/>
      <c r="I50" s="83"/>
      <c r="J50" s="83"/>
      <c r="K50" s="83"/>
      <c r="L50" s="71"/>
    </row>
    <row r="51" spans="1:12" ht="15" customHeight="1" x14ac:dyDescent="0.2">
      <c r="A51" s="83"/>
      <c r="B51" s="83"/>
      <c r="C51" s="83"/>
      <c r="D51" s="83"/>
      <c r="E51" s="83"/>
      <c r="F51" s="83"/>
      <c r="G51" s="83"/>
      <c r="H51" s="83"/>
      <c r="I51" s="83"/>
      <c r="J51" s="83"/>
      <c r="K51" s="83"/>
      <c r="L51" s="71"/>
    </row>
    <row r="52" spans="1:12" ht="15" customHeight="1" x14ac:dyDescent="0.2">
      <c r="A52" s="83"/>
      <c r="B52" s="83"/>
      <c r="C52" s="83"/>
      <c r="D52" s="83"/>
      <c r="E52" s="83"/>
      <c r="F52" s="83"/>
      <c r="G52" s="83"/>
      <c r="H52" s="83"/>
      <c r="I52" s="83"/>
      <c r="J52" s="83"/>
      <c r="K52" s="83"/>
      <c r="L52" s="71"/>
    </row>
    <row r="53" spans="1:12" ht="15" customHeight="1" x14ac:dyDescent="0.2">
      <c r="A53" s="83"/>
      <c r="B53" s="83"/>
      <c r="C53" s="83"/>
      <c r="D53" s="83"/>
      <c r="E53" s="83"/>
      <c r="F53" s="83"/>
      <c r="G53" s="83"/>
      <c r="H53" s="83"/>
      <c r="I53" s="83"/>
      <c r="J53" s="83"/>
      <c r="K53" s="83"/>
      <c r="L53" s="71"/>
    </row>
    <row r="54" spans="1:12" ht="15" customHeight="1" x14ac:dyDescent="0.2">
      <c r="A54" s="83"/>
      <c r="B54" s="83"/>
      <c r="C54" s="83"/>
      <c r="D54" s="83"/>
      <c r="E54" s="83"/>
      <c r="F54" s="83"/>
      <c r="G54" s="83"/>
      <c r="H54" s="83"/>
      <c r="I54" s="83"/>
      <c r="J54" s="83"/>
      <c r="K54" s="83"/>
      <c r="L54" s="71"/>
    </row>
    <row r="55" spans="1:12" ht="15" customHeight="1" x14ac:dyDescent="0.2">
      <c r="A55" s="83"/>
      <c r="B55" s="83"/>
      <c r="C55" s="83"/>
      <c r="D55" s="83"/>
      <c r="E55" s="83"/>
      <c r="F55" s="83"/>
      <c r="G55" s="83"/>
      <c r="H55" s="83"/>
      <c r="I55" s="83"/>
      <c r="J55" s="83"/>
      <c r="K55" s="83"/>
      <c r="L55" s="71"/>
    </row>
    <row r="56" spans="1:12" ht="15" customHeight="1" x14ac:dyDescent="0.2">
      <c r="A56" s="83"/>
      <c r="B56" s="83"/>
      <c r="C56" s="83"/>
      <c r="D56" s="83"/>
      <c r="E56" s="83"/>
      <c r="F56" s="83"/>
      <c r="G56" s="83"/>
      <c r="H56" s="83"/>
      <c r="I56" s="83"/>
      <c r="J56" s="83"/>
      <c r="K56" s="83"/>
      <c r="L56" s="71"/>
    </row>
    <row r="57" spans="1:12" ht="15" customHeight="1" x14ac:dyDescent="0.2">
      <c r="A57" s="83"/>
      <c r="B57" s="83"/>
      <c r="C57" s="83"/>
      <c r="D57" s="83"/>
      <c r="E57" s="83"/>
      <c r="F57" s="83"/>
      <c r="G57" s="83"/>
      <c r="H57" s="83"/>
      <c r="I57" s="83"/>
      <c r="J57" s="83"/>
      <c r="K57" s="83"/>
    </row>
    <row r="58" spans="1:12" ht="15" customHeight="1" x14ac:dyDescent="0.2">
      <c r="A58" s="83"/>
      <c r="B58" s="83"/>
      <c r="C58" s="83"/>
      <c r="D58" s="83"/>
      <c r="E58" s="83"/>
      <c r="F58" s="83"/>
      <c r="G58" s="83"/>
      <c r="H58" s="83"/>
      <c r="I58" s="83"/>
      <c r="J58" s="83"/>
      <c r="K58" s="83"/>
    </row>
    <row r="59" spans="1:12" ht="15" customHeight="1" x14ac:dyDescent="0.2">
      <c r="A59" s="83"/>
      <c r="B59" s="83"/>
      <c r="C59" s="83"/>
      <c r="D59" s="83"/>
      <c r="E59" s="83"/>
      <c r="F59" s="83"/>
      <c r="G59" s="83"/>
      <c r="H59" s="83"/>
      <c r="I59" s="83"/>
      <c r="J59" s="83"/>
      <c r="K59" s="83"/>
    </row>
    <row r="60" spans="1:12" ht="15" customHeight="1" x14ac:dyDescent="0.2">
      <c r="A60" s="83"/>
      <c r="B60" s="83"/>
      <c r="C60" s="83"/>
      <c r="D60" s="83"/>
      <c r="E60" s="83"/>
      <c r="F60" s="83"/>
      <c r="G60" s="83"/>
      <c r="H60" s="83"/>
      <c r="I60" s="83"/>
      <c r="J60" s="83"/>
      <c r="K60" s="83"/>
    </row>
    <row r="61" spans="1:12" ht="15" customHeight="1" x14ac:dyDescent="0.2">
      <c r="A61" s="83"/>
      <c r="B61" s="83"/>
      <c r="C61" s="83"/>
      <c r="D61" s="83"/>
      <c r="E61" s="83"/>
      <c r="F61" s="83"/>
      <c r="G61" s="83"/>
      <c r="H61" s="83"/>
      <c r="I61" s="83"/>
      <c r="J61" s="83"/>
      <c r="K61" s="83"/>
    </row>
    <row r="62" spans="1:12" ht="15" customHeight="1" x14ac:dyDescent="0.2">
      <c r="A62" s="83"/>
      <c r="B62" s="83"/>
      <c r="C62" s="83"/>
      <c r="D62" s="83"/>
      <c r="E62" s="83"/>
      <c r="F62" s="83"/>
      <c r="G62" s="83"/>
      <c r="H62" s="83"/>
      <c r="I62" s="83"/>
      <c r="J62" s="83"/>
      <c r="K62" s="83"/>
    </row>
    <row r="63" spans="1:12" ht="15" customHeight="1" x14ac:dyDescent="0.2">
      <c r="A63" s="83"/>
      <c r="B63" s="83"/>
      <c r="C63" s="83"/>
      <c r="D63" s="83"/>
      <c r="E63" s="83"/>
      <c r="F63" s="83"/>
      <c r="G63" s="83"/>
      <c r="H63" s="83"/>
      <c r="I63" s="83"/>
      <c r="J63" s="83"/>
      <c r="K63" s="83"/>
    </row>
    <row r="64" spans="1:12" ht="15" customHeight="1" x14ac:dyDescent="0.2">
      <c r="A64" s="83"/>
      <c r="B64" s="83"/>
      <c r="C64" s="83"/>
      <c r="D64" s="83"/>
      <c r="E64" s="83"/>
      <c r="F64" s="83"/>
      <c r="G64" s="83"/>
      <c r="H64" s="83"/>
      <c r="I64" s="83"/>
      <c r="J64" s="83"/>
      <c r="K64" s="83"/>
    </row>
    <row r="65" spans="1:11" ht="15" customHeight="1" x14ac:dyDescent="0.2">
      <c r="A65" s="83"/>
      <c r="B65" s="83"/>
      <c r="C65" s="83"/>
      <c r="D65" s="83"/>
      <c r="E65" s="83"/>
      <c r="F65" s="83"/>
      <c r="G65" s="83"/>
      <c r="H65" s="83"/>
      <c r="I65" s="83"/>
      <c r="J65" s="83"/>
      <c r="K65" s="83"/>
    </row>
    <row r="66" spans="1:11" ht="15" customHeight="1" x14ac:dyDescent="0.2">
      <c r="A66" s="83"/>
      <c r="B66" s="83"/>
      <c r="C66" s="83"/>
      <c r="D66" s="83"/>
      <c r="E66" s="83"/>
      <c r="F66" s="83"/>
      <c r="G66" s="83"/>
      <c r="H66" s="83"/>
      <c r="I66" s="83"/>
      <c r="J66" s="83"/>
      <c r="K66" s="83"/>
    </row>
    <row r="67" spans="1:11" ht="15" customHeight="1" x14ac:dyDescent="0.2">
      <c r="A67" s="83"/>
      <c r="B67" s="83"/>
      <c r="C67" s="83"/>
      <c r="D67" s="83"/>
      <c r="E67" s="83"/>
      <c r="F67" s="83"/>
      <c r="G67" s="83"/>
      <c r="H67" s="83"/>
      <c r="I67" s="83"/>
      <c r="J67" s="83"/>
      <c r="K67" s="83"/>
    </row>
    <row r="68" spans="1:11" ht="15" customHeight="1" x14ac:dyDescent="0.2">
      <c r="A68" s="83"/>
      <c r="B68" s="83"/>
      <c r="C68" s="83"/>
      <c r="D68" s="83"/>
      <c r="E68" s="83"/>
      <c r="F68" s="83"/>
      <c r="G68" s="83"/>
      <c r="H68" s="83"/>
      <c r="I68" s="83"/>
      <c r="J68" s="83"/>
      <c r="K68" s="83"/>
    </row>
    <row r="69" spans="1:11" ht="15" customHeight="1" x14ac:dyDescent="0.2">
      <c r="A69" s="83"/>
      <c r="B69" s="83"/>
      <c r="C69" s="83"/>
      <c r="D69" s="83"/>
      <c r="E69" s="83"/>
      <c r="F69" s="83"/>
      <c r="G69" s="83"/>
      <c r="H69" s="83"/>
      <c r="I69" s="83"/>
      <c r="J69" s="83"/>
      <c r="K69" s="83"/>
    </row>
    <row r="70" spans="1:11" ht="15" customHeight="1" x14ac:dyDescent="0.2">
      <c r="A70" s="83"/>
      <c r="B70" s="83"/>
      <c r="C70" s="83"/>
      <c r="D70" s="83"/>
      <c r="E70" s="83"/>
      <c r="F70" s="83"/>
      <c r="G70" s="83"/>
      <c r="H70" s="83"/>
      <c r="I70" s="83"/>
      <c r="J70" s="83"/>
      <c r="K70" s="83"/>
    </row>
    <row r="71" spans="1:11" ht="15" customHeight="1" x14ac:dyDescent="0.2">
      <c r="A71" s="83"/>
      <c r="B71" s="83"/>
      <c r="C71" s="83"/>
      <c r="D71" s="83"/>
      <c r="E71" s="83"/>
      <c r="F71" s="83"/>
      <c r="G71" s="83"/>
      <c r="H71" s="83"/>
      <c r="I71" s="83"/>
      <c r="J71" s="83"/>
      <c r="K71" s="83"/>
    </row>
    <row r="72" spans="1:11" ht="15" customHeight="1" x14ac:dyDescent="0.2">
      <c r="A72" s="83"/>
      <c r="B72" s="83"/>
      <c r="C72" s="83"/>
      <c r="D72" s="83"/>
      <c r="E72" s="83"/>
      <c r="F72" s="83"/>
      <c r="G72" s="83"/>
      <c r="H72" s="83"/>
      <c r="I72" s="83"/>
      <c r="J72" s="83"/>
      <c r="K72" s="83"/>
    </row>
    <row r="73" spans="1:11" ht="15" customHeight="1" x14ac:dyDescent="0.2">
      <c r="A73" s="83"/>
      <c r="B73" s="83"/>
      <c r="C73" s="83"/>
      <c r="D73" s="83"/>
      <c r="E73" s="83"/>
      <c r="F73" s="83"/>
      <c r="G73" s="83"/>
      <c r="H73" s="83"/>
      <c r="I73" s="83"/>
      <c r="J73" s="83"/>
      <c r="K73" s="83"/>
    </row>
    <row r="74" spans="1:11" ht="15" customHeight="1" x14ac:dyDescent="0.2">
      <c r="A74" s="83"/>
      <c r="B74" s="83"/>
      <c r="C74" s="83"/>
      <c r="D74" s="83"/>
      <c r="E74" s="83"/>
      <c r="F74" s="83"/>
      <c r="G74" s="83"/>
      <c r="H74" s="83"/>
      <c r="I74" s="83"/>
      <c r="J74" s="83"/>
      <c r="K74" s="83"/>
    </row>
    <row r="75" spans="1:11" ht="15" customHeight="1" x14ac:dyDescent="0.2">
      <c r="A75" s="83"/>
      <c r="B75" s="83"/>
      <c r="C75" s="83"/>
      <c r="D75" s="83"/>
      <c r="E75" s="83"/>
      <c r="F75" s="83"/>
      <c r="G75" s="83"/>
      <c r="H75" s="83"/>
      <c r="I75" s="83"/>
      <c r="J75" s="83"/>
      <c r="K75" s="83"/>
    </row>
    <row r="76" spans="1:11" ht="15" customHeight="1" x14ac:dyDescent="0.2">
      <c r="A76" s="83"/>
      <c r="B76" s="83"/>
      <c r="C76" s="83"/>
      <c r="D76" s="83"/>
      <c r="E76" s="83"/>
      <c r="F76" s="83"/>
      <c r="G76" s="83"/>
      <c r="H76" s="83"/>
      <c r="I76" s="83"/>
      <c r="J76" s="83"/>
      <c r="K76" s="83"/>
    </row>
    <row r="77" spans="1:11" ht="15" customHeight="1" x14ac:dyDescent="0.2">
      <c r="A77" s="83"/>
      <c r="B77" s="83"/>
      <c r="C77" s="83"/>
      <c r="D77" s="83"/>
      <c r="E77" s="83"/>
      <c r="F77" s="83"/>
      <c r="G77" s="83"/>
      <c r="H77" s="83"/>
      <c r="I77" s="83"/>
      <c r="J77" s="83"/>
      <c r="K77" s="83"/>
    </row>
    <row r="78" spans="1:11" ht="15" customHeight="1" x14ac:dyDescent="0.2">
      <c r="A78" s="83"/>
      <c r="B78" s="83"/>
      <c r="C78" s="83"/>
      <c r="D78" s="83"/>
      <c r="E78" s="83"/>
      <c r="F78" s="83"/>
      <c r="G78" s="83"/>
      <c r="H78" s="83"/>
      <c r="I78" s="83"/>
      <c r="J78" s="83"/>
      <c r="K78" s="83"/>
    </row>
    <row r="79" spans="1:11" ht="15" customHeight="1" x14ac:dyDescent="0.2"/>
    <row r="80" spans="1:11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</sheetData>
  <mergeCells count="21">
    <mergeCell ref="E6:F6"/>
    <mergeCell ref="H6:H8"/>
    <mergeCell ref="I6:J6"/>
    <mergeCell ref="D7:D8"/>
    <mergeCell ref="E7:F7"/>
    <mergeCell ref="K1:L1"/>
    <mergeCell ref="A2:L2"/>
    <mergeCell ref="A4:D4"/>
    <mergeCell ref="E5:G5"/>
    <mergeCell ref="I5:K5"/>
    <mergeCell ref="A3:C3"/>
    <mergeCell ref="A39:E39"/>
    <mergeCell ref="G39:K39"/>
    <mergeCell ref="A40:E40"/>
    <mergeCell ref="G40:K40"/>
    <mergeCell ref="I7:J7"/>
    <mergeCell ref="A8:B8"/>
    <mergeCell ref="A9:B15"/>
    <mergeCell ref="A16:B22"/>
    <mergeCell ref="A23:B29"/>
    <mergeCell ref="A30:B36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&amp;C10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5"/>
  <sheetViews>
    <sheetView view="pageBreakPreview" topLeftCell="A16" zoomScaleNormal="100" zoomScaleSheetLayoutView="100" workbookViewId="0"/>
  </sheetViews>
  <sheetFormatPr defaultRowHeight="12.75" x14ac:dyDescent="0.2"/>
  <cols>
    <col min="1" max="1" width="9.42578125" style="66" customWidth="1"/>
    <col min="2" max="2" width="3.85546875" style="66" customWidth="1"/>
    <col min="3" max="11" width="8.85546875" style="66" customWidth="1"/>
    <col min="12" max="12" width="1.7109375" style="66" customWidth="1"/>
    <col min="13" max="14" width="9.140625" style="66"/>
    <col min="15" max="15" width="11.140625" style="66" customWidth="1"/>
    <col min="16" max="16384" width="9.140625" style="66"/>
  </cols>
  <sheetData>
    <row r="1" spans="1:22" ht="13.5" x14ac:dyDescent="0.25">
      <c r="K1" s="964" t="s">
        <v>228</v>
      </c>
      <c r="L1" s="964"/>
    </row>
    <row r="2" spans="1:22" s="552" customFormat="1" ht="15.75" customHeight="1" x14ac:dyDescent="0.2">
      <c r="A2" s="974" t="s">
        <v>296</v>
      </c>
      <c r="B2" s="974"/>
      <c r="C2" s="974"/>
      <c r="D2" s="974"/>
      <c r="E2" s="974"/>
      <c r="F2" s="974"/>
      <c r="G2" s="974"/>
      <c r="H2" s="974"/>
      <c r="I2" s="974"/>
      <c r="J2" s="974"/>
      <c r="K2" s="974"/>
      <c r="L2" s="974"/>
    </row>
    <row r="3" spans="1:22" ht="18.75" customHeight="1" x14ac:dyDescent="0.2">
      <c r="A3" s="979" t="str">
        <f>T!E17&amp;" "&amp;T!G17</f>
        <v>III. čtvrtletí 2019</v>
      </c>
      <c r="B3" s="979"/>
      <c r="C3" s="979"/>
      <c r="D3" s="101"/>
      <c r="E3" s="101"/>
      <c r="F3" s="69"/>
      <c r="G3" s="67"/>
      <c r="H3" s="67"/>
      <c r="I3" s="67"/>
    </row>
    <row r="4" spans="1:22" ht="12.95" customHeight="1" x14ac:dyDescent="0.2">
      <c r="A4" s="965" t="s">
        <v>295</v>
      </c>
      <c r="B4" s="965"/>
      <c r="C4" s="965"/>
      <c r="D4" s="966"/>
      <c r="E4" s="95"/>
      <c r="F4" s="70"/>
      <c r="G4" s="70"/>
      <c r="H4" s="70"/>
      <c r="I4" s="70"/>
      <c r="J4" s="71"/>
      <c r="K4" s="100"/>
      <c r="L4" s="71"/>
    </row>
    <row r="5" spans="1:22" ht="24.95" customHeight="1" x14ac:dyDescent="0.25">
      <c r="E5" s="967">
        <f>T!G17</f>
        <v>2019</v>
      </c>
      <c r="F5" s="956"/>
      <c r="G5" s="956"/>
      <c r="H5" s="398"/>
      <c r="I5" s="968">
        <f>E5-1</f>
        <v>2018</v>
      </c>
      <c r="J5" s="969"/>
      <c r="K5" s="970"/>
      <c r="L5" s="71"/>
    </row>
    <row r="6" spans="1:22" ht="24.95" customHeight="1" x14ac:dyDescent="0.25">
      <c r="A6" s="74"/>
      <c r="B6" s="75"/>
      <c r="C6" s="76"/>
      <c r="D6" s="76"/>
      <c r="E6" s="977" t="s">
        <v>39</v>
      </c>
      <c r="F6" s="978"/>
      <c r="G6" s="420"/>
      <c r="H6" s="962" t="s">
        <v>108</v>
      </c>
      <c r="I6" s="975" t="s">
        <v>39</v>
      </c>
      <c r="J6" s="976"/>
      <c r="K6" s="399"/>
      <c r="L6" s="87"/>
    </row>
    <row r="7" spans="1:22" ht="24.95" customHeight="1" x14ac:dyDescent="0.25">
      <c r="A7" s="74"/>
      <c r="B7" s="94"/>
      <c r="C7" s="94"/>
      <c r="D7" s="972" t="s">
        <v>0</v>
      </c>
      <c r="E7" s="961"/>
      <c r="F7" s="962"/>
      <c r="G7" s="486" t="s">
        <v>107</v>
      </c>
      <c r="H7" s="962"/>
      <c r="I7" s="961"/>
      <c r="J7" s="962"/>
      <c r="K7" s="114" t="s">
        <v>107</v>
      </c>
      <c r="L7" s="87"/>
    </row>
    <row r="8" spans="1:22" ht="15" customHeight="1" x14ac:dyDescent="0.25">
      <c r="A8" s="971" t="s">
        <v>140</v>
      </c>
      <c r="B8" s="971"/>
      <c r="C8" s="96" t="s">
        <v>45</v>
      </c>
      <c r="D8" s="973"/>
      <c r="E8" s="756" t="s">
        <v>336</v>
      </c>
      <c r="F8" s="751" t="s">
        <v>1</v>
      </c>
      <c r="G8" s="487" t="s">
        <v>66</v>
      </c>
      <c r="H8" s="971"/>
      <c r="I8" s="400" t="s">
        <v>141</v>
      </c>
      <c r="J8" s="111" t="s">
        <v>1</v>
      </c>
      <c r="K8" s="115" t="s">
        <v>66</v>
      </c>
      <c r="L8" s="91"/>
    </row>
    <row r="9" spans="1:22" ht="12.95" customHeight="1" x14ac:dyDescent="0.2">
      <c r="A9" s="984" t="str">
        <f>T!J20</f>
        <v>Červenec</v>
      </c>
      <c r="B9" s="985"/>
      <c r="C9" s="92" t="s">
        <v>6</v>
      </c>
      <c r="D9" s="77">
        <v>1247</v>
      </c>
      <c r="E9" s="90">
        <v>198301.24300000002</v>
      </c>
      <c r="F9" s="78">
        <v>2116944.9811100001</v>
      </c>
      <c r="G9" s="421">
        <f t="shared" ref="G9:G14" si="0">E9/$E$15</f>
        <v>0.74323161308124197</v>
      </c>
      <c r="H9" s="141">
        <f>(E9-I9)/I9</f>
        <v>4.9902311781981311E-2</v>
      </c>
      <c r="I9" s="401">
        <v>188875.899</v>
      </c>
      <c r="J9" s="113">
        <v>2020719.3431999995</v>
      </c>
      <c r="K9" s="116">
        <f>I9/$I$15</f>
        <v>0.74153388891638461</v>
      </c>
      <c r="L9" s="87"/>
      <c r="N9" s="430"/>
      <c r="O9" s="430"/>
      <c r="P9" s="430"/>
      <c r="Q9" s="430"/>
      <c r="R9" s="430"/>
      <c r="S9" s="430"/>
      <c r="T9" s="430"/>
      <c r="U9" s="430"/>
      <c r="V9" s="430"/>
    </row>
    <row r="10" spans="1:22" ht="12.95" customHeight="1" x14ac:dyDescent="0.2">
      <c r="A10" s="986"/>
      <c r="B10" s="987"/>
      <c r="C10" s="93" t="s">
        <v>7</v>
      </c>
      <c r="D10" s="77">
        <v>4512</v>
      </c>
      <c r="E10" s="90">
        <v>22533.226999999999</v>
      </c>
      <c r="F10" s="78">
        <v>240551.80137999987</v>
      </c>
      <c r="G10" s="422">
        <f t="shared" si="0"/>
        <v>8.4454370521196337E-2</v>
      </c>
      <c r="H10" s="141">
        <f t="shared" ref="H10:H13" si="1">(E10-I10)/I10</f>
        <v>0.16395487146597507</v>
      </c>
      <c r="I10" s="402">
        <v>19359.192999999996</v>
      </c>
      <c r="J10" s="112">
        <v>207117.47986999995</v>
      </c>
      <c r="K10" s="117">
        <f t="shared" ref="K10:K14" si="2">I10/$I$15</f>
        <v>7.6004920413762514E-2</v>
      </c>
      <c r="L10" s="88"/>
      <c r="M10" s="79"/>
      <c r="N10" s="430"/>
      <c r="O10" s="430"/>
      <c r="P10" s="430"/>
      <c r="Q10" s="430"/>
      <c r="R10" s="430"/>
      <c r="S10" s="430"/>
      <c r="T10" s="430"/>
    </row>
    <row r="11" spans="1:22" ht="12.95" customHeight="1" x14ac:dyDescent="0.2">
      <c r="A11" s="986"/>
      <c r="B11" s="987"/>
      <c r="C11" s="93" t="s">
        <v>8</v>
      </c>
      <c r="D11" s="77">
        <v>154908</v>
      </c>
      <c r="E11" s="90">
        <v>11801.517000000002</v>
      </c>
      <c r="F11" s="78">
        <v>125988.55183000001</v>
      </c>
      <c r="G11" s="422">
        <f t="shared" si="0"/>
        <v>4.4231999678971755E-2</v>
      </c>
      <c r="H11" s="141">
        <f t="shared" si="1"/>
        <v>0.47333800745912591</v>
      </c>
      <c r="I11" s="402">
        <v>8010.0540000000001</v>
      </c>
      <c r="J11" s="112">
        <v>85697.193469999998</v>
      </c>
      <c r="K11" s="117">
        <f t="shared" si="2"/>
        <v>3.1447773508944316E-2</v>
      </c>
      <c r="L11" s="88"/>
      <c r="M11" s="79"/>
      <c r="N11" s="430"/>
      <c r="O11" s="430"/>
      <c r="P11" s="430"/>
      <c r="Q11" s="430"/>
      <c r="R11" s="430"/>
      <c r="S11" s="430"/>
      <c r="T11" s="430"/>
    </row>
    <row r="12" spans="1:22" ht="12.95" customHeight="1" x14ac:dyDescent="0.2">
      <c r="A12" s="986"/>
      <c r="B12" s="987"/>
      <c r="C12" s="93" t="s">
        <v>9</v>
      </c>
      <c r="D12" s="77">
        <v>2128762</v>
      </c>
      <c r="E12" s="90">
        <v>23558.5</v>
      </c>
      <c r="F12" s="78">
        <v>251494.723</v>
      </c>
      <c r="G12" s="422">
        <f t="shared" si="0"/>
        <v>8.8297086250611334E-2</v>
      </c>
      <c r="H12" s="141">
        <f t="shared" si="1"/>
        <v>-0.1882089840250307</v>
      </c>
      <c r="I12" s="402">
        <v>29020.400000000001</v>
      </c>
      <c r="J12" s="112">
        <v>310478.90000000002</v>
      </c>
      <c r="K12" s="117">
        <f t="shared" si="2"/>
        <v>0.11393518275144807</v>
      </c>
      <c r="L12" s="88"/>
      <c r="M12" s="79"/>
      <c r="N12" s="430"/>
      <c r="O12" s="430"/>
      <c r="P12" s="430"/>
      <c r="Q12" s="430"/>
      <c r="R12" s="430"/>
      <c r="S12" s="430"/>
      <c r="T12" s="430"/>
    </row>
    <row r="13" spans="1:22" ht="12.95" customHeight="1" x14ac:dyDescent="0.2">
      <c r="A13" s="986"/>
      <c r="B13" s="987"/>
      <c r="C13" s="290" t="s">
        <v>302</v>
      </c>
      <c r="D13" s="85">
        <v>180</v>
      </c>
      <c r="E13" s="102">
        <v>5683.030999999999</v>
      </c>
      <c r="F13" s="86">
        <v>60668.630469999989</v>
      </c>
      <c r="G13" s="103">
        <f t="shared" si="0"/>
        <v>2.1299958756792577E-2</v>
      </c>
      <c r="H13" s="141">
        <f t="shared" si="1"/>
        <v>0.21082131289557093</v>
      </c>
      <c r="I13" s="405">
        <v>4693.5339999999987</v>
      </c>
      <c r="J13" s="118">
        <v>50214.553330000002</v>
      </c>
      <c r="K13" s="117">
        <f t="shared" si="2"/>
        <v>1.8426991152435353E-2</v>
      </c>
      <c r="L13" s="88"/>
      <c r="M13" s="79"/>
      <c r="N13" s="430"/>
      <c r="O13" s="430"/>
      <c r="P13" s="430"/>
      <c r="Q13" s="430"/>
      <c r="R13" s="430"/>
      <c r="S13" s="430"/>
      <c r="T13" s="430"/>
    </row>
    <row r="14" spans="1:22" ht="12.95" customHeight="1" x14ac:dyDescent="0.2">
      <c r="A14" s="986"/>
      <c r="B14" s="987"/>
      <c r="C14" s="93" t="s">
        <v>310</v>
      </c>
      <c r="D14" s="407"/>
      <c r="E14" s="90">
        <v>4931.9657595718709</v>
      </c>
      <c r="F14" s="78">
        <v>52650.734150000004</v>
      </c>
      <c r="G14" s="422">
        <f t="shared" si="0"/>
        <v>1.8484971711186168E-2</v>
      </c>
      <c r="H14" s="141">
        <f>(E14-I14)/I14</f>
        <v>3.8165818141182216E-2</v>
      </c>
      <c r="I14" s="402">
        <v>4750.6531937282134</v>
      </c>
      <c r="J14" s="112">
        <v>50825.628189999996</v>
      </c>
      <c r="K14" s="117">
        <f t="shared" si="2"/>
        <v>1.8651243257025212E-2</v>
      </c>
      <c r="L14" s="88"/>
      <c r="M14" s="79"/>
      <c r="N14" s="430"/>
      <c r="O14" s="430"/>
      <c r="P14" s="430"/>
      <c r="Q14" s="430"/>
      <c r="R14" s="430"/>
      <c r="S14" s="430"/>
      <c r="T14" s="430"/>
    </row>
    <row r="15" spans="1:22" ht="12.95" customHeight="1" x14ac:dyDescent="0.2">
      <c r="A15" s="988"/>
      <c r="B15" s="989"/>
      <c r="C15" s="580" t="s">
        <v>2</v>
      </c>
      <c r="D15" s="581">
        <v>2289609</v>
      </c>
      <c r="E15" s="582">
        <v>266809.48375957186</v>
      </c>
      <c r="F15" s="583">
        <v>2848299.4219400007</v>
      </c>
      <c r="G15" s="584">
        <f>SUM(G9:G14)</f>
        <v>1</v>
      </c>
      <c r="H15" s="585">
        <f>(E15-I15)/I15</f>
        <v>4.7504076165949961E-2</v>
      </c>
      <c r="I15" s="586">
        <v>254709.7331937282</v>
      </c>
      <c r="J15" s="587">
        <v>2725053.0980599993</v>
      </c>
      <c r="K15" s="595">
        <f>SUM(K9:K14)</f>
        <v>1.0000000000000002</v>
      </c>
      <c r="L15" s="99"/>
      <c r="M15" s="79"/>
      <c r="N15" s="430"/>
      <c r="O15" s="430"/>
      <c r="P15" s="430"/>
      <c r="Q15" s="430"/>
      <c r="R15" s="430"/>
      <c r="S15" s="430"/>
      <c r="T15" s="430"/>
    </row>
    <row r="16" spans="1:22" ht="12.95" customHeight="1" x14ac:dyDescent="0.2">
      <c r="A16" s="990" t="str">
        <f>T!J21</f>
        <v>Srpen</v>
      </c>
      <c r="B16" s="991"/>
      <c r="C16" s="92" t="s">
        <v>6</v>
      </c>
      <c r="D16" s="77">
        <v>1249</v>
      </c>
      <c r="E16" s="90">
        <v>190148.41099999996</v>
      </c>
      <c r="F16" s="78">
        <v>2025665.1131099993</v>
      </c>
      <c r="G16" s="421">
        <f>E16/$E$22</f>
        <v>0.7314337409453685</v>
      </c>
      <c r="H16" s="141">
        <f>(E16-I16)/I16</f>
        <v>9.063894666710131E-3</v>
      </c>
      <c r="I16" s="401">
        <v>188440.40699999998</v>
      </c>
      <c r="J16" s="113">
        <v>2011707.02623</v>
      </c>
      <c r="K16" s="116">
        <f>I16/$I$22</f>
        <v>0.74408088188406918</v>
      </c>
      <c r="L16" s="88"/>
      <c r="M16" s="79"/>
      <c r="N16" s="430"/>
      <c r="O16" s="430"/>
      <c r="P16" s="430"/>
      <c r="Q16" s="430"/>
      <c r="R16" s="430"/>
      <c r="S16" s="430"/>
      <c r="T16" s="430"/>
    </row>
    <row r="17" spans="1:21" ht="12.95" customHeight="1" x14ac:dyDescent="0.2">
      <c r="A17" s="990"/>
      <c r="B17" s="991"/>
      <c r="C17" s="93" t="s">
        <v>7</v>
      </c>
      <c r="D17" s="77">
        <v>4522</v>
      </c>
      <c r="E17" s="90">
        <v>22104.042999999998</v>
      </c>
      <c r="F17" s="78">
        <v>235473.71439999997</v>
      </c>
      <c r="G17" s="422">
        <f t="shared" ref="G17:G21" si="3">E17/$E$22</f>
        <v>8.5026442116875156E-2</v>
      </c>
      <c r="H17" s="141">
        <f t="shared" ref="H17:H19" si="4">(E17-I17)/I17</f>
        <v>1.9916337861487214E-2</v>
      </c>
      <c r="I17" s="402">
        <v>21672.407999999999</v>
      </c>
      <c r="J17" s="112">
        <v>231363.21963000004</v>
      </c>
      <c r="K17" s="117">
        <f t="shared" ref="K17:K21" si="5">I17/$I$22</f>
        <v>8.5576255718824448E-2</v>
      </c>
      <c r="L17" s="89"/>
      <c r="M17" s="82"/>
      <c r="N17" s="430"/>
      <c r="O17" s="430"/>
      <c r="P17" s="430"/>
      <c r="Q17" s="430"/>
      <c r="R17" s="430"/>
      <c r="S17" s="430"/>
      <c r="T17" s="430"/>
    </row>
    <row r="18" spans="1:21" ht="12.95" customHeight="1" x14ac:dyDescent="0.2">
      <c r="A18" s="990"/>
      <c r="B18" s="991"/>
      <c r="C18" s="93" t="s">
        <v>8</v>
      </c>
      <c r="D18" s="77">
        <v>154926</v>
      </c>
      <c r="E18" s="90">
        <v>11294.404999999999</v>
      </c>
      <c r="F18" s="78">
        <v>120319.71605999999</v>
      </c>
      <c r="G18" s="422">
        <f t="shared" si="3"/>
        <v>4.3445584727510957E-2</v>
      </c>
      <c r="H18" s="141">
        <f t="shared" si="4"/>
        <v>0.30111059296904735</v>
      </c>
      <c r="I18" s="402">
        <v>8680.5880000000016</v>
      </c>
      <c r="J18" s="112">
        <v>92671.767539999986</v>
      </c>
      <c r="K18" s="117">
        <f>I18/$I$22</f>
        <v>3.4276404286859082E-2</v>
      </c>
      <c r="L18" s="88"/>
      <c r="M18" s="79"/>
      <c r="N18" s="430"/>
      <c r="O18" s="430"/>
      <c r="P18" s="430"/>
      <c r="Q18" s="430"/>
      <c r="R18" s="430"/>
      <c r="S18" s="430"/>
      <c r="T18" s="430"/>
    </row>
    <row r="19" spans="1:21" ht="12.95" customHeight="1" x14ac:dyDescent="0.2">
      <c r="A19" s="990"/>
      <c r="B19" s="991"/>
      <c r="C19" s="93" t="s">
        <v>9</v>
      </c>
      <c r="D19" s="77">
        <v>2128264</v>
      </c>
      <c r="E19" s="90">
        <v>26112.2</v>
      </c>
      <c r="F19" s="78">
        <v>278177.723</v>
      </c>
      <c r="G19" s="422">
        <f t="shared" si="3"/>
        <v>0.10044440566118461</v>
      </c>
      <c r="H19" s="141">
        <f t="shared" si="4"/>
        <v>1.4826646768257229E-2</v>
      </c>
      <c r="I19" s="402">
        <v>25730.700000000004</v>
      </c>
      <c r="J19" s="112">
        <v>274690.60000000003</v>
      </c>
      <c r="K19" s="117">
        <f>I19/$I$22</f>
        <v>0.10160093714664087</v>
      </c>
      <c r="L19" s="88"/>
      <c r="M19" s="79"/>
      <c r="N19" s="430"/>
      <c r="O19" s="430"/>
      <c r="P19" s="430"/>
      <c r="Q19" s="430"/>
      <c r="R19" s="430"/>
      <c r="S19" s="430"/>
      <c r="T19" s="430"/>
    </row>
    <row r="20" spans="1:21" ht="12.95" customHeight="1" x14ac:dyDescent="0.2">
      <c r="A20" s="990"/>
      <c r="B20" s="991"/>
      <c r="C20" s="290" t="s">
        <v>302</v>
      </c>
      <c r="D20" s="85">
        <v>182</v>
      </c>
      <c r="E20" s="102">
        <v>5762.9219999999996</v>
      </c>
      <c r="F20" s="86">
        <v>61392.824640000006</v>
      </c>
      <c r="G20" s="103">
        <f t="shared" si="3"/>
        <v>2.2167924386369789E-2</v>
      </c>
      <c r="H20" s="141">
        <f>(E20-I20)/I20</f>
        <v>0.14078503225438627</v>
      </c>
      <c r="I20" s="405">
        <v>5051.7160000000003</v>
      </c>
      <c r="J20" s="118">
        <v>53929.923999999999</v>
      </c>
      <c r="K20" s="117">
        <f>I20/$I$22</f>
        <v>1.9947342272020583E-2</v>
      </c>
      <c r="L20" s="88"/>
      <c r="M20" s="79"/>
      <c r="N20" s="430"/>
      <c r="O20" s="430"/>
      <c r="P20" s="430"/>
      <c r="Q20" s="430"/>
      <c r="R20" s="430"/>
      <c r="S20" s="430"/>
      <c r="T20" s="430"/>
    </row>
    <row r="21" spans="1:21" ht="12.95" customHeight="1" x14ac:dyDescent="0.2">
      <c r="A21" s="990"/>
      <c r="B21" s="991"/>
      <c r="C21" s="93" t="s">
        <v>310</v>
      </c>
      <c r="D21" s="407"/>
      <c r="E21" s="90">
        <v>4544.7122977902582</v>
      </c>
      <c r="F21" s="78">
        <v>48415.153269999995</v>
      </c>
      <c r="G21" s="422">
        <f t="shared" si="3"/>
        <v>1.7481902162690965E-2</v>
      </c>
      <c r="H21" s="141">
        <f t="shared" ref="H21" si="6">(E21-I21)/I21</f>
        <v>0.23606232832348187</v>
      </c>
      <c r="I21" s="402">
        <v>3676.7662873072295</v>
      </c>
      <c r="J21" s="112">
        <v>39251.552430000003</v>
      </c>
      <c r="K21" s="117">
        <f t="shared" si="5"/>
        <v>1.4518178691585922E-2</v>
      </c>
      <c r="L21" s="88"/>
      <c r="M21" s="79"/>
      <c r="N21" s="430"/>
      <c r="O21" s="430"/>
      <c r="P21" s="430"/>
      <c r="Q21" s="430"/>
      <c r="R21" s="430"/>
      <c r="S21" s="430"/>
      <c r="T21" s="430"/>
    </row>
    <row r="22" spans="1:21" ht="12.95" customHeight="1" x14ac:dyDescent="0.2">
      <c r="A22" s="990"/>
      <c r="B22" s="991"/>
      <c r="C22" s="580" t="s">
        <v>2</v>
      </c>
      <c r="D22" s="581">
        <v>2289143</v>
      </c>
      <c r="E22" s="582">
        <v>259966.69329779022</v>
      </c>
      <c r="F22" s="583">
        <v>2769444.2444799994</v>
      </c>
      <c r="G22" s="584">
        <f>SUM(G16:G21)</f>
        <v>1</v>
      </c>
      <c r="H22" s="585">
        <f>(E22-I22)/I22</f>
        <v>2.6511508274895144E-2</v>
      </c>
      <c r="I22" s="586">
        <v>253252.58528730719</v>
      </c>
      <c r="J22" s="587">
        <v>2703614.0898300004</v>
      </c>
      <c r="K22" s="595">
        <f>SUM(K16:K21)</f>
        <v>1</v>
      </c>
      <c r="L22" s="99"/>
      <c r="M22" s="79"/>
      <c r="N22" s="430"/>
      <c r="O22" s="430"/>
      <c r="P22" s="430"/>
      <c r="Q22" s="430"/>
      <c r="R22" s="430"/>
      <c r="S22" s="430"/>
      <c r="T22" s="430"/>
    </row>
    <row r="23" spans="1:21" ht="12.95" customHeight="1" x14ac:dyDescent="0.2">
      <c r="A23" s="990" t="str">
        <f>T!J22</f>
        <v>Září</v>
      </c>
      <c r="B23" s="991"/>
      <c r="C23" s="92" t="s">
        <v>6</v>
      </c>
      <c r="D23" s="77">
        <v>1252</v>
      </c>
      <c r="E23" s="90">
        <v>221742.755</v>
      </c>
      <c r="F23" s="78">
        <v>2365397.3074099999</v>
      </c>
      <c r="G23" s="421">
        <f>E23/$E$29</f>
        <v>0.66658010758412645</v>
      </c>
      <c r="H23" s="141">
        <f>(E23-I23)/I23</f>
        <v>8.7169953160933025E-2</v>
      </c>
      <c r="I23" s="401">
        <v>203963.28499999997</v>
      </c>
      <c r="J23" s="113">
        <v>2179266.7901599994</v>
      </c>
      <c r="K23" s="116">
        <f>I23/$I$29</f>
        <v>0.68041660573445717</v>
      </c>
      <c r="L23" s="106"/>
      <c r="M23" s="78"/>
      <c r="N23" s="430"/>
      <c r="O23" s="430"/>
      <c r="P23" s="430"/>
      <c r="Q23" s="430"/>
      <c r="R23" s="430"/>
      <c r="S23" s="430"/>
      <c r="T23" s="430"/>
      <c r="U23" s="78"/>
    </row>
    <row r="24" spans="1:21" ht="12.95" customHeight="1" x14ac:dyDescent="0.2">
      <c r="A24" s="990"/>
      <c r="B24" s="991"/>
      <c r="C24" s="93" t="s">
        <v>7</v>
      </c>
      <c r="D24" s="77">
        <v>4528</v>
      </c>
      <c r="E24" s="90">
        <v>28691.259000000005</v>
      </c>
      <c r="F24" s="78">
        <v>306059.08184000012</v>
      </c>
      <c r="G24" s="422">
        <f t="shared" ref="G24:G28" si="7">E24/$E$29</f>
        <v>8.62486916920647E-2</v>
      </c>
      <c r="H24" s="141">
        <f t="shared" ref="H24:H28" si="8">(E24-I24)/I24</f>
        <v>7.3563365653444457E-2</v>
      </c>
      <c r="I24" s="402">
        <v>26725.258999999998</v>
      </c>
      <c r="J24" s="112">
        <v>285548.63950000005</v>
      </c>
      <c r="K24" s="117">
        <f t="shared" ref="K24:K28" si="9">I24/$I$29</f>
        <v>8.9154820271473131E-2</v>
      </c>
      <c r="L24" s="90"/>
      <c r="M24" s="78"/>
      <c r="N24" s="430"/>
      <c r="O24" s="430"/>
      <c r="P24" s="430"/>
      <c r="Q24" s="430"/>
      <c r="R24" s="430"/>
      <c r="S24" s="430"/>
      <c r="T24" s="430"/>
      <c r="U24" s="78"/>
    </row>
    <row r="25" spans="1:21" ht="12.95" customHeight="1" x14ac:dyDescent="0.2">
      <c r="A25" s="990"/>
      <c r="B25" s="991"/>
      <c r="C25" s="93" t="s">
        <v>8</v>
      </c>
      <c r="D25" s="77">
        <v>155003</v>
      </c>
      <c r="E25" s="90">
        <v>23976.295000000002</v>
      </c>
      <c r="F25" s="78">
        <v>255763.12292999998</v>
      </c>
      <c r="G25" s="422">
        <f t="shared" si="7"/>
        <v>7.2075055171785668E-2</v>
      </c>
      <c r="H25" s="141">
        <f t="shared" si="8"/>
        <v>0.20387040376059279</v>
      </c>
      <c r="I25" s="402">
        <v>19916.009999999998</v>
      </c>
      <c r="J25" s="112">
        <v>212796.00809000005</v>
      </c>
      <c r="K25" s="117">
        <f t="shared" si="9"/>
        <v>6.6439329627258681E-2</v>
      </c>
      <c r="L25" s="90"/>
      <c r="M25" s="78"/>
      <c r="N25" s="430"/>
      <c r="O25" s="430"/>
      <c r="P25" s="430"/>
      <c r="Q25" s="430"/>
      <c r="R25" s="430"/>
      <c r="S25" s="430"/>
      <c r="T25" s="430"/>
      <c r="U25" s="78"/>
    </row>
    <row r="26" spans="1:21" ht="12.95" customHeight="1" x14ac:dyDescent="0.2">
      <c r="A26" s="990"/>
      <c r="B26" s="991"/>
      <c r="C26" s="93" t="s">
        <v>9</v>
      </c>
      <c r="D26" s="77">
        <v>2128381</v>
      </c>
      <c r="E26" s="90">
        <v>47003.200000000004</v>
      </c>
      <c r="F26" s="78">
        <v>501396.52299999999</v>
      </c>
      <c r="G26" s="422">
        <f t="shared" si="7"/>
        <v>0.14129615243933544</v>
      </c>
      <c r="H26" s="141">
        <f t="shared" si="8"/>
        <v>0.18508508079460873</v>
      </c>
      <c r="I26" s="402">
        <v>39662.299999999996</v>
      </c>
      <c r="J26" s="112">
        <v>423774.19999999995</v>
      </c>
      <c r="K26" s="117">
        <f t="shared" si="9"/>
        <v>0.13231247742269772</v>
      </c>
      <c r="L26" s="90"/>
      <c r="M26" s="78"/>
      <c r="N26" s="430"/>
      <c r="O26" s="430"/>
      <c r="P26" s="430"/>
      <c r="Q26" s="430"/>
      <c r="R26" s="430"/>
      <c r="S26" s="430"/>
      <c r="T26" s="430"/>
      <c r="U26" s="78"/>
    </row>
    <row r="27" spans="1:21" ht="12.95" customHeight="1" x14ac:dyDescent="0.2">
      <c r="A27" s="990"/>
      <c r="B27" s="991"/>
      <c r="C27" s="290" t="s">
        <v>302</v>
      </c>
      <c r="D27" s="85">
        <v>181</v>
      </c>
      <c r="E27" s="102">
        <v>5878.2210000000005</v>
      </c>
      <c r="F27" s="86">
        <v>62704.792470000015</v>
      </c>
      <c r="G27" s="103">
        <f t="shared" si="7"/>
        <v>1.7670499252989219E-2</v>
      </c>
      <c r="H27" s="141">
        <f t="shared" si="8"/>
        <v>0.22338305351423238</v>
      </c>
      <c r="I27" s="405">
        <v>4804.8900000000003</v>
      </c>
      <c r="J27" s="118">
        <v>51338.332260000003</v>
      </c>
      <c r="K27" s="117">
        <f t="shared" si="9"/>
        <v>1.6028997300800662E-2</v>
      </c>
      <c r="L27" s="90"/>
      <c r="M27" s="78"/>
      <c r="N27" s="430"/>
      <c r="O27" s="430"/>
      <c r="P27" s="430"/>
      <c r="Q27" s="430"/>
      <c r="R27" s="430"/>
      <c r="S27" s="430"/>
      <c r="T27" s="430"/>
      <c r="U27" s="78"/>
    </row>
    <row r="28" spans="1:21" ht="12.95" customHeight="1" x14ac:dyDescent="0.2">
      <c r="A28" s="990"/>
      <c r="B28" s="991"/>
      <c r="C28" s="93" t="s">
        <v>310</v>
      </c>
      <c r="D28" s="407"/>
      <c r="E28" s="90">
        <v>5365.5942691835498</v>
      </c>
      <c r="F28" s="78">
        <v>57236.432620000007</v>
      </c>
      <c r="G28" s="422">
        <f t="shared" si="7"/>
        <v>1.6129493859698564E-2</v>
      </c>
      <c r="H28" s="141">
        <f t="shared" si="8"/>
        <v>0.1439006097791046</v>
      </c>
      <c r="I28" s="402">
        <v>4690.612299104976</v>
      </c>
      <c r="J28" s="112">
        <v>50117.322719999996</v>
      </c>
      <c r="K28" s="117">
        <f t="shared" si="9"/>
        <v>1.5647769643312551E-2</v>
      </c>
      <c r="L28" s="90"/>
      <c r="M28" s="78"/>
      <c r="N28" s="430"/>
      <c r="O28" s="430"/>
      <c r="P28" s="430"/>
      <c r="Q28" s="430"/>
      <c r="R28" s="430"/>
      <c r="S28" s="430"/>
      <c r="T28" s="430"/>
      <c r="U28" s="78"/>
    </row>
    <row r="29" spans="1:21" ht="12.95" customHeight="1" thickBot="1" x14ac:dyDescent="0.25">
      <c r="A29" s="992"/>
      <c r="B29" s="993"/>
      <c r="C29" s="588" t="s">
        <v>2</v>
      </c>
      <c r="D29" s="589">
        <v>2289345</v>
      </c>
      <c r="E29" s="590">
        <v>332657.32426918356</v>
      </c>
      <c r="F29" s="591">
        <v>3548557.2602700004</v>
      </c>
      <c r="G29" s="584">
        <f>SUM(G23:G28)</f>
        <v>1.0000000000000002</v>
      </c>
      <c r="H29" s="592">
        <f>(E29-I29)/I29</f>
        <v>0.10973682078097807</v>
      </c>
      <c r="I29" s="593">
        <v>299762.35629910498</v>
      </c>
      <c r="J29" s="594">
        <v>3202841.2927299999</v>
      </c>
      <c r="K29" s="595">
        <f>SUM(K23:K28)</f>
        <v>1</v>
      </c>
      <c r="L29" s="107"/>
      <c r="N29" s="430"/>
      <c r="O29" s="430"/>
      <c r="P29" s="430"/>
      <c r="Q29" s="430"/>
      <c r="R29" s="430"/>
      <c r="S29" s="430"/>
      <c r="T29" s="430"/>
    </row>
    <row r="30" spans="1:21" ht="12.95" customHeight="1" thickTop="1" x14ac:dyDescent="0.2">
      <c r="A30" s="994" t="str">
        <f>T!E17</f>
        <v>III. čtvrtletí</v>
      </c>
      <c r="B30" s="995"/>
      <c r="C30" s="108" t="s">
        <v>6</v>
      </c>
      <c r="D30" s="109">
        <f>D23</f>
        <v>1252</v>
      </c>
      <c r="E30" s="423">
        <f>E9+E16+E23</f>
        <v>610192.40899999999</v>
      </c>
      <c r="F30" s="110">
        <f>F9+F16+F23</f>
        <v>6508007.4016299993</v>
      </c>
      <c r="G30" s="424">
        <f>E30/$E$36</f>
        <v>0.70999374362083956</v>
      </c>
      <c r="H30" s="419">
        <f>(E30-I30)/I30</f>
        <v>4.9739950357211092E-2</v>
      </c>
      <c r="I30" s="403">
        <f>I9+I16+I23</f>
        <v>581279.59100000001</v>
      </c>
      <c r="J30" s="125">
        <f>J9+J16+J23</f>
        <v>6211693.1595899984</v>
      </c>
      <c r="K30" s="596">
        <f>I30/$I$36</f>
        <v>0.71965065467168254</v>
      </c>
      <c r="L30" s="87"/>
      <c r="N30" s="430"/>
      <c r="O30" s="430"/>
      <c r="P30" s="430"/>
      <c r="Q30" s="430"/>
      <c r="R30" s="430"/>
      <c r="S30" s="430"/>
      <c r="T30" s="430"/>
    </row>
    <row r="31" spans="1:21" ht="12.95" customHeight="1" x14ac:dyDescent="0.2">
      <c r="A31" s="996"/>
      <c r="B31" s="997"/>
      <c r="C31" s="93" t="s">
        <v>7</v>
      </c>
      <c r="D31" s="77">
        <f t="shared" ref="D31:D34" si="10">D24</f>
        <v>4528</v>
      </c>
      <c r="E31" s="90">
        <f>E10+E17+E24</f>
        <v>73328.52900000001</v>
      </c>
      <c r="F31" s="78">
        <f t="shared" ref="F31" si="11">F10+F17+F24</f>
        <v>782084.5976199999</v>
      </c>
      <c r="G31" s="422">
        <f t="shared" ref="G31:G35" si="12">E31/$E$36</f>
        <v>8.5321934607874322E-2</v>
      </c>
      <c r="H31" s="141">
        <f t="shared" ref="H31:H33" si="13">(E31-I31)/I31</f>
        <v>8.2230330626301529E-2</v>
      </c>
      <c r="I31" s="402">
        <f>I10+I17+I24</f>
        <v>67756.859999999986</v>
      </c>
      <c r="J31" s="112">
        <f t="shared" ref="J31" si="14">J10+J17+J24</f>
        <v>724029.33900000004</v>
      </c>
      <c r="K31" s="117">
        <f t="shared" ref="K31:K35" si="15">I31/$I$36</f>
        <v>8.3886084102164069E-2</v>
      </c>
      <c r="L31" s="87"/>
      <c r="N31" s="430"/>
      <c r="O31" s="430"/>
      <c r="P31" s="430"/>
      <c r="Q31" s="430"/>
      <c r="R31" s="430"/>
      <c r="S31" s="430"/>
      <c r="T31" s="430"/>
    </row>
    <row r="32" spans="1:21" ht="12.95" customHeight="1" x14ac:dyDescent="0.2">
      <c r="A32" s="996"/>
      <c r="B32" s="997"/>
      <c r="C32" s="93" t="s">
        <v>8</v>
      </c>
      <c r="D32" s="77">
        <f t="shared" si="10"/>
        <v>155003</v>
      </c>
      <c r="E32" s="90">
        <f t="shared" ref="E32:F35" si="16">E11+E18+E25</f>
        <v>47072.217000000004</v>
      </c>
      <c r="F32" s="78">
        <f t="shared" si="16"/>
        <v>502071.39081999997</v>
      </c>
      <c r="G32" s="422">
        <f t="shared" si="12"/>
        <v>5.477121490766125E-2</v>
      </c>
      <c r="H32" s="141">
        <f t="shared" si="13"/>
        <v>0.28589243834699773</v>
      </c>
      <c r="I32" s="402">
        <f t="shared" ref="I32:J34" si="17">I11+I18+I25</f>
        <v>36606.652000000002</v>
      </c>
      <c r="J32" s="112">
        <f t="shared" si="17"/>
        <v>391164.96909999999</v>
      </c>
      <c r="K32" s="117">
        <f t="shared" si="15"/>
        <v>4.5320705362831941E-2</v>
      </c>
      <c r="L32" s="87"/>
      <c r="N32" s="430"/>
      <c r="O32" s="430"/>
      <c r="P32" s="430"/>
      <c r="Q32" s="430"/>
      <c r="R32" s="430"/>
      <c r="S32" s="430"/>
      <c r="T32" s="430"/>
    </row>
    <row r="33" spans="1:21" ht="12.95" customHeight="1" x14ac:dyDescent="0.2">
      <c r="A33" s="996"/>
      <c r="B33" s="997"/>
      <c r="C33" s="93" t="s">
        <v>9</v>
      </c>
      <c r="D33" s="77">
        <f t="shared" si="10"/>
        <v>2128381</v>
      </c>
      <c r="E33" s="90">
        <f>E12+E19+E26</f>
        <v>96673.9</v>
      </c>
      <c r="F33" s="78">
        <f t="shared" si="16"/>
        <v>1031068.969</v>
      </c>
      <c r="G33" s="422">
        <f t="shared" si="12"/>
        <v>0.11248560807878992</v>
      </c>
      <c r="H33" s="141">
        <f t="shared" si="13"/>
        <v>2.3942575947905703E-2</v>
      </c>
      <c r="I33" s="402">
        <f>I12+I19+I26</f>
        <v>94413.4</v>
      </c>
      <c r="J33" s="112">
        <f t="shared" si="17"/>
        <v>1008943.7</v>
      </c>
      <c r="K33" s="117">
        <f t="shared" si="15"/>
        <v>0.11688809683287062</v>
      </c>
      <c r="L33" s="87"/>
      <c r="N33" s="430"/>
      <c r="O33" s="430"/>
      <c r="P33" s="430"/>
      <c r="Q33" s="430"/>
      <c r="R33" s="430"/>
      <c r="S33" s="430"/>
      <c r="T33" s="430"/>
    </row>
    <row r="34" spans="1:21" ht="12.95" customHeight="1" x14ac:dyDescent="0.2">
      <c r="A34" s="996"/>
      <c r="B34" s="997"/>
      <c r="C34" s="290" t="s">
        <v>302</v>
      </c>
      <c r="D34" s="77">
        <f t="shared" si="10"/>
        <v>181</v>
      </c>
      <c r="E34" s="90">
        <f>E13+E20+E27</f>
        <v>17324.173999999999</v>
      </c>
      <c r="F34" s="78">
        <f t="shared" si="16"/>
        <v>184766.24758000002</v>
      </c>
      <c r="G34" s="103">
        <f t="shared" si="12"/>
        <v>2.0157666617905787E-2</v>
      </c>
      <c r="H34" s="141">
        <f>(E34-I34)/I34</f>
        <v>0.19065342326603041</v>
      </c>
      <c r="I34" s="402">
        <f>I13+I20+I27</f>
        <v>14550.14</v>
      </c>
      <c r="J34" s="112">
        <f t="shared" si="17"/>
        <v>155482.80958999999</v>
      </c>
      <c r="K34" s="117">
        <f t="shared" si="15"/>
        <v>1.8013737173450211E-2</v>
      </c>
      <c r="L34" s="87"/>
      <c r="N34" s="430"/>
      <c r="O34" s="430"/>
      <c r="P34" s="430"/>
      <c r="Q34" s="430"/>
      <c r="R34" s="430"/>
      <c r="S34" s="430"/>
      <c r="T34" s="430"/>
    </row>
    <row r="35" spans="1:21" ht="12.95" customHeight="1" x14ac:dyDescent="0.2">
      <c r="A35" s="996"/>
      <c r="B35" s="997"/>
      <c r="C35" s="93" t="s">
        <v>310</v>
      </c>
      <c r="D35" s="77"/>
      <c r="E35" s="90">
        <f t="shared" si="16"/>
        <v>14842.272326545679</v>
      </c>
      <c r="F35" s="78">
        <f t="shared" si="16"/>
        <v>158302.32004000002</v>
      </c>
      <c r="G35" s="422">
        <f t="shared" si="12"/>
        <v>1.7269832166929094E-2</v>
      </c>
      <c r="H35" s="141">
        <f t="shared" ref="H35" si="18">(E35-I35)/I35</f>
        <v>0.13144049163042995</v>
      </c>
      <c r="I35" s="402">
        <f t="shared" ref="I35:J35" si="19">I14+I21+I28</f>
        <v>13118.031780140418</v>
      </c>
      <c r="J35" s="112">
        <f t="shared" si="19"/>
        <v>140194.50334</v>
      </c>
      <c r="K35" s="117">
        <f t="shared" si="15"/>
        <v>1.6240721857000463E-2</v>
      </c>
      <c r="L35" s="87"/>
      <c r="N35" s="430"/>
      <c r="O35" s="430"/>
      <c r="P35" s="430"/>
      <c r="Q35" s="430"/>
      <c r="R35" s="430"/>
      <c r="S35" s="430"/>
      <c r="T35" s="430"/>
    </row>
    <row r="36" spans="1:21" ht="12.95" customHeight="1" x14ac:dyDescent="0.2">
      <c r="A36" s="996"/>
      <c r="B36" s="997"/>
      <c r="C36" s="614" t="s">
        <v>2</v>
      </c>
      <c r="D36" s="609">
        <f>SUM(D30:D35)</f>
        <v>2289345</v>
      </c>
      <c r="E36" s="615">
        <f>SUM(E30:E35)</f>
        <v>859433.50132654572</v>
      </c>
      <c r="F36" s="616">
        <f>SUM(F30:F35)</f>
        <v>9166300.9266899992</v>
      </c>
      <c r="G36" s="617">
        <f>SUM(G30:G35)</f>
        <v>0.99999999999999989</v>
      </c>
      <c r="H36" s="618">
        <f>(E36-I36)/I36</f>
        <v>6.4017886491433668E-2</v>
      </c>
      <c r="I36" s="628">
        <f>SUM(I30:I35)</f>
        <v>807724.67478014051</v>
      </c>
      <c r="J36" s="629">
        <f>SUM(J30:J35)</f>
        <v>8631508.4806199986</v>
      </c>
      <c r="K36" s="630">
        <f>SUM(K30:K35)</f>
        <v>0.99999999999999978</v>
      </c>
      <c r="L36" s="91"/>
      <c r="N36" s="430"/>
      <c r="O36" s="430"/>
      <c r="P36" s="430"/>
      <c r="Q36" s="430"/>
      <c r="R36" s="430"/>
      <c r="S36" s="430"/>
      <c r="T36" s="430"/>
    </row>
    <row r="37" spans="1:21" ht="5.0999999999999996" customHeight="1" x14ac:dyDescent="0.2">
      <c r="A37" s="80"/>
      <c r="B37" s="81"/>
      <c r="C37" s="97"/>
      <c r="D37" s="85"/>
      <c r="E37" s="102"/>
      <c r="F37" s="86"/>
      <c r="G37" s="103"/>
      <c r="H37" s="98"/>
      <c r="I37" s="404"/>
      <c r="J37" s="118"/>
      <c r="K37" s="121"/>
      <c r="L37" s="87"/>
    </row>
    <row r="38" spans="1:21" ht="20.100000000000001" customHeight="1" x14ac:dyDescent="0.2">
      <c r="A38" s="80"/>
      <c r="B38" s="81"/>
      <c r="C38" s="84"/>
      <c r="D38" s="86"/>
      <c r="E38" s="86"/>
      <c r="F38" s="86"/>
      <c r="G38" s="98"/>
      <c r="H38" s="70"/>
      <c r="I38" s="118"/>
      <c r="J38" s="118"/>
      <c r="K38" s="120"/>
      <c r="L38" s="71"/>
    </row>
    <row r="39" spans="1:21" ht="15" customHeight="1" x14ac:dyDescent="0.25">
      <c r="A39" s="980" t="s">
        <v>160</v>
      </c>
      <c r="B39" s="980"/>
      <c r="C39" s="980"/>
      <c r="D39" s="980"/>
      <c r="E39" s="980"/>
      <c r="F39" s="83"/>
      <c r="G39" s="980" t="s">
        <v>161</v>
      </c>
      <c r="H39" s="980"/>
      <c r="I39" s="980"/>
      <c r="J39" s="980"/>
      <c r="K39" s="980"/>
      <c r="L39" s="71"/>
      <c r="N39" s="79"/>
      <c r="O39" s="79"/>
      <c r="P39" s="79"/>
      <c r="Q39" s="79"/>
      <c r="R39" s="79"/>
      <c r="S39" s="79"/>
      <c r="T39" s="79"/>
    </row>
    <row r="40" spans="1:21" ht="15" customHeight="1" x14ac:dyDescent="0.2">
      <c r="A40" s="981" t="str">
        <f>A30</f>
        <v>III. čtvrtletí</v>
      </c>
      <c r="B40" s="982"/>
      <c r="C40" s="982"/>
      <c r="D40" s="982"/>
      <c r="E40" s="982"/>
      <c r="F40" s="83"/>
      <c r="G40" s="983" t="str">
        <f>A30</f>
        <v>III. čtvrtletí</v>
      </c>
      <c r="H40" s="983"/>
      <c r="I40" s="983"/>
      <c r="J40" s="983"/>
      <c r="K40" s="983"/>
      <c r="L40" s="71"/>
      <c r="N40" s="79"/>
      <c r="O40" s="79"/>
      <c r="P40" s="79"/>
      <c r="Q40" s="79"/>
      <c r="R40" s="79"/>
      <c r="S40" s="79"/>
      <c r="T40" s="79"/>
    </row>
    <row r="41" spans="1:21" ht="15" customHeight="1" x14ac:dyDescent="0.2">
      <c r="A41" s="83"/>
      <c r="B41" s="83"/>
      <c r="C41" s="83"/>
      <c r="D41" s="71"/>
      <c r="E41" s="71"/>
      <c r="F41" s="71"/>
      <c r="G41" s="83"/>
      <c r="H41" s="83"/>
      <c r="I41" s="83"/>
      <c r="J41" s="83"/>
      <c r="K41" s="83"/>
      <c r="L41" s="71"/>
      <c r="N41" s="79"/>
      <c r="O41" s="79"/>
      <c r="P41" s="79"/>
      <c r="Q41" s="79"/>
      <c r="R41" s="79"/>
      <c r="S41" s="79"/>
      <c r="T41" s="79"/>
      <c r="U41" s="79"/>
    </row>
    <row r="42" spans="1:21" ht="15" customHeight="1" x14ac:dyDescent="0.2">
      <c r="A42" s="83"/>
      <c r="B42" s="83"/>
      <c r="C42" s="83"/>
      <c r="D42" s="71"/>
      <c r="E42" s="71"/>
      <c r="F42" s="71"/>
      <c r="G42" s="83"/>
      <c r="H42" s="83"/>
      <c r="I42" s="83"/>
      <c r="J42" s="83"/>
      <c r="K42" s="83"/>
      <c r="L42" s="71"/>
    </row>
    <row r="43" spans="1:21" ht="15" customHeight="1" x14ac:dyDescent="0.2">
      <c r="A43" s="83"/>
      <c r="B43" s="83"/>
      <c r="C43" s="83"/>
      <c r="D43" s="71"/>
      <c r="E43" s="71"/>
      <c r="F43" s="71"/>
      <c r="G43" s="83"/>
      <c r="H43" s="83"/>
      <c r="I43" s="83"/>
      <c r="J43" s="83"/>
      <c r="K43" s="83"/>
      <c r="L43" s="71"/>
    </row>
    <row r="44" spans="1:21" ht="15" customHeight="1" x14ac:dyDescent="0.2">
      <c r="A44" s="83"/>
      <c r="B44" s="83"/>
      <c r="C44" s="83">
        <f>E5</f>
        <v>2019</v>
      </c>
      <c r="D44" s="83">
        <f>I5</f>
        <v>2018</v>
      </c>
      <c r="E44" s="71"/>
      <c r="F44" s="71"/>
      <c r="G44" s="71"/>
      <c r="H44" s="83"/>
      <c r="I44" s="83">
        <f>E5</f>
        <v>2019</v>
      </c>
      <c r="J44" s="83">
        <f>I5</f>
        <v>2018</v>
      </c>
      <c r="K44" s="83"/>
      <c r="L44" s="71"/>
    </row>
    <row r="45" spans="1:21" ht="15" customHeight="1" x14ac:dyDescent="0.2">
      <c r="A45" s="83"/>
      <c r="B45" s="83" t="str">
        <f>A9</f>
        <v>Červenec</v>
      </c>
      <c r="C45" s="260">
        <f>E15</f>
        <v>266809.48375957186</v>
      </c>
      <c r="D45" s="260">
        <f>I15</f>
        <v>254709.7331937282</v>
      </c>
      <c r="E45" s="71"/>
      <c r="F45" s="71"/>
      <c r="G45" s="71"/>
      <c r="H45" s="83" t="str">
        <f>A9</f>
        <v>Červenec</v>
      </c>
      <c r="I45" s="261">
        <f>E15/E36</f>
        <v>0.31044808393872042</v>
      </c>
      <c r="J45" s="261">
        <f>I15/I36</f>
        <v>0.31534227088340366</v>
      </c>
      <c r="K45" s="83"/>
      <c r="L45" s="71"/>
    </row>
    <row r="46" spans="1:21" ht="15" customHeight="1" x14ac:dyDescent="0.2">
      <c r="A46" s="83"/>
      <c r="B46" s="83" t="str">
        <f>A16</f>
        <v>Srpen</v>
      </c>
      <c r="C46" s="260">
        <f>E22</f>
        <v>259966.69329779022</v>
      </c>
      <c r="D46" s="260">
        <f>I22</f>
        <v>253252.58528730719</v>
      </c>
      <c r="E46" s="71"/>
      <c r="F46" s="71"/>
      <c r="G46" s="71"/>
      <c r="H46" s="83" t="str">
        <f>A16</f>
        <v>Srpen</v>
      </c>
      <c r="I46" s="261">
        <f>E22/E36</f>
        <v>0.30248610613448113</v>
      </c>
      <c r="J46" s="261">
        <f>I22/I36</f>
        <v>0.31353825529254947</v>
      </c>
      <c r="K46" s="83"/>
      <c r="L46" s="71"/>
    </row>
    <row r="47" spans="1:21" ht="15" customHeight="1" x14ac:dyDescent="0.2">
      <c r="A47" s="83"/>
      <c r="B47" s="83" t="str">
        <f>A23</f>
        <v>Září</v>
      </c>
      <c r="C47" s="260">
        <f>E29</f>
        <v>332657.32426918356</v>
      </c>
      <c r="D47" s="260">
        <f>I29</f>
        <v>299762.35629910498</v>
      </c>
      <c r="E47" s="71"/>
      <c r="F47" s="71"/>
      <c r="G47" s="71"/>
      <c r="H47" s="83" t="str">
        <f>A23</f>
        <v>Září</v>
      </c>
      <c r="I47" s="261">
        <f>E29/E36</f>
        <v>0.38706580992679834</v>
      </c>
      <c r="J47" s="261">
        <f>I29/I36</f>
        <v>0.3711194738240467</v>
      </c>
      <c r="K47" s="83"/>
      <c r="L47" s="71"/>
    </row>
    <row r="48" spans="1:21" ht="15" customHeight="1" x14ac:dyDescent="0.2">
      <c r="A48" s="83"/>
      <c r="B48" s="83"/>
      <c r="C48" s="260">
        <f>SUM(C45:C47)</f>
        <v>859433.50132654561</v>
      </c>
      <c r="D48" s="260">
        <f>SUM(D45:D47)</f>
        <v>807724.6747801404</v>
      </c>
      <c r="E48" s="83"/>
      <c r="F48" s="83"/>
      <c r="G48" s="83"/>
      <c r="H48" s="83"/>
      <c r="I48" s="181">
        <f>SUM(I45:I47)</f>
        <v>0.99999999999999978</v>
      </c>
      <c r="J48" s="181">
        <f>SUM(J45:J47)</f>
        <v>0.99999999999999978</v>
      </c>
      <c r="K48" s="83"/>
      <c r="L48" s="71"/>
    </row>
    <row r="49" spans="1:12" ht="15" customHeight="1" x14ac:dyDescent="0.2">
      <c r="A49" s="83"/>
      <c r="B49" s="83"/>
      <c r="C49" s="83"/>
      <c r="D49" s="83"/>
      <c r="E49" s="83"/>
      <c r="F49" s="83"/>
      <c r="G49" s="83"/>
      <c r="H49" s="83"/>
      <c r="I49" s="83"/>
      <c r="J49" s="83"/>
      <c r="K49" s="83"/>
      <c r="L49" s="71"/>
    </row>
    <row r="50" spans="1:12" ht="15" customHeight="1" x14ac:dyDescent="0.2">
      <c r="A50" s="83"/>
      <c r="B50" s="83"/>
      <c r="C50" s="83"/>
      <c r="D50" s="83"/>
      <c r="E50" s="83"/>
      <c r="F50" s="83"/>
      <c r="G50" s="83"/>
      <c r="H50" s="83"/>
      <c r="I50" s="83"/>
      <c r="J50" s="83"/>
      <c r="K50" s="83"/>
      <c r="L50" s="71"/>
    </row>
    <row r="51" spans="1:12" ht="15" customHeight="1" x14ac:dyDescent="0.2">
      <c r="A51" s="83"/>
      <c r="B51" s="83"/>
      <c r="C51" s="83"/>
      <c r="D51" s="83"/>
      <c r="E51" s="83"/>
      <c r="F51" s="83"/>
      <c r="G51" s="83"/>
      <c r="H51" s="83"/>
      <c r="I51" s="83"/>
      <c r="J51" s="83"/>
      <c r="K51" s="83"/>
      <c r="L51" s="71"/>
    </row>
    <row r="52" spans="1:12" ht="15" customHeight="1" x14ac:dyDescent="0.2">
      <c r="A52" s="83"/>
      <c r="B52" s="83"/>
      <c r="C52" s="83"/>
      <c r="D52" s="83"/>
      <c r="E52" s="83"/>
      <c r="F52" s="83"/>
      <c r="G52" s="83"/>
      <c r="H52" s="83"/>
      <c r="I52" s="83"/>
      <c r="J52" s="83"/>
      <c r="K52" s="83"/>
      <c r="L52" s="71"/>
    </row>
    <row r="53" spans="1:12" ht="15" customHeight="1" x14ac:dyDescent="0.2">
      <c r="A53" s="83"/>
      <c r="B53" s="83"/>
      <c r="C53" s="83"/>
      <c r="D53" s="83"/>
      <c r="E53" s="83"/>
      <c r="F53" s="83"/>
      <c r="G53" s="83"/>
      <c r="H53" s="83"/>
      <c r="I53" s="83"/>
      <c r="J53" s="83"/>
      <c r="K53" s="83"/>
      <c r="L53" s="71"/>
    </row>
    <row r="54" spans="1:12" ht="15" customHeight="1" x14ac:dyDescent="0.2">
      <c r="A54" s="83"/>
      <c r="B54" s="83"/>
      <c r="C54" s="83"/>
      <c r="D54" s="83"/>
      <c r="E54" s="83"/>
      <c r="F54" s="83"/>
      <c r="G54" s="83"/>
      <c r="H54" s="83"/>
      <c r="I54" s="83"/>
      <c r="J54" s="83"/>
      <c r="K54" s="83"/>
      <c r="L54" s="71"/>
    </row>
    <row r="55" spans="1:12" ht="15" customHeight="1" x14ac:dyDescent="0.2">
      <c r="A55" s="83"/>
      <c r="B55" s="83"/>
      <c r="C55" s="83"/>
      <c r="D55" s="83"/>
      <c r="E55" s="83"/>
      <c r="F55" s="83"/>
      <c r="G55" s="83"/>
      <c r="H55" s="83"/>
      <c r="I55" s="83"/>
      <c r="J55" s="83"/>
      <c r="K55" s="83"/>
      <c r="L55" s="71"/>
    </row>
    <row r="56" spans="1:12" ht="15" customHeight="1" x14ac:dyDescent="0.2">
      <c r="A56" s="83"/>
      <c r="B56" s="83"/>
      <c r="C56" s="83"/>
      <c r="D56" s="83"/>
      <c r="E56" s="83"/>
      <c r="F56" s="83"/>
      <c r="G56" s="83"/>
      <c r="H56" s="83"/>
      <c r="I56" s="83"/>
      <c r="J56" s="83"/>
      <c r="K56" s="83"/>
      <c r="L56" s="71"/>
    </row>
    <row r="57" spans="1:12" ht="15" customHeight="1" x14ac:dyDescent="0.2">
      <c r="A57" s="83"/>
      <c r="B57" s="83"/>
      <c r="C57" s="83"/>
      <c r="D57" s="83"/>
      <c r="E57" s="83"/>
      <c r="F57" s="83"/>
      <c r="G57" s="83"/>
      <c r="H57" s="83"/>
      <c r="I57" s="83"/>
      <c r="J57" s="83"/>
      <c r="K57" s="83"/>
    </row>
    <row r="58" spans="1:12" ht="15" customHeight="1" x14ac:dyDescent="0.2">
      <c r="A58" s="83"/>
      <c r="B58" s="83"/>
      <c r="C58" s="83"/>
      <c r="D58" s="83"/>
      <c r="E58" s="83"/>
      <c r="F58" s="83"/>
      <c r="G58" s="83"/>
      <c r="H58" s="83"/>
      <c r="I58" s="83"/>
      <c r="J58" s="83"/>
      <c r="K58" s="83"/>
    </row>
    <row r="59" spans="1:12" ht="15" customHeight="1" x14ac:dyDescent="0.2">
      <c r="A59" s="83"/>
      <c r="B59" s="83"/>
      <c r="C59" s="83"/>
      <c r="D59" s="83"/>
      <c r="E59" s="83"/>
      <c r="F59" s="83"/>
      <c r="G59" s="83"/>
      <c r="H59" s="83"/>
      <c r="I59" s="83"/>
      <c r="J59" s="83"/>
      <c r="K59" s="83"/>
    </row>
    <row r="60" spans="1:12" ht="15" customHeight="1" x14ac:dyDescent="0.2">
      <c r="A60" s="83"/>
      <c r="B60" s="83"/>
      <c r="C60" s="83"/>
      <c r="D60" s="83"/>
      <c r="E60" s="83"/>
      <c r="F60" s="83"/>
      <c r="G60" s="83"/>
      <c r="H60" s="83"/>
      <c r="I60" s="83"/>
      <c r="J60" s="83"/>
      <c r="K60" s="83"/>
    </row>
    <row r="61" spans="1:12" ht="15" customHeight="1" x14ac:dyDescent="0.2">
      <c r="A61" s="83"/>
      <c r="B61" s="83"/>
      <c r="C61" s="83"/>
      <c r="D61" s="83"/>
      <c r="E61" s="83"/>
      <c r="F61" s="83"/>
      <c r="G61" s="83"/>
      <c r="H61" s="83"/>
      <c r="I61" s="83"/>
      <c r="J61" s="83"/>
      <c r="K61" s="83"/>
    </row>
    <row r="62" spans="1:12" ht="15" customHeight="1" x14ac:dyDescent="0.2">
      <c r="A62" s="83"/>
      <c r="B62" s="83"/>
      <c r="C62" s="83"/>
      <c r="D62" s="83"/>
      <c r="E62" s="83"/>
      <c r="F62" s="83"/>
      <c r="G62" s="83"/>
      <c r="H62" s="83"/>
      <c r="I62" s="83"/>
      <c r="J62" s="83"/>
      <c r="K62" s="83"/>
    </row>
    <row r="63" spans="1:12" ht="15" customHeight="1" x14ac:dyDescent="0.2">
      <c r="A63" s="83"/>
      <c r="B63" s="83"/>
      <c r="C63" s="83"/>
      <c r="D63" s="83"/>
      <c r="E63" s="83"/>
      <c r="F63" s="83"/>
      <c r="G63" s="83"/>
      <c r="H63" s="83"/>
      <c r="I63" s="83"/>
      <c r="J63" s="83"/>
      <c r="K63" s="83"/>
    </row>
    <row r="64" spans="1:12" ht="15" customHeight="1" x14ac:dyDescent="0.2">
      <c r="A64" s="83"/>
      <c r="B64" s="83"/>
      <c r="C64" s="83"/>
      <c r="D64" s="83"/>
      <c r="E64" s="83"/>
      <c r="F64" s="83"/>
      <c r="G64" s="83"/>
      <c r="H64" s="83"/>
      <c r="I64" s="83"/>
      <c r="J64" s="83"/>
      <c r="K64" s="83"/>
    </row>
    <row r="65" spans="1:11" ht="15" customHeight="1" x14ac:dyDescent="0.2">
      <c r="A65" s="83"/>
      <c r="B65" s="83"/>
      <c r="C65" s="83"/>
      <c r="D65" s="83"/>
      <c r="E65" s="83"/>
      <c r="F65" s="83"/>
      <c r="G65" s="83"/>
      <c r="H65" s="83"/>
      <c r="I65" s="83"/>
      <c r="J65" s="83"/>
      <c r="K65" s="83"/>
    </row>
    <row r="66" spans="1:11" ht="15" customHeight="1" x14ac:dyDescent="0.2">
      <c r="A66" s="83"/>
      <c r="B66" s="83"/>
      <c r="C66" s="83"/>
      <c r="D66" s="83"/>
      <c r="E66" s="83"/>
      <c r="F66" s="83"/>
      <c r="G66" s="83"/>
      <c r="H66" s="83"/>
      <c r="I66" s="83"/>
      <c r="J66" s="83"/>
      <c r="K66" s="83"/>
    </row>
    <row r="67" spans="1:11" ht="15" customHeight="1" x14ac:dyDescent="0.2">
      <c r="A67" s="83"/>
      <c r="B67" s="83"/>
      <c r="C67" s="83"/>
      <c r="D67" s="83"/>
      <c r="E67" s="83"/>
      <c r="F67" s="83"/>
      <c r="G67" s="83"/>
      <c r="H67" s="83"/>
      <c r="I67" s="83"/>
      <c r="J67" s="83"/>
      <c r="K67" s="83"/>
    </row>
    <row r="68" spans="1:11" ht="15" customHeight="1" x14ac:dyDescent="0.2">
      <c r="A68" s="83"/>
      <c r="B68" s="83"/>
      <c r="C68" s="83"/>
      <c r="D68" s="83"/>
      <c r="E68" s="83"/>
      <c r="F68" s="83"/>
      <c r="G68" s="83"/>
      <c r="H68" s="83"/>
      <c r="I68" s="83"/>
      <c r="J68" s="83"/>
      <c r="K68" s="83"/>
    </row>
    <row r="69" spans="1:11" ht="15" customHeight="1" x14ac:dyDescent="0.2">
      <c r="A69" s="83"/>
      <c r="B69" s="83"/>
      <c r="C69" s="83"/>
      <c r="D69" s="83"/>
      <c r="E69" s="83"/>
      <c r="F69" s="83"/>
      <c r="G69" s="83"/>
      <c r="H69" s="83"/>
      <c r="I69" s="83"/>
      <c r="J69" s="83"/>
      <c r="K69" s="83"/>
    </row>
    <row r="70" spans="1:11" ht="15" customHeight="1" x14ac:dyDescent="0.2">
      <c r="A70" s="83"/>
      <c r="B70" s="83"/>
      <c r="C70" s="83"/>
      <c r="D70" s="83"/>
      <c r="E70" s="83"/>
      <c r="F70" s="83"/>
      <c r="G70" s="83"/>
      <c r="H70" s="83"/>
      <c r="I70" s="83"/>
      <c r="J70" s="83"/>
      <c r="K70" s="83"/>
    </row>
    <row r="71" spans="1:11" ht="15" customHeight="1" x14ac:dyDescent="0.2">
      <c r="A71" s="83"/>
      <c r="B71" s="83"/>
      <c r="C71" s="83"/>
      <c r="D71" s="83"/>
      <c r="E71" s="83"/>
      <c r="F71" s="83"/>
      <c r="G71" s="83"/>
      <c r="H71" s="83"/>
      <c r="I71" s="83"/>
      <c r="J71" s="83"/>
      <c r="K71" s="83"/>
    </row>
    <row r="72" spans="1:11" ht="15" customHeight="1" x14ac:dyDescent="0.2">
      <c r="A72" s="83"/>
      <c r="B72" s="83"/>
      <c r="C72" s="83"/>
      <c r="D72" s="83"/>
      <c r="E72" s="83"/>
      <c r="F72" s="83"/>
      <c r="G72" s="83"/>
      <c r="H72" s="83"/>
      <c r="I72" s="83"/>
      <c r="J72" s="83"/>
      <c r="K72" s="83"/>
    </row>
    <row r="73" spans="1:11" ht="15" customHeight="1" x14ac:dyDescent="0.2">
      <c r="A73" s="83"/>
      <c r="B73" s="83"/>
      <c r="C73" s="83"/>
      <c r="D73" s="83"/>
      <c r="E73" s="83"/>
      <c r="F73" s="83"/>
      <c r="G73" s="83"/>
      <c r="H73" s="83"/>
      <c r="I73" s="83"/>
      <c r="J73" s="83"/>
      <c r="K73" s="83"/>
    </row>
    <row r="74" spans="1:11" ht="15" customHeight="1" x14ac:dyDescent="0.2">
      <c r="A74" s="83"/>
      <c r="B74" s="83"/>
      <c r="C74" s="83"/>
      <c r="D74" s="83"/>
      <c r="E74" s="83"/>
      <c r="F74" s="83"/>
      <c r="G74" s="83"/>
      <c r="H74" s="83"/>
      <c r="I74" s="83"/>
      <c r="J74" s="83"/>
      <c r="K74" s="83"/>
    </row>
    <row r="75" spans="1:11" ht="15" customHeight="1" x14ac:dyDescent="0.2">
      <c r="A75" s="83"/>
      <c r="B75" s="83"/>
      <c r="C75" s="83"/>
      <c r="D75" s="83"/>
      <c r="E75" s="83"/>
      <c r="F75" s="83"/>
      <c r="G75" s="83"/>
      <c r="H75" s="83"/>
      <c r="I75" s="83"/>
      <c r="J75" s="83"/>
      <c r="K75" s="83"/>
    </row>
    <row r="76" spans="1:11" ht="15" customHeight="1" x14ac:dyDescent="0.2">
      <c r="A76" s="83"/>
      <c r="B76" s="83"/>
      <c r="C76" s="83"/>
      <c r="D76" s="83"/>
      <c r="E76" s="83"/>
      <c r="F76" s="83"/>
      <c r="G76" s="83"/>
      <c r="H76" s="83"/>
      <c r="I76" s="83"/>
      <c r="J76" s="83"/>
      <c r="K76" s="83"/>
    </row>
    <row r="77" spans="1:11" ht="15" customHeight="1" x14ac:dyDescent="0.2">
      <c r="A77" s="83"/>
      <c r="B77" s="83"/>
      <c r="C77" s="83"/>
      <c r="D77" s="83"/>
      <c r="E77" s="83"/>
      <c r="F77" s="83"/>
      <c r="G77" s="83"/>
      <c r="H77" s="83"/>
      <c r="I77" s="83"/>
      <c r="J77" s="83"/>
      <c r="K77" s="83"/>
    </row>
    <row r="78" spans="1:11" ht="15" customHeight="1" x14ac:dyDescent="0.2">
      <c r="A78" s="83"/>
      <c r="B78" s="83"/>
      <c r="C78" s="83"/>
      <c r="D78" s="83"/>
      <c r="E78" s="83"/>
      <c r="F78" s="83"/>
      <c r="G78" s="83"/>
      <c r="H78" s="83"/>
      <c r="I78" s="83"/>
      <c r="J78" s="83"/>
      <c r="K78" s="83"/>
    </row>
    <row r="79" spans="1:11" ht="15" customHeight="1" x14ac:dyDescent="0.2"/>
    <row r="80" spans="1:11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</sheetData>
  <mergeCells count="21">
    <mergeCell ref="E6:F6"/>
    <mergeCell ref="H6:H8"/>
    <mergeCell ref="I6:J6"/>
    <mergeCell ref="D7:D8"/>
    <mergeCell ref="E7:F7"/>
    <mergeCell ref="K1:L1"/>
    <mergeCell ref="A2:L2"/>
    <mergeCell ref="A4:D4"/>
    <mergeCell ref="E5:G5"/>
    <mergeCell ref="I5:K5"/>
    <mergeCell ref="A3:C3"/>
    <mergeCell ref="A39:E39"/>
    <mergeCell ref="G39:K39"/>
    <mergeCell ref="A40:E40"/>
    <mergeCell ref="G40:K40"/>
    <mergeCell ref="I7:J7"/>
    <mergeCell ref="A8:B8"/>
    <mergeCell ref="A9:B15"/>
    <mergeCell ref="A16:B22"/>
    <mergeCell ref="A23:B29"/>
    <mergeCell ref="A30:B36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&amp;C11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5"/>
  <sheetViews>
    <sheetView view="pageBreakPreview" topLeftCell="A13" zoomScaleNormal="100" zoomScaleSheetLayoutView="100" workbookViewId="0">
      <selection activeCell="N40" sqref="N40"/>
    </sheetView>
  </sheetViews>
  <sheetFormatPr defaultRowHeight="12.75" x14ac:dyDescent="0.2"/>
  <cols>
    <col min="1" max="1" width="9.42578125" style="66" customWidth="1"/>
    <col min="2" max="2" width="3.85546875" style="66" customWidth="1"/>
    <col min="3" max="11" width="8.85546875" style="66" customWidth="1"/>
    <col min="12" max="12" width="1.7109375" style="66" customWidth="1"/>
    <col min="13" max="14" width="9.140625" style="66"/>
    <col min="15" max="15" width="11.140625" style="66" customWidth="1"/>
    <col min="16" max="16384" width="9.140625" style="66"/>
  </cols>
  <sheetData>
    <row r="1" spans="1:22" ht="13.5" x14ac:dyDescent="0.25">
      <c r="K1" s="964" t="s">
        <v>229</v>
      </c>
      <c r="L1" s="964"/>
    </row>
    <row r="2" spans="1:22" s="552" customFormat="1" ht="15.75" customHeight="1" x14ac:dyDescent="0.2">
      <c r="A2" s="974" t="s">
        <v>197</v>
      </c>
      <c r="B2" s="974"/>
      <c r="C2" s="974"/>
      <c r="D2" s="974"/>
      <c r="E2" s="974"/>
      <c r="F2" s="974"/>
      <c r="G2" s="974"/>
      <c r="H2" s="974"/>
      <c r="I2" s="974"/>
      <c r="J2" s="974"/>
      <c r="K2" s="974"/>
      <c r="L2" s="974"/>
    </row>
    <row r="3" spans="1:22" ht="18.75" customHeight="1" x14ac:dyDescent="0.2">
      <c r="A3" s="979" t="str">
        <f>T!E17&amp;" "&amp;T!G17</f>
        <v>III. čtvrtletí 2019</v>
      </c>
      <c r="B3" s="979"/>
      <c r="C3" s="979"/>
      <c r="D3" s="101"/>
      <c r="E3" s="101"/>
      <c r="F3" s="69"/>
      <c r="G3" s="67"/>
      <c r="H3" s="67"/>
      <c r="I3" s="67"/>
    </row>
    <row r="4" spans="1:22" ht="12.95" customHeight="1" x14ac:dyDescent="0.2">
      <c r="A4" s="965" t="s">
        <v>44</v>
      </c>
      <c r="B4" s="965"/>
      <c r="C4" s="965"/>
      <c r="D4" s="966"/>
      <c r="E4" s="95"/>
      <c r="F4" s="70"/>
      <c r="G4" s="70"/>
      <c r="H4" s="70"/>
      <c r="I4" s="70"/>
      <c r="J4" s="71"/>
      <c r="K4" s="100"/>
      <c r="L4" s="71"/>
    </row>
    <row r="5" spans="1:22" ht="24.95" customHeight="1" x14ac:dyDescent="0.25">
      <c r="E5" s="967">
        <f>T!G17</f>
        <v>2019</v>
      </c>
      <c r="F5" s="956"/>
      <c r="G5" s="956"/>
      <c r="H5" s="398"/>
      <c r="I5" s="968">
        <f>E5-1</f>
        <v>2018</v>
      </c>
      <c r="J5" s="969"/>
      <c r="K5" s="970"/>
      <c r="L5" s="71"/>
    </row>
    <row r="6" spans="1:22" ht="24.95" customHeight="1" x14ac:dyDescent="0.25">
      <c r="A6" s="74"/>
      <c r="B6" s="75"/>
      <c r="C6" s="76"/>
      <c r="D6" s="76"/>
      <c r="E6" s="977" t="s">
        <v>39</v>
      </c>
      <c r="F6" s="978"/>
      <c r="G6" s="420"/>
      <c r="H6" s="962" t="s">
        <v>108</v>
      </c>
      <c r="I6" s="975" t="s">
        <v>39</v>
      </c>
      <c r="J6" s="976"/>
      <c r="K6" s="399"/>
      <c r="L6" s="87"/>
    </row>
    <row r="7" spans="1:22" ht="24.95" customHeight="1" x14ac:dyDescent="0.25">
      <c r="A7" s="74"/>
      <c r="B7" s="94"/>
      <c r="C7" s="94"/>
      <c r="D7" s="972" t="s">
        <v>0</v>
      </c>
      <c r="E7" s="961"/>
      <c r="F7" s="962"/>
      <c r="G7" s="486" t="s">
        <v>107</v>
      </c>
      <c r="H7" s="962"/>
      <c r="I7" s="961"/>
      <c r="J7" s="962"/>
      <c r="K7" s="114" t="s">
        <v>107</v>
      </c>
      <c r="L7" s="87"/>
    </row>
    <row r="8" spans="1:22" ht="15" customHeight="1" x14ac:dyDescent="0.25">
      <c r="A8" s="971" t="s">
        <v>140</v>
      </c>
      <c r="B8" s="971"/>
      <c r="C8" s="96" t="s">
        <v>45</v>
      </c>
      <c r="D8" s="973"/>
      <c r="E8" s="756" t="s">
        <v>336</v>
      </c>
      <c r="F8" s="751" t="s">
        <v>1</v>
      </c>
      <c r="G8" s="487" t="s">
        <v>66</v>
      </c>
      <c r="H8" s="971"/>
      <c r="I8" s="400" t="s">
        <v>141</v>
      </c>
      <c r="J8" s="111" t="s">
        <v>1</v>
      </c>
      <c r="K8" s="115" t="s">
        <v>66</v>
      </c>
      <c r="L8" s="91"/>
    </row>
    <row r="9" spans="1:22" ht="12.95" customHeight="1" x14ac:dyDescent="0.2">
      <c r="A9" s="984" t="str">
        <f>T!J20</f>
        <v>Červenec</v>
      </c>
      <c r="B9" s="985"/>
      <c r="C9" s="92" t="s">
        <v>6</v>
      </c>
      <c r="D9" s="77">
        <v>123</v>
      </c>
      <c r="E9" s="90">
        <v>6880.2074499999999</v>
      </c>
      <c r="F9" s="78">
        <v>73481.304029999999</v>
      </c>
      <c r="G9" s="421">
        <f t="shared" ref="G9:G14" si="0">E9/$E$15</f>
        <v>0.62590402708509274</v>
      </c>
      <c r="H9" s="141">
        <f>(E9-I9)/I9</f>
        <v>-2.4459736427744405E-2</v>
      </c>
      <c r="I9" s="401">
        <v>7052.7149999999992</v>
      </c>
      <c r="J9" s="113">
        <v>75326.528200000001</v>
      </c>
      <c r="K9" s="116">
        <f>I9/$I$15</f>
        <v>0.65703831713883798</v>
      </c>
      <c r="L9" s="87"/>
      <c r="N9" s="430"/>
      <c r="O9" s="430"/>
      <c r="P9" s="430"/>
      <c r="Q9" s="430"/>
      <c r="R9" s="430"/>
      <c r="S9" s="430"/>
      <c r="T9" s="430"/>
      <c r="U9" s="430"/>
      <c r="V9" s="430"/>
    </row>
    <row r="10" spans="1:22" ht="12.95" customHeight="1" x14ac:dyDescent="0.2">
      <c r="A10" s="986"/>
      <c r="B10" s="987"/>
      <c r="C10" s="93" t="s">
        <v>7</v>
      </c>
      <c r="D10" s="77">
        <v>341</v>
      </c>
      <c r="E10" s="90">
        <v>1309.4264599999999</v>
      </c>
      <c r="F10" s="78">
        <v>13984.80557</v>
      </c>
      <c r="G10" s="422">
        <f t="shared" si="0"/>
        <v>0.11912072425748982</v>
      </c>
      <c r="H10" s="141">
        <f t="shared" ref="H10:H13" si="1">(E10-I10)/I10</f>
        <v>0.10989695475316015</v>
      </c>
      <c r="I10" s="402">
        <v>1179.7729999999999</v>
      </c>
      <c r="J10" s="112">
        <v>12600.563</v>
      </c>
      <c r="K10" s="117">
        <f t="shared" ref="K10:K14" si="2">I10/$I$15</f>
        <v>0.10990888849554226</v>
      </c>
      <c r="L10" s="88"/>
      <c r="M10" s="79"/>
      <c r="N10" s="430"/>
      <c r="O10" s="430"/>
      <c r="P10" s="430"/>
      <c r="Q10" s="430"/>
      <c r="R10" s="430"/>
      <c r="S10" s="430"/>
      <c r="T10" s="430"/>
    </row>
    <row r="11" spans="1:22" ht="12.95" customHeight="1" x14ac:dyDescent="0.2">
      <c r="A11" s="986"/>
      <c r="B11" s="987"/>
      <c r="C11" s="93" t="s">
        <v>8</v>
      </c>
      <c r="D11" s="77">
        <v>10418</v>
      </c>
      <c r="E11" s="90">
        <v>856.10075999999992</v>
      </c>
      <c r="F11" s="78">
        <v>9143.2417000000005</v>
      </c>
      <c r="G11" s="422">
        <f t="shared" si="0"/>
        <v>7.7880923964670348E-2</v>
      </c>
      <c r="H11" s="141">
        <f t="shared" si="1"/>
        <v>0.117439745629641</v>
      </c>
      <c r="I11" s="402">
        <v>766.12699999999995</v>
      </c>
      <c r="J11" s="112">
        <v>8182.6269999999995</v>
      </c>
      <c r="K11" s="117">
        <f t="shared" si="2"/>
        <v>7.1373193840191543E-2</v>
      </c>
      <c r="L11" s="88"/>
      <c r="M11" s="79"/>
      <c r="N11" s="430"/>
      <c r="O11" s="430"/>
      <c r="P11" s="430"/>
      <c r="Q11" s="430"/>
      <c r="R11" s="430"/>
      <c r="S11" s="430"/>
      <c r="T11" s="430"/>
    </row>
    <row r="12" spans="1:22" ht="12.95" customHeight="1" x14ac:dyDescent="0.2">
      <c r="A12" s="986"/>
      <c r="B12" s="987"/>
      <c r="C12" s="93" t="s">
        <v>9</v>
      </c>
      <c r="D12" s="77">
        <v>103182</v>
      </c>
      <c r="E12" s="90">
        <v>1300.3243199999999</v>
      </c>
      <c r="F12" s="78">
        <v>13887.287820000001</v>
      </c>
      <c r="G12" s="422">
        <f t="shared" si="0"/>
        <v>0.1182926872945793</v>
      </c>
      <c r="H12" s="141">
        <f t="shared" si="1"/>
        <v>7.6812502484332107E-2</v>
      </c>
      <c r="I12" s="402">
        <v>1207.568</v>
      </c>
      <c r="J12" s="112">
        <v>12897.654</v>
      </c>
      <c r="K12" s="117">
        <f t="shared" si="2"/>
        <v>0.11249829981088309</v>
      </c>
      <c r="L12" s="88"/>
      <c r="M12" s="79"/>
      <c r="N12" s="430"/>
      <c r="O12" s="430"/>
      <c r="P12" s="430"/>
      <c r="Q12" s="430"/>
      <c r="R12" s="430"/>
      <c r="S12" s="430"/>
      <c r="T12" s="430"/>
    </row>
    <row r="13" spans="1:22" ht="12.95" customHeight="1" x14ac:dyDescent="0.2">
      <c r="A13" s="986"/>
      <c r="B13" s="987"/>
      <c r="C13" s="290" t="s">
        <v>302</v>
      </c>
      <c r="D13" s="85">
        <v>16</v>
      </c>
      <c r="E13" s="102">
        <v>437.572</v>
      </c>
      <c r="F13" s="86">
        <v>4673.3600000000006</v>
      </c>
      <c r="G13" s="103">
        <f t="shared" si="0"/>
        <v>3.9806659745365416E-2</v>
      </c>
      <c r="H13" s="141">
        <f t="shared" si="1"/>
        <v>0.1877890942257161</v>
      </c>
      <c r="I13" s="405">
        <v>368.392</v>
      </c>
      <c r="J13" s="118">
        <v>3934.5201000000002</v>
      </c>
      <c r="K13" s="117">
        <f t="shared" si="2"/>
        <v>3.4319784611658175E-2</v>
      </c>
      <c r="L13" s="88"/>
      <c r="M13" s="79"/>
      <c r="N13" s="430"/>
      <c r="O13" s="430"/>
      <c r="P13" s="430"/>
      <c r="Q13" s="430"/>
      <c r="R13" s="430"/>
      <c r="S13" s="430"/>
      <c r="T13" s="430"/>
    </row>
    <row r="14" spans="1:22" ht="12.95" customHeight="1" x14ac:dyDescent="0.2">
      <c r="A14" s="986"/>
      <c r="B14" s="987"/>
      <c r="C14" s="93" t="s">
        <v>310</v>
      </c>
      <c r="D14" s="407"/>
      <c r="E14" s="90">
        <v>208.80100000000002</v>
      </c>
      <c r="F14" s="78">
        <v>2230.0129999999999</v>
      </c>
      <c r="G14" s="422">
        <f t="shared" si="0"/>
        <v>1.8994977652802385E-2</v>
      </c>
      <c r="H14" s="141">
        <f>(E14-I14)/I14</f>
        <v>0.30889202319385684</v>
      </c>
      <c r="I14" s="402">
        <v>159.52500000000001</v>
      </c>
      <c r="J14" s="112">
        <v>1703.8049999999996</v>
      </c>
      <c r="K14" s="117">
        <f t="shared" si="2"/>
        <v>1.4861516102887063E-2</v>
      </c>
      <c r="L14" s="88"/>
      <c r="M14" s="79"/>
      <c r="N14" s="430"/>
      <c r="O14" s="430"/>
      <c r="P14" s="430"/>
      <c r="Q14" s="430"/>
      <c r="R14" s="430"/>
      <c r="S14" s="430"/>
      <c r="T14" s="430"/>
    </row>
    <row r="15" spans="1:22" ht="12.95" customHeight="1" x14ac:dyDescent="0.2">
      <c r="A15" s="988"/>
      <c r="B15" s="989"/>
      <c r="C15" s="580" t="s">
        <v>2</v>
      </c>
      <c r="D15" s="581">
        <v>114080</v>
      </c>
      <c r="E15" s="582">
        <v>10992.431989999999</v>
      </c>
      <c r="F15" s="583">
        <v>117400.01212</v>
      </c>
      <c r="G15" s="584">
        <f>SUM(G9:G14)</f>
        <v>1</v>
      </c>
      <c r="H15" s="585">
        <f>(E15-I15)/I15</f>
        <v>2.4066478791887592E-2</v>
      </c>
      <c r="I15" s="586">
        <v>10734.099999999999</v>
      </c>
      <c r="J15" s="587">
        <v>114645.69729999997</v>
      </c>
      <c r="K15" s="595">
        <f>SUM(K9:K14)</f>
        <v>1.0000000000000002</v>
      </c>
      <c r="L15" s="99"/>
      <c r="M15" s="79"/>
      <c r="N15" s="430"/>
      <c r="O15" s="430"/>
      <c r="P15" s="430"/>
      <c r="Q15" s="430"/>
      <c r="R15" s="430"/>
      <c r="S15" s="430"/>
      <c r="T15" s="430"/>
    </row>
    <row r="16" spans="1:22" ht="12.95" customHeight="1" x14ac:dyDescent="0.2">
      <c r="A16" s="990" t="str">
        <f>T!J21</f>
        <v>Srpen</v>
      </c>
      <c r="B16" s="991"/>
      <c r="C16" s="92" t="s">
        <v>6</v>
      </c>
      <c r="D16" s="77">
        <v>123</v>
      </c>
      <c r="E16" s="90">
        <v>7039.4464600000001</v>
      </c>
      <c r="F16" s="78">
        <v>75185.512110000011</v>
      </c>
      <c r="G16" s="421">
        <f>E16/$E$22</f>
        <v>0.62274025133614386</v>
      </c>
      <c r="H16" s="141">
        <f>(E16-I16)/I16</f>
        <v>-5.6841415870814663E-2</v>
      </c>
      <c r="I16" s="401">
        <v>7463.6933580999994</v>
      </c>
      <c r="J16" s="113">
        <v>79717.469530000002</v>
      </c>
      <c r="K16" s="116">
        <f>I16/$I$22</f>
        <v>0.65843013148497642</v>
      </c>
      <c r="L16" s="88"/>
      <c r="M16" s="79"/>
      <c r="N16" s="430"/>
      <c r="O16" s="430"/>
      <c r="P16" s="430"/>
      <c r="Q16" s="430"/>
      <c r="R16" s="430"/>
      <c r="S16" s="430"/>
      <c r="T16" s="430"/>
    </row>
    <row r="17" spans="1:21" ht="12.95" customHeight="1" x14ac:dyDescent="0.2">
      <c r="A17" s="990"/>
      <c r="B17" s="991"/>
      <c r="C17" s="93" t="s">
        <v>7</v>
      </c>
      <c r="D17" s="77">
        <v>341</v>
      </c>
      <c r="E17" s="90">
        <v>1373.50558</v>
      </c>
      <c r="F17" s="78">
        <v>14669.863749999999</v>
      </c>
      <c r="G17" s="422">
        <f t="shared" ref="G17:G21" si="3">E17/$E$22</f>
        <v>0.12150631657773785</v>
      </c>
      <c r="H17" s="141">
        <f t="shared" ref="H17:H19" si="4">(E17-I17)/I17</f>
        <v>0.12305138866587541</v>
      </c>
      <c r="I17" s="402">
        <v>1223.0122271</v>
      </c>
      <c r="J17" s="112">
        <v>13062.626700000001</v>
      </c>
      <c r="K17" s="117">
        <f t="shared" ref="K17:K21" si="5">I17/$I$22</f>
        <v>0.1078913699774746</v>
      </c>
      <c r="L17" s="89"/>
      <c r="M17" s="82"/>
      <c r="N17" s="430"/>
      <c r="O17" s="430"/>
      <c r="P17" s="430"/>
      <c r="Q17" s="430"/>
      <c r="R17" s="430"/>
      <c r="S17" s="430"/>
      <c r="T17" s="430"/>
    </row>
    <row r="18" spans="1:21" ht="12.95" customHeight="1" x14ac:dyDescent="0.2">
      <c r="A18" s="990"/>
      <c r="B18" s="991"/>
      <c r="C18" s="93" t="s">
        <v>8</v>
      </c>
      <c r="D18" s="77">
        <v>10418</v>
      </c>
      <c r="E18" s="90">
        <v>896.08336999999995</v>
      </c>
      <c r="F18" s="78">
        <v>9570.7080700000006</v>
      </c>
      <c r="G18" s="422">
        <f t="shared" si="3"/>
        <v>7.9271457808905432E-2</v>
      </c>
      <c r="H18" s="141">
        <f t="shared" si="4"/>
        <v>0.10118239039069644</v>
      </c>
      <c r="I18" s="402">
        <v>813.74654899999996</v>
      </c>
      <c r="J18" s="112">
        <v>8691.3827600000004</v>
      </c>
      <c r="K18" s="117">
        <f>I18/$I$22</f>
        <v>7.1786878365258946E-2</v>
      </c>
      <c r="L18" s="88"/>
      <c r="M18" s="79"/>
      <c r="N18" s="430"/>
      <c r="O18" s="430"/>
      <c r="P18" s="430"/>
      <c r="Q18" s="430"/>
      <c r="R18" s="430"/>
      <c r="S18" s="430"/>
      <c r="T18" s="430"/>
    </row>
    <row r="19" spans="1:21" ht="12.95" customHeight="1" x14ac:dyDescent="0.2">
      <c r="A19" s="990"/>
      <c r="B19" s="991"/>
      <c r="C19" s="93" t="s">
        <v>9</v>
      </c>
      <c r="D19" s="77">
        <v>103182</v>
      </c>
      <c r="E19" s="90">
        <v>1361.05359</v>
      </c>
      <c r="F19" s="78">
        <v>14537.13392</v>
      </c>
      <c r="G19" s="422">
        <f t="shared" si="3"/>
        <v>0.12040475902966961</v>
      </c>
      <c r="H19" s="141">
        <f t="shared" si="4"/>
        <v>0.10118239651391306</v>
      </c>
      <c r="I19" s="402">
        <v>1235.9928694</v>
      </c>
      <c r="J19" s="112">
        <v>13200.956039999999</v>
      </c>
      <c r="K19" s="117">
        <f>I19/$I$22</f>
        <v>0.10903649285515458</v>
      </c>
      <c r="L19" s="88"/>
      <c r="M19" s="79"/>
      <c r="N19" s="430"/>
      <c r="O19" s="430"/>
      <c r="P19" s="430"/>
      <c r="Q19" s="430"/>
      <c r="R19" s="430"/>
      <c r="S19" s="430"/>
      <c r="T19" s="430"/>
    </row>
    <row r="20" spans="1:21" ht="12.95" customHeight="1" x14ac:dyDescent="0.2">
      <c r="A20" s="990"/>
      <c r="B20" s="991"/>
      <c r="C20" s="290" t="s">
        <v>302</v>
      </c>
      <c r="D20" s="85">
        <v>16</v>
      </c>
      <c r="E20" s="102">
        <v>428.18099999999998</v>
      </c>
      <c r="F20" s="86">
        <v>4573.3180000000002</v>
      </c>
      <c r="G20" s="103">
        <f t="shared" si="3"/>
        <v>3.7878765762693417E-2</v>
      </c>
      <c r="H20" s="141">
        <f>(E20-I20)/I20</f>
        <v>7.193444937626263E-2</v>
      </c>
      <c r="I20" s="405">
        <v>399.447</v>
      </c>
      <c r="J20" s="118">
        <v>4266.6390000000001</v>
      </c>
      <c r="K20" s="117">
        <f>I20/$I$22</f>
        <v>3.5238310058095981E-2</v>
      </c>
      <c r="L20" s="88"/>
      <c r="M20" s="79"/>
      <c r="N20" s="430"/>
      <c r="O20" s="430"/>
      <c r="P20" s="430"/>
      <c r="Q20" s="430"/>
      <c r="R20" s="430"/>
      <c r="S20" s="430"/>
      <c r="T20" s="430"/>
    </row>
    <row r="21" spans="1:21" ht="12.95" customHeight="1" x14ac:dyDescent="0.2">
      <c r="A21" s="990"/>
      <c r="B21" s="991"/>
      <c r="C21" s="93" t="s">
        <v>310</v>
      </c>
      <c r="D21" s="407"/>
      <c r="E21" s="90">
        <v>205.71499999999997</v>
      </c>
      <c r="F21" s="78">
        <v>2196.9596700000002</v>
      </c>
      <c r="G21" s="422">
        <f t="shared" si="3"/>
        <v>1.8198449484849808E-2</v>
      </c>
      <c r="H21" s="141">
        <f t="shared" ref="H21" si="6">(E21-I21)/I21</f>
        <v>3.0135655518109799E-2</v>
      </c>
      <c r="I21" s="402">
        <v>199.697</v>
      </c>
      <c r="J21" s="112">
        <v>2132.6385313000001</v>
      </c>
      <c r="K21" s="117">
        <f t="shared" si="5"/>
        <v>1.7616817259039606E-2</v>
      </c>
      <c r="L21" s="88"/>
      <c r="M21" s="79"/>
      <c r="N21" s="430"/>
      <c r="O21" s="430"/>
      <c r="P21" s="430"/>
      <c r="Q21" s="430"/>
      <c r="R21" s="430"/>
      <c r="S21" s="430"/>
      <c r="T21" s="430"/>
    </row>
    <row r="22" spans="1:21" ht="12.95" customHeight="1" x14ac:dyDescent="0.2">
      <c r="A22" s="990"/>
      <c r="B22" s="991"/>
      <c r="C22" s="580" t="s">
        <v>2</v>
      </c>
      <c r="D22" s="581">
        <v>114080</v>
      </c>
      <c r="E22" s="582">
        <v>11303.985000000001</v>
      </c>
      <c r="F22" s="583">
        <v>120733.49552000001</v>
      </c>
      <c r="G22" s="584">
        <f>SUM(G16:G21)</f>
        <v>1</v>
      </c>
      <c r="H22" s="585">
        <f>(E22-I22)/I22</f>
        <v>-2.7880336513577504E-3</v>
      </c>
      <c r="I22" s="586">
        <v>11335.589003599998</v>
      </c>
      <c r="J22" s="587">
        <v>121071.71256130001</v>
      </c>
      <c r="K22" s="595">
        <f>SUM(K16:K21)</f>
        <v>1.0000000000000002</v>
      </c>
      <c r="L22" s="99"/>
      <c r="M22" s="79"/>
      <c r="N22" s="430"/>
      <c r="O22" s="430"/>
      <c r="P22" s="430"/>
      <c r="Q22" s="430"/>
      <c r="R22" s="430"/>
      <c r="S22" s="430"/>
      <c r="T22" s="430"/>
    </row>
    <row r="23" spans="1:21" ht="12.95" customHeight="1" x14ac:dyDescent="0.2">
      <c r="A23" s="990" t="str">
        <f>T!J22</f>
        <v>Září</v>
      </c>
      <c r="B23" s="991"/>
      <c r="C23" s="92" t="s">
        <v>6</v>
      </c>
      <c r="D23" s="77">
        <v>123</v>
      </c>
      <c r="E23" s="90">
        <v>8232.4616700000006</v>
      </c>
      <c r="F23" s="78">
        <v>87960.560360000003</v>
      </c>
      <c r="G23" s="421">
        <f>E23/$E$29</f>
        <v>0.54516711000630635</v>
      </c>
      <c r="H23" s="141">
        <f>(E23-I23)/I23</f>
        <v>-1.1503170640898185E-2</v>
      </c>
      <c r="I23" s="401">
        <v>8328.2631016000014</v>
      </c>
      <c r="J23" s="113">
        <v>88894.215100000001</v>
      </c>
      <c r="K23" s="116">
        <f>I23/$I$29</f>
        <v>0.61501282179937233</v>
      </c>
      <c r="L23" s="106"/>
      <c r="M23" s="78"/>
      <c r="N23" s="430"/>
      <c r="O23" s="430"/>
      <c r="P23" s="430"/>
      <c r="Q23" s="430"/>
      <c r="R23" s="430"/>
      <c r="S23" s="430"/>
      <c r="T23" s="430"/>
      <c r="U23" s="78"/>
    </row>
    <row r="24" spans="1:21" ht="12.95" customHeight="1" x14ac:dyDescent="0.2">
      <c r="A24" s="990"/>
      <c r="B24" s="991"/>
      <c r="C24" s="93" t="s">
        <v>7</v>
      </c>
      <c r="D24" s="77">
        <v>342</v>
      </c>
      <c r="E24" s="90">
        <v>1649.58177</v>
      </c>
      <c r="F24" s="78">
        <v>17625.121419999999</v>
      </c>
      <c r="G24" s="422">
        <f t="shared" ref="G24:G28" si="7">E24/$E$29</f>
        <v>0.10923800951872364</v>
      </c>
      <c r="H24" s="141">
        <f t="shared" ref="H24:H28" si="8">(E24-I24)/I24</f>
        <v>7.7836916562537439E-2</v>
      </c>
      <c r="I24" s="402">
        <v>1530.4558089</v>
      </c>
      <c r="J24" s="112">
        <v>16335.779210000001</v>
      </c>
      <c r="K24" s="117">
        <f t="shared" ref="K24:K28" si="9">I24/$I$29</f>
        <v>0.11301875723522709</v>
      </c>
      <c r="L24" s="90"/>
      <c r="M24" s="78"/>
      <c r="N24" s="430"/>
      <c r="O24" s="430"/>
      <c r="P24" s="430"/>
      <c r="Q24" s="430"/>
      <c r="R24" s="430"/>
      <c r="S24" s="430"/>
      <c r="T24" s="430"/>
      <c r="U24" s="78"/>
    </row>
    <row r="25" spans="1:21" ht="12.95" customHeight="1" x14ac:dyDescent="0.2">
      <c r="A25" s="990"/>
      <c r="B25" s="991"/>
      <c r="C25" s="93" t="s">
        <v>8</v>
      </c>
      <c r="D25" s="77">
        <v>10417</v>
      </c>
      <c r="E25" s="90">
        <v>1780.9668300000001</v>
      </c>
      <c r="F25" s="78">
        <v>19028.918240000003</v>
      </c>
      <c r="G25" s="422">
        <f t="shared" si="7"/>
        <v>0.1179385436152529</v>
      </c>
      <c r="H25" s="141">
        <f t="shared" si="8"/>
        <v>0.45537928703702224</v>
      </c>
      <c r="I25" s="402">
        <v>1223.7131899999999</v>
      </c>
      <c r="J25" s="112">
        <v>13061.669879999999</v>
      </c>
      <c r="K25" s="117">
        <f t="shared" si="9"/>
        <v>9.036689798025524E-2</v>
      </c>
      <c r="L25" s="90"/>
      <c r="M25" s="78"/>
      <c r="N25" s="430"/>
      <c r="O25" s="430"/>
      <c r="P25" s="430"/>
      <c r="Q25" s="430"/>
      <c r="R25" s="430"/>
      <c r="S25" s="430"/>
      <c r="T25" s="430"/>
      <c r="U25" s="78"/>
    </row>
    <row r="26" spans="1:21" ht="12.95" customHeight="1" x14ac:dyDescent="0.2">
      <c r="A26" s="990"/>
      <c r="B26" s="991"/>
      <c r="C26" s="93" t="s">
        <v>9</v>
      </c>
      <c r="D26" s="77">
        <v>103182</v>
      </c>
      <c r="E26" s="90">
        <v>2705.0957200000003</v>
      </c>
      <c r="F26" s="78">
        <v>28902.693739999999</v>
      </c>
      <c r="G26" s="422">
        <f t="shared" si="7"/>
        <v>0.17913587394362307</v>
      </c>
      <c r="H26" s="141">
        <f t="shared" si="8"/>
        <v>0.45537928424558466</v>
      </c>
      <c r="I26" s="402">
        <v>1858.6877999999999</v>
      </c>
      <c r="J26" s="112">
        <v>19839.801800000001</v>
      </c>
      <c r="K26" s="117">
        <f t="shared" si="9"/>
        <v>0.13725753074521085</v>
      </c>
      <c r="L26" s="90"/>
      <c r="M26" s="78"/>
      <c r="N26" s="430"/>
      <c r="O26" s="430"/>
      <c r="P26" s="430"/>
      <c r="Q26" s="430"/>
      <c r="R26" s="430"/>
      <c r="S26" s="430"/>
      <c r="T26" s="430"/>
      <c r="U26" s="78"/>
    </row>
    <row r="27" spans="1:21" ht="12.95" customHeight="1" x14ac:dyDescent="0.2">
      <c r="A27" s="990"/>
      <c r="B27" s="991"/>
      <c r="C27" s="290" t="s">
        <v>302</v>
      </c>
      <c r="D27" s="85">
        <v>16</v>
      </c>
      <c r="E27" s="102">
        <v>435.95499999999998</v>
      </c>
      <c r="F27" s="86">
        <v>4658.1139999999996</v>
      </c>
      <c r="G27" s="103">
        <f t="shared" si="7"/>
        <v>2.886965490636767E-2</v>
      </c>
      <c r="H27" s="141">
        <f t="shared" si="8"/>
        <v>0.1859945699781819</v>
      </c>
      <c r="I27" s="405">
        <v>367.58600000000001</v>
      </c>
      <c r="J27" s="118">
        <v>3922.9474999999998</v>
      </c>
      <c r="K27" s="117">
        <f t="shared" si="9"/>
        <v>2.7144928102777174E-2</v>
      </c>
      <c r="L27" s="90"/>
      <c r="M27" s="78"/>
      <c r="N27" s="430"/>
      <c r="O27" s="430"/>
      <c r="P27" s="430"/>
      <c r="Q27" s="430"/>
      <c r="R27" s="430"/>
      <c r="S27" s="430"/>
      <c r="T27" s="430"/>
      <c r="U27" s="78"/>
    </row>
    <row r="28" spans="1:21" ht="12.95" customHeight="1" x14ac:dyDescent="0.2">
      <c r="A28" s="990"/>
      <c r="B28" s="991"/>
      <c r="C28" s="93" t="s">
        <v>310</v>
      </c>
      <c r="D28" s="407"/>
      <c r="E28" s="90">
        <v>296.74299999999999</v>
      </c>
      <c r="F28" s="78">
        <v>3170.5702000000001</v>
      </c>
      <c r="G28" s="422">
        <f t="shared" si="7"/>
        <v>1.9650808009726375E-2</v>
      </c>
      <c r="H28" s="141">
        <f t="shared" si="8"/>
        <v>0.27410552891117762</v>
      </c>
      <c r="I28" s="402">
        <v>232.90299999999999</v>
      </c>
      <c r="J28" s="112">
        <v>2486.0762068000004</v>
      </c>
      <c r="K28" s="117">
        <f t="shared" si="9"/>
        <v>1.7199064137157324E-2</v>
      </c>
      <c r="L28" s="90"/>
      <c r="M28" s="78"/>
      <c r="N28" s="430"/>
      <c r="O28" s="430"/>
      <c r="P28" s="430"/>
      <c r="Q28" s="430"/>
      <c r="R28" s="430"/>
      <c r="S28" s="430"/>
      <c r="T28" s="430"/>
      <c r="U28" s="78"/>
    </row>
    <row r="29" spans="1:21" ht="12.95" customHeight="1" thickBot="1" x14ac:dyDescent="0.25">
      <c r="A29" s="992"/>
      <c r="B29" s="993"/>
      <c r="C29" s="588" t="s">
        <v>2</v>
      </c>
      <c r="D29" s="589">
        <v>114080</v>
      </c>
      <c r="E29" s="590">
        <v>15100.80399</v>
      </c>
      <c r="F29" s="591">
        <v>161345.97795999999</v>
      </c>
      <c r="G29" s="584">
        <f>SUM(G23:G28)</f>
        <v>1</v>
      </c>
      <c r="H29" s="592">
        <f>(E29-I29)/I29</f>
        <v>0.1151410516251454</v>
      </c>
      <c r="I29" s="593">
        <v>13541.608900500001</v>
      </c>
      <c r="J29" s="594">
        <v>144540.48969680001</v>
      </c>
      <c r="K29" s="595">
        <f>SUM(K23:K28)</f>
        <v>1</v>
      </c>
      <c r="L29" s="107"/>
      <c r="N29" s="430"/>
      <c r="O29" s="430"/>
      <c r="P29" s="430"/>
      <c r="Q29" s="430"/>
      <c r="R29" s="430"/>
      <c r="S29" s="430"/>
      <c r="T29" s="430"/>
    </row>
    <row r="30" spans="1:21" ht="12.95" customHeight="1" thickTop="1" x14ac:dyDescent="0.2">
      <c r="A30" s="994" t="str">
        <f>T!E17</f>
        <v>III. čtvrtletí</v>
      </c>
      <c r="B30" s="995"/>
      <c r="C30" s="108" t="s">
        <v>6</v>
      </c>
      <c r="D30" s="109">
        <f>D23</f>
        <v>123</v>
      </c>
      <c r="E30" s="423">
        <f>E9+E16+E23</f>
        <v>22152.115580000002</v>
      </c>
      <c r="F30" s="110">
        <f>F9+F16+F23</f>
        <v>236627.37650000001</v>
      </c>
      <c r="G30" s="424">
        <f>E30/$E$36</f>
        <v>0.59234657013276293</v>
      </c>
      <c r="H30" s="419">
        <f>(E30-I30)/I30</f>
        <v>-3.0315860787130462E-2</v>
      </c>
      <c r="I30" s="403">
        <f>I9+I16+I23</f>
        <v>22844.671459699999</v>
      </c>
      <c r="J30" s="125">
        <f>J9+J16+J23</f>
        <v>243938.21283</v>
      </c>
      <c r="K30" s="596">
        <f>I30/$I$36</f>
        <v>0.64150066984977394</v>
      </c>
      <c r="L30" s="87"/>
      <c r="N30" s="430"/>
      <c r="O30" s="430"/>
      <c r="P30" s="430"/>
      <c r="Q30" s="430"/>
      <c r="R30" s="430"/>
      <c r="S30" s="430"/>
      <c r="T30" s="430"/>
    </row>
    <row r="31" spans="1:21" ht="12.95" customHeight="1" x14ac:dyDescent="0.2">
      <c r="A31" s="996"/>
      <c r="B31" s="997"/>
      <c r="C31" s="93" t="s">
        <v>7</v>
      </c>
      <c r="D31" s="77">
        <f t="shared" ref="D31:D34" si="10">D24</f>
        <v>342</v>
      </c>
      <c r="E31" s="90">
        <f>E10+E17+E24</f>
        <v>4332.5138099999995</v>
      </c>
      <c r="F31" s="78">
        <f t="shared" ref="F31" si="11">F10+F17+F24</f>
        <v>46279.790739999997</v>
      </c>
      <c r="G31" s="422">
        <f t="shared" ref="G31:G35" si="12">E31/$E$36</f>
        <v>0.1158512236060809</v>
      </c>
      <c r="H31" s="141">
        <f t="shared" ref="H31:H33" si="13">(E31-I31)/I31</f>
        <v>0.10151240931983378</v>
      </c>
      <c r="I31" s="402">
        <f>I10+I17+I24</f>
        <v>3933.2410360000003</v>
      </c>
      <c r="J31" s="112">
        <f t="shared" ref="J31" si="14">J10+J17+J24</f>
        <v>41998.968910000003</v>
      </c>
      <c r="K31" s="117">
        <f t="shared" ref="K31:K35" si="15">I31/$I$36</f>
        <v>0.11044924693820717</v>
      </c>
      <c r="L31" s="87"/>
      <c r="N31" s="430"/>
      <c r="O31" s="430"/>
      <c r="P31" s="430"/>
      <c r="Q31" s="430"/>
      <c r="R31" s="430"/>
      <c r="S31" s="430"/>
      <c r="T31" s="430"/>
    </row>
    <row r="32" spans="1:21" ht="12.95" customHeight="1" x14ac:dyDescent="0.2">
      <c r="A32" s="996"/>
      <c r="B32" s="997"/>
      <c r="C32" s="93" t="s">
        <v>8</v>
      </c>
      <c r="D32" s="77">
        <f t="shared" si="10"/>
        <v>10417</v>
      </c>
      <c r="E32" s="90">
        <f t="shared" ref="E32:F35" si="16">E11+E18+E25</f>
        <v>3533.1509599999999</v>
      </c>
      <c r="F32" s="78">
        <f t="shared" si="16"/>
        <v>37742.868010000006</v>
      </c>
      <c r="G32" s="422">
        <f t="shared" si="12"/>
        <v>9.4476297099442927E-2</v>
      </c>
      <c r="H32" s="141">
        <f t="shared" si="13"/>
        <v>0.26022530740754801</v>
      </c>
      <c r="I32" s="402">
        <f t="shared" ref="I32:J34" si="17">I11+I18+I25</f>
        <v>2803.5867389999999</v>
      </c>
      <c r="J32" s="112">
        <f t="shared" si="17"/>
        <v>29935.679640000002</v>
      </c>
      <c r="K32" s="117">
        <f>I32/$I$36</f>
        <v>7.8727451792124023E-2</v>
      </c>
      <c r="L32" s="87"/>
      <c r="N32" s="430"/>
      <c r="O32" s="430"/>
      <c r="P32" s="430"/>
      <c r="Q32" s="430"/>
      <c r="R32" s="430"/>
      <c r="S32" s="430"/>
      <c r="T32" s="430"/>
    </row>
    <row r="33" spans="1:21" ht="12.95" customHeight="1" x14ac:dyDescent="0.2">
      <c r="A33" s="996"/>
      <c r="B33" s="997"/>
      <c r="C33" s="93" t="s">
        <v>9</v>
      </c>
      <c r="D33" s="77">
        <f t="shared" si="10"/>
        <v>103182</v>
      </c>
      <c r="E33" s="90">
        <f>E12+E19+E26</f>
        <v>5366.4736300000004</v>
      </c>
      <c r="F33" s="78">
        <f t="shared" si="16"/>
        <v>57327.11548</v>
      </c>
      <c r="G33" s="422">
        <f t="shared" si="12"/>
        <v>0.14349926249519948</v>
      </c>
      <c r="H33" s="141">
        <f t="shared" si="13"/>
        <v>0.24736481834938179</v>
      </c>
      <c r="I33" s="402">
        <f>I12+I19+I26</f>
        <v>4302.2486693999999</v>
      </c>
      <c r="J33" s="112">
        <f t="shared" si="17"/>
        <v>45938.411840000001</v>
      </c>
      <c r="K33" s="117">
        <f t="shared" si="15"/>
        <v>0.12081134141714822</v>
      </c>
      <c r="L33" s="87"/>
      <c r="N33" s="430"/>
      <c r="O33" s="430"/>
      <c r="P33" s="430"/>
      <c r="Q33" s="430"/>
      <c r="R33" s="430"/>
      <c r="S33" s="430"/>
      <c r="T33" s="430"/>
    </row>
    <row r="34" spans="1:21" ht="12.95" customHeight="1" x14ac:dyDescent="0.2">
      <c r="A34" s="996"/>
      <c r="B34" s="997"/>
      <c r="C34" s="290" t="s">
        <v>302</v>
      </c>
      <c r="D34" s="77">
        <f t="shared" si="10"/>
        <v>16</v>
      </c>
      <c r="E34" s="90">
        <f>E13+E20+E27</f>
        <v>1301.7079999999999</v>
      </c>
      <c r="F34" s="78">
        <f t="shared" si="16"/>
        <v>13904.791999999999</v>
      </c>
      <c r="G34" s="103">
        <f t="shared" si="12"/>
        <v>3.4807613129760419E-2</v>
      </c>
      <c r="H34" s="141">
        <f>(E34-I34)/I34</f>
        <v>0.14645000770636538</v>
      </c>
      <c r="I34" s="402">
        <f>I13+I20+I27</f>
        <v>1135.425</v>
      </c>
      <c r="J34" s="112">
        <f t="shared" si="17"/>
        <v>12124.106600000001</v>
      </c>
      <c r="K34" s="117">
        <f t="shared" si="15"/>
        <v>3.1883842118241815E-2</v>
      </c>
      <c r="L34" s="87"/>
      <c r="N34" s="430"/>
      <c r="O34" s="430"/>
      <c r="P34" s="430"/>
      <c r="Q34" s="430"/>
      <c r="R34" s="430"/>
      <c r="S34" s="430"/>
      <c r="T34" s="430"/>
    </row>
    <row r="35" spans="1:21" ht="12.95" customHeight="1" x14ac:dyDescent="0.2">
      <c r="A35" s="996"/>
      <c r="B35" s="997"/>
      <c r="C35" s="93" t="s">
        <v>310</v>
      </c>
      <c r="D35" s="77"/>
      <c r="E35" s="90">
        <f t="shared" si="16"/>
        <v>711.25900000000001</v>
      </c>
      <c r="F35" s="78">
        <f t="shared" si="16"/>
        <v>7597.5428700000002</v>
      </c>
      <c r="G35" s="422">
        <f t="shared" si="12"/>
        <v>1.9019033536753459E-2</v>
      </c>
      <c r="H35" s="141">
        <f t="shared" ref="H35" si="18">(E35-I35)/I35</f>
        <v>0.20119738230947859</v>
      </c>
      <c r="I35" s="402">
        <f t="shared" ref="I35:J35" si="19">I14+I21+I28</f>
        <v>592.125</v>
      </c>
      <c r="J35" s="112">
        <f t="shared" si="19"/>
        <v>6322.5197380999998</v>
      </c>
      <c r="K35" s="117">
        <f t="shared" si="15"/>
        <v>1.6627447884504862E-2</v>
      </c>
      <c r="L35" s="87"/>
      <c r="N35" s="430"/>
      <c r="O35" s="430"/>
      <c r="P35" s="430"/>
      <c r="Q35" s="430"/>
      <c r="R35" s="430"/>
      <c r="S35" s="430"/>
      <c r="T35" s="430"/>
    </row>
    <row r="36" spans="1:21" ht="12.95" customHeight="1" x14ac:dyDescent="0.2">
      <c r="A36" s="996"/>
      <c r="B36" s="997"/>
      <c r="C36" s="614" t="s">
        <v>2</v>
      </c>
      <c r="D36" s="609">
        <f>SUM(D30:D35)</f>
        <v>114080</v>
      </c>
      <c r="E36" s="615">
        <f>SUM(E30:E35)</f>
        <v>37397.220979999998</v>
      </c>
      <c r="F36" s="616">
        <f>SUM(F30:F35)</f>
        <v>399479.48559999996</v>
      </c>
      <c r="G36" s="617">
        <f>SUM(G30:G35)</f>
        <v>1.0000000000000002</v>
      </c>
      <c r="H36" s="618">
        <f>(E36-I36)/I36</f>
        <v>5.0150462943233012E-2</v>
      </c>
      <c r="I36" s="628">
        <f>SUM(I30:I35)</f>
        <v>35611.2979041</v>
      </c>
      <c r="J36" s="629">
        <f>SUM(J30:J35)</f>
        <v>380257.89955810003</v>
      </c>
      <c r="K36" s="630">
        <f>SUM(K30:K35)</f>
        <v>1</v>
      </c>
      <c r="L36" s="91"/>
      <c r="N36" s="430"/>
      <c r="O36" s="430"/>
      <c r="P36" s="430"/>
      <c r="Q36" s="430"/>
      <c r="R36" s="430"/>
      <c r="S36" s="430"/>
      <c r="T36" s="430"/>
    </row>
    <row r="37" spans="1:21" ht="5.0999999999999996" customHeight="1" x14ac:dyDescent="0.2">
      <c r="A37" s="80"/>
      <c r="B37" s="81"/>
      <c r="C37" s="97"/>
      <c r="D37" s="85"/>
      <c r="E37" s="102"/>
      <c r="F37" s="86"/>
      <c r="G37" s="103"/>
      <c r="H37" s="98"/>
      <c r="I37" s="404"/>
      <c r="J37" s="118"/>
      <c r="K37" s="121"/>
      <c r="L37" s="87"/>
    </row>
    <row r="38" spans="1:21" ht="20.100000000000001" customHeight="1" x14ac:dyDescent="0.2">
      <c r="A38" s="80"/>
      <c r="B38" s="81"/>
      <c r="C38" s="84"/>
      <c r="D38" s="86"/>
      <c r="E38" s="86"/>
      <c r="F38" s="86"/>
      <c r="G38" s="98"/>
      <c r="H38" s="70"/>
      <c r="I38" s="118"/>
      <c r="J38" s="118"/>
      <c r="K38" s="120"/>
      <c r="L38" s="71"/>
    </row>
    <row r="39" spans="1:21" ht="15" customHeight="1" x14ac:dyDescent="0.25">
      <c r="A39" s="980" t="s">
        <v>160</v>
      </c>
      <c r="B39" s="980"/>
      <c r="C39" s="980"/>
      <c r="D39" s="980"/>
      <c r="E39" s="980"/>
      <c r="F39" s="83"/>
      <c r="G39" s="980" t="s">
        <v>161</v>
      </c>
      <c r="H39" s="980"/>
      <c r="I39" s="980"/>
      <c r="J39" s="980"/>
      <c r="K39" s="980"/>
      <c r="L39" s="71"/>
      <c r="N39" s="79"/>
      <c r="O39" s="79"/>
      <c r="P39" s="79"/>
      <c r="Q39" s="79"/>
      <c r="R39" s="79"/>
      <c r="S39" s="79"/>
      <c r="T39" s="79"/>
    </row>
    <row r="40" spans="1:21" ht="15" customHeight="1" x14ac:dyDescent="0.2">
      <c r="A40" s="981" t="str">
        <f>A30</f>
        <v>III. čtvrtletí</v>
      </c>
      <c r="B40" s="982"/>
      <c r="C40" s="982"/>
      <c r="D40" s="982"/>
      <c r="E40" s="982"/>
      <c r="F40" s="83"/>
      <c r="G40" s="983" t="str">
        <f>A30</f>
        <v>III. čtvrtletí</v>
      </c>
      <c r="H40" s="983"/>
      <c r="I40" s="983"/>
      <c r="J40" s="983"/>
      <c r="K40" s="983"/>
      <c r="L40" s="71"/>
      <c r="N40" s="79"/>
      <c r="O40" s="79"/>
      <c r="P40" s="79"/>
      <c r="Q40" s="79"/>
      <c r="R40" s="79"/>
      <c r="S40" s="79"/>
      <c r="T40" s="79"/>
    </row>
    <row r="41" spans="1:21" ht="15" customHeight="1" x14ac:dyDescent="0.2">
      <c r="A41" s="83"/>
      <c r="B41" s="83"/>
      <c r="C41" s="83"/>
      <c r="D41" s="71"/>
      <c r="E41" s="71"/>
      <c r="F41" s="71"/>
      <c r="G41" s="83"/>
      <c r="H41" s="83"/>
      <c r="I41" s="83"/>
      <c r="J41" s="83"/>
      <c r="K41" s="83"/>
      <c r="L41" s="71"/>
      <c r="N41" s="79"/>
      <c r="O41" s="79"/>
      <c r="P41" s="79"/>
      <c r="Q41" s="79"/>
      <c r="R41" s="79"/>
      <c r="S41" s="79"/>
      <c r="T41" s="79"/>
      <c r="U41" s="79"/>
    </row>
    <row r="42" spans="1:21" ht="15" customHeight="1" x14ac:dyDescent="0.2">
      <c r="A42" s="83"/>
      <c r="B42" s="83"/>
      <c r="C42" s="83"/>
      <c r="D42" s="71"/>
      <c r="E42" s="71"/>
      <c r="F42" s="71"/>
      <c r="G42" s="83"/>
      <c r="H42" s="83"/>
      <c r="I42" s="83"/>
      <c r="J42" s="83"/>
      <c r="K42" s="83"/>
      <c r="L42" s="71"/>
    </row>
    <row r="43" spans="1:21" ht="15" customHeight="1" x14ac:dyDescent="0.2">
      <c r="A43" s="83"/>
      <c r="B43" s="83"/>
      <c r="C43" s="83"/>
      <c r="D43" s="71"/>
      <c r="E43" s="71"/>
      <c r="F43" s="71"/>
      <c r="G43" s="83"/>
      <c r="H43" s="83"/>
      <c r="I43" s="83"/>
      <c r="J43" s="83"/>
      <c r="K43" s="83"/>
      <c r="L43" s="71"/>
    </row>
    <row r="44" spans="1:21" ht="15" customHeight="1" x14ac:dyDescent="0.2">
      <c r="A44" s="83"/>
      <c r="B44" s="83"/>
      <c r="C44" s="83">
        <f>E5</f>
        <v>2019</v>
      </c>
      <c r="D44" s="83">
        <f>I5</f>
        <v>2018</v>
      </c>
      <c r="E44" s="71"/>
      <c r="F44" s="71"/>
      <c r="G44" s="71"/>
      <c r="H44" s="83"/>
      <c r="I44" s="83">
        <f>E5</f>
        <v>2019</v>
      </c>
      <c r="J44" s="83">
        <f>I5</f>
        <v>2018</v>
      </c>
      <c r="K44" s="83"/>
      <c r="L44" s="71"/>
    </row>
    <row r="45" spans="1:21" ht="15" customHeight="1" x14ac:dyDescent="0.2">
      <c r="A45" s="83"/>
      <c r="B45" s="83" t="str">
        <f>A9</f>
        <v>Červenec</v>
      </c>
      <c r="C45" s="260">
        <f>E15</f>
        <v>10992.431989999999</v>
      </c>
      <c r="D45" s="260">
        <f>I15</f>
        <v>10734.099999999999</v>
      </c>
      <c r="E45" s="71"/>
      <c r="F45" s="71"/>
      <c r="G45" s="71"/>
      <c r="H45" s="83" t="str">
        <f>A9</f>
        <v>Červenec</v>
      </c>
      <c r="I45" s="261">
        <f>E15/E36</f>
        <v>0.29393713495125057</v>
      </c>
      <c r="J45" s="261">
        <f>I15/I36</f>
        <v>0.30142400394690921</v>
      </c>
      <c r="K45" s="83"/>
      <c r="L45" s="71"/>
    </row>
    <row r="46" spans="1:21" ht="15" customHeight="1" x14ac:dyDescent="0.2">
      <c r="A46" s="83"/>
      <c r="B46" s="83" t="str">
        <f>A16</f>
        <v>Srpen</v>
      </c>
      <c r="C46" s="260">
        <f>E22</f>
        <v>11303.985000000001</v>
      </c>
      <c r="D46" s="260">
        <f>I22</f>
        <v>11335.589003599998</v>
      </c>
      <c r="E46" s="71"/>
      <c r="F46" s="71"/>
      <c r="G46" s="71"/>
      <c r="H46" s="83" t="str">
        <f>A16</f>
        <v>Srpen</v>
      </c>
      <c r="I46" s="261">
        <f>E22/E36</f>
        <v>0.30226804836769455</v>
      </c>
      <c r="J46" s="261">
        <f>I22/I36</f>
        <v>0.31831440219130314</v>
      </c>
      <c r="K46" s="83"/>
      <c r="L46" s="71"/>
    </row>
    <row r="47" spans="1:21" ht="15" customHeight="1" x14ac:dyDescent="0.2">
      <c r="A47" s="83"/>
      <c r="B47" s="83" t="str">
        <f>A23</f>
        <v>Září</v>
      </c>
      <c r="C47" s="260">
        <f>E29</f>
        <v>15100.80399</v>
      </c>
      <c r="D47" s="260">
        <f>I29</f>
        <v>13541.608900500001</v>
      </c>
      <c r="E47" s="71"/>
      <c r="F47" s="71"/>
      <c r="G47" s="71"/>
      <c r="H47" s="83" t="str">
        <f>A23</f>
        <v>Září</v>
      </c>
      <c r="I47" s="261">
        <f>E29/E36</f>
        <v>0.40379481668105494</v>
      </c>
      <c r="J47" s="261">
        <f>I29/I36</f>
        <v>0.38026159386178759</v>
      </c>
      <c r="K47" s="83"/>
      <c r="L47" s="71"/>
    </row>
    <row r="48" spans="1:21" ht="15" customHeight="1" x14ac:dyDescent="0.2">
      <c r="A48" s="83"/>
      <c r="B48" s="83"/>
      <c r="C48" s="260">
        <f>SUM(C45:C47)</f>
        <v>37397.220979999998</v>
      </c>
      <c r="D48" s="260">
        <f>SUM(D45:D47)</f>
        <v>35611.2979041</v>
      </c>
      <c r="E48" s="83"/>
      <c r="F48" s="83"/>
      <c r="G48" s="83"/>
      <c r="H48" s="83"/>
      <c r="I48" s="181">
        <f>SUM(I45:I47)</f>
        <v>1</v>
      </c>
      <c r="J48" s="181">
        <f>SUM(J45:J47)</f>
        <v>0.99999999999999989</v>
      </c>
      <c r="K48" s="83"/>
      <c r="L48" s="71"/>
    </row>
    <row r="49" spans="1:12" ht="15" customHeight="1" x14ac:dyDescent="0.2">
      <c r="A49" s="83"/>
      <c r="B49" s="83"/>
      <c r="C49" s="83"/>
      <c r="D49" s="83"/>
      <c r="E49" s="83"/>
      <c r="F49" s="83"/>
      <c r="G49" s="83"/>
      <c r="H49" s="83"/>
      <c r="I49" s="83"/>
      <c r="J49" s="83"/>
      <c r="K49" s="83"/>
      <c r="L49" s="71"/>
    </row>
    <row r="50" spans="1:12" ht="15" customHeight="1" x14ac:dyDescent="0.2">
      <c r="A50" s="83"/>
      <c r="B50" s="83"/>
      <c r="C50" s="83"/>
      <c r="D50" s="83"/>
      <c r="E50" s="83"/>
      <c r="F50" s="83"/>
      <c r="G50" s="83"/>
      <c r="H50" s="83"/>
      <c r="I50" s="83"/>
      <c r="J50" s="83"/>
      <c r="K50" s="83"/>
      <c r="L50" s="71"/>
    </row>
    <row r="51" spans="1:12" ht="15" customHeight="1" x14ac:dyDescent="0.2">
      <c r="A51" s="83"/>
      <c r="B51" s="83"/>
      <c r="C51" s="83"/>
      <c r="D51" s="83"/>
      <c r="E51" s="83"/>
      <c r="F51" s="83"/>
      <c r="G51" s="83"/>
      <c r="H51" s="83"/>
      <c r="I51" s="83"/>
      <c r="J51" s="83"/>
      <c r="K51" s="83"/>
      <c r="L51" s="71"/>
    </row>
    <row r="52" spans="1:12" ht="15" customHeight="1" x14ac:dyDescent="0.2">
      <c r="A52" s="83"/>
      <c r="B52" s="83"/>
      <c r="C52" s="83"/>
      <c r="D52" s="83"/>
      <c r="E52" s="83"/>
      <c r="F52" s="83"/>
      <c r="G52" s="83"/>
      <c r="H52" s="83"/>
      <c r="I52" s="83"/>
      <c r="J52" s="83"/>
      <c r="K52" s="83"/>
      <c r="L52" s="71"/>
    </row>
    <row r="53" spans="1:12" ht="15" customHeight="1" x14ac:dyDescent="0.2">
      <c r="A53" s="83"/>
      <c r="B53" s="83"/>
      <c r="C53" s="83"/>
      <c r="D53" s="83"/>
      <c r="E53" s="83"/>
      <c r="F53" s="83"/>
      <c r="G53" s="83"/>
      <c r="H53" s="83"/>
      <c r="I53" s="83"/>
      <c r="J53" s="83"/>
      <c r="K53" s="83"/>
      <c r="L53" s="71"/>
    </row>
    <row r="54" spans="1:12" ht="15" customHeight="1" x14ac:dyDescent="0.2">
      <c r="A54" s="83"/>
      <c r="B54" s="83"/>
      <c r="C54" s="83"/>
      <c r="D54" s="83"/>
      <c r="E54" s="83"/>
      <c r="F54" s="83"/>
      <c r="G54" s="83"/>
      <c r="H54" s="83"/>
      <c r="I54" s="83"/>
      <c r="J54" s="83"/>
      <c r="K54" s="83"/>
      <c r="L54" s="71"/>
    </row>
    <row r="55" spans="1:12" ht="15" customHeight="1" x14ac:dyDescent="0.2">
      <c r="A55" s="83"/>
      <c r="B55" s="83"/>
      <c r="C55" s="83"/>
      <c r="D55" s="83"/>
      <c r="E55" s="83"/>
      <c r="F55" s="83"/>
      <c r="G55" s="83"/>
      <c r="H55" s="83"/>
      <c r="I55" s="83"/>
      <c r="J55" s="83"/>
      <c r="K55" s="83"/>
      <c r="L55" s="71"/>
    </row>
    <row r="56" spans="1:12" ht="15" customHeight="1" x14ac:dyDescent="0.2">
      <c r="A56" s="83"/>
      <c r="B56" s="83"/>
      <c r="C56" s="83"/>
      <c r="D56" s="83"/>
      <c r="E56" s="83"/>
      <c r="F56" s="83"/>
      <c r="G56" s="83"/>
      <c r="H56" s="83"/>
      <c r="I56" s="83"/>
      <c r="J56" s="83"/>
      <c r="K56" s="83"/>
      <c r="L56" s="71"/>
    </row>
    <row r="57" spans="1:12" ht="15" customHeight="1" x14ac:dyDescent="0.2">
      <c r="A57" s="83"/>
      <c r="B57" s="83"/>
      <c r="C57" s="83"/>
      <c r="D57" s="83"/>
      <c r="E57" s="83"/>
      <c r="F57" s="83"/>
      <c r="G57" s="83"/>
      <c r="H57" s="83"/>
      <c r="I57" s="83"/>
      <c r="J57" s="83"/>
      <c r="K57" s="83"/>
    </row>
    <row r="58" spans="1:12" ht="15" customHeight="1" x14ac:dyDescent="0.2">
      <c r="A58" s="83"/>
      <c r="B58" s="83"/>
      <c r="C58" s="83"/>
      <c r="D58" s="83"/>
      <c r="E58" s="83"/>
      <c r="F58" s="83"/>
      <c r="G58" s="83"/>
      <c r="H58" s="83"/>
      <c r="I58" s="83"/>
      <c r="J58" s="83"/>
      <c r="K58" s="83"/>
    </row>
    <row r="59" spans="1:12" ht="15" customHeight="1" x14ac:dyDescent="0.2">
      <c r="A59" s="83"/>
      <c r="B59" s="83"/>
      <c r="C59" s="83"/>
      <c r="D59" s="83"/>
      <c r="E59" s="83"/>
      <c r="F59" s="83"/>
      <c r="G59" s="83"/>
      <c r="H59" s="83"/>
      <c r="I59" s="83"/>
      <c r="J59" s="83"/>
      <c r="K59" s="83"/>
    </row>
    <row r="60" spans="1:12" ht="15" customHeight="1" x14ac:dyDescent="0.2">
      <c r="A60" s="83"/>
      <c r="B60" s="83"/>
      <c r="C60" s="83"/>
      <c r="D60" s="83"/>
      <c r="E60" s="83"/>
      <c r="F60" s="83"/>
      <c r="G60" s="83"/>
      <c r="H60" s="83"/>
      <c r="I60" s="83"/>
      <c r="J60" s="83"/>
      <c r="K60" s="83"/>
    </row>
    <row r="61" spans="1:12" ht="15" customHeight="1" x14ac:dyDescent="0.2">
      <c r="A61" s="83"/>
      <c r="B61" s="83"/>
      <c r="C61" s="83"/>
      <c r="D61" s="83"/>
      <c r="E61" s="83"/>
      <c r="F61" s="83"/>
      <c r="G61" s="83"/>
      <c r="H61" s="83"/>
      <c r="I61" s="83"/>
      <c r="J61" s="83"/>
      <c r="K61" s="83"/>
    </row>
    <row r="62" spans="1:12" ht="15" customHeight="1" x14ac:dyDescent="0.2">
      <c r="A62" s="83"/>
      <c r="B62" s="83"/>
      <c r="C62" s="83"/>
      <c r="D62" s="83"/>
      <c r="E62" s="83"/>
      <c r="F62" s="83"/>
      <c r="G62" s="83"/>
      <c r="H62" s="83"/>
      <c r="I62" s="83"/>
      <c r="J62" s="83"/>
      <c r="K62" s="83"/>
    </row>
    <row r="63" spans="1:12" ht="15" customHeight="1" x14ac:dyDescent="0.2">
      <c r="A63" s="83"/>
      <c r="B63" s="83"/>
      <c r="C63" s="83"/>
      <c r="D63" s="83"/>
      <c r="E63" s="83"/>
      <c r="F63" s="83"/>
      <c r="G63" s="83"/>
      <c r="H63" s="83"/>
      <c r="I63" s="83"/>
      <c r="J63" s="83"/>
      <c r="K63" s="83"/>
    </row>
    <row r="64" spans="1:12" ht="15" customHeight="1" x14ac:dyDescent="0.2">
      <c r="A64" s="83"/>
      <c r="B64" s="83"/>
      <c r="C64" s="83"/>
      <c r="D64" s="83"/>
      <c r="E64" s="83"/>
      <c r="F64" s="83"/>
      <c r="G64" s="83"/>
      <c r="H64" s="83"/>
      <c r="I64" s="83"/>
      <c r="J64" s="83"/>
      <c r="K64" s="83"/>
    </row>
    <row r="65" spans="1:11" ht="15" customHeight="1" x14ac:dyDescent="0.2">
      <c r="A65" s="83"/>
      <c r="B65" s="83"/>
      <c r="C65" s="83"/>
      <c r="D65" s="83"/>
      <c r="E65" s="83"/>
      <c r="F65" s="83"/>
      <c r="G65" s="83"/>
      <c r="H65" s="83"/>
      <c r="I65" s="83"/>
      <c r="J65" s="83"/>
      <c r="K65" s="83"/>
    </row>
    <row r="66" spans="1:11" ht="15" customHeight="1" x14ac:dyDescent="0.2">
      <c r="A66" s="83"/>
      <c r="B66" s="83"/>
      <c r="C66" s="83"/>
      <c r="D66" s="83"/>
      <c r="E66" s="83"/>
      <c r="F66" s="83"/>
      <c r="G66" s="83"/>
      <c r="H66" s="83"/>
      <c r="I66" s="83"/>
      <c r="J66" s="83"/>
      <c r="K66" s="83"/>
    </row>
    <row r="67" spans="1:11" ht="15" customHeight="1" x14ac:dyDescent="0.2">
      <c r="A67" s="83"/>
      <c r="B67" s="83"/>
      <c r="C67" s="83"/>
      <c r="D67" s="83"/>
      <c r="E67" s="83"/>
      <c r="F67" s="83"/>
      <c r="G67" s="83"/>
      <c r="H67" s="83"/>
      <c r="I67" s="83"/>
      <c r="J67" s="83"/>
      <c r="K67" s="83"/>
    </row>
    <row r="68" spans="1:11" ht="15" customHeight="1" x14ac:dyDescent="0.2">
      <c r="A68" s="83"/>
      <c r="B68" s="83"/>
      <c r="C68" s="83"/>
      <c r="D68" s="83"/>
      <c r="E68" s="83"/>
      <c r="F68" s="83"/>
      <c r="G68" s="83"/>
      <c r="H68" s="83"/>
      <c r="I68" s="83"/>
      <c r="J68" s="83"/>
      <c r="K68" s="83"/>
    </row>
    <row r="69" spans="1:11" ht="15" customHeight="1" x14ac:dyDescent="0.2">
      <c r="A69" s="83"/>
      <c r="B69" s="83"/>
      <c r="C69" s="83"/>
      <c r="D69" s="83"/>
      <c r="E69" s="83"/>
      <c r="F69" s="83"/>
      <c r="G69" s="83"/>
      <c r="H69" s="83"/>
      <c r="I69" s="83"/>
      <c r="J69" s="83"/>
      <c r="K69" s="83"/>
    </row>
    <row r="70" spans="1:11" ht="15" customHeight="1" x14ac:dyDescent="0.2">
      <c r="A70" s="83"/>
      <c r="B70" s="83"/>
      <c r="C70" s="83"/>
      <c r="D70" s="83"/>
      <c r="E70" s="83"/>
      <c r="F70" s="83"/>
      <c r="G70" s="83"/>
      <c r="H70" s="83"/>
      <c r="I70" s="83"/>
      <c r="J70" s="83"/>
      <c r="K70" s="83"/>
    </row>
    <row r="71" spans="1:11" ht="15" customHeight="1" x14ac:dyDescent="0.2">
      <c r="A71" s="83"/>
      <c r="B71" s="83"/>
      <c r="C71" s="83"/>
      <c r="D71" s="83"/>
      <c r="E71" s="83"/>
      <c r="F71" s="83"/>
      <c r="G71" s="83"/>
      <c r="H71" s="83"/>
      <c r="I71" s="83"/>
      <c r="J71" s="83"/>
      <c r="K71" s="83"/>
    </row>
    <row r="72" spans="1:11" ht="15" customHeight="1" x14ac:dyDescent="0.2">
      <c r="A72" s="83"/>
      <c r="B72" s="83"/>
      <c r="C72" s="83"/>
      <c r="D72" s="83"/>
      <c r="E72" s="83"/>
      <c r="F72" s="83"/>
      <c r="G72" s="83"/>
      <c r="H72" s="83"/>
      <c r="I72" s="83"/>
      <c r="J72" s="83"/>
      <c r="K72" s="83"/>
    </row>
    <row r="73" spans="1:11" ht="15" customHeight="1" x14ac:dyDescent="0.2">
      <c r="A73" s="83"/>
      <c r="B73" s="83"/>
      <c r="C73" s="83"/>
      <c r="D73" s="83"/>
      <c r="E73" s="83"/>
      <c r="F73" s="83"/>
      <c r="G73" s="83"/>
      <c r="H73" s="83"/>
      <c r="I73" s="83"/>
      <c r="J73" s="83"/>
      <c r="K73" s="83"/>
    </row>
    <row r="74" spans="1:11" ht="15" customHeight="1" x14ac:dyDescent="0.2">
      <c r="A74" s="83"/>
      <c r="B74" s="83"/>
      <c r="C74" s="83"/>
      <c r="D74" s="83"/>
      <c r="E74" s="83"/>
      <c r="F74" s="83"/>
      <c r="G74" s="83"/>
      <c r="H74" s="83"/>
      <c r="I74" s="83"/>
      <c r="J74" s="83"/>
      <c r="K74" s="83"/>
    </row>
    <row r="75" spans="1:11" ht="15" customHeight="1" x14ac:dyDescent="0.2">
      <c r="A75" s="83"/>
      <c r="B75" s="83"/>
      <c r="C75" s="83"/>
      <c r="D75" s="83"/>
      <c r="E75" s="83"/>
      <c r="F75" s="83"/>
      <c r="G75" s="83"/>
      <c r="H75" s="83"/>
      <c r="I75" s="83"/>
      <c r="J75" s="83"/>
      <c r="K75" s="83"/>
    </row>
    <row r="76" spans="1:11" ht="15" customHeight="1" x14ac:dyDescent="0.2">
      <c r="A76" s="83"/>
      <c r="B76" s="83"/>
      <c r="C76" s="83"/>
      <c r="D76" s="83"/>
      <c r="E76" s="83"/>
      <c r="F76" s="83"/>
      <c r="G76" s="83"/>
      <c r="H76" s="83"/>
      <c r="I76" s="83"/>
      <c r="J76" s="83"/>
      <c r="K76" s="83"/>
    </row>
    <row r="77" spans="1:11" ht="15" customHeight="1" x14ac:dyDescent="0.2">
      <c r="A77" s="83"/>
      <c r="B77" s="83"/>
      <c r="C77" s="83"/>
      <c r="D77" s="83"/>
      <c r="E77" s="83"/>
      <c r="F77" s="83"/>
      <c r="G77" s="83"/>
      <c r="H77" s="83"/>
      <c r="I77" s="83"/>
      <c r="J77" s="83"/>
      <c r="K77" s="83"/>
    </row>
    <row r="78" spans="1:11" ht="15" customHeight="1" x14ac:dyDescent="0.2">
      <c r="A78" s="83"/>
      <c r="B78" s="83"/>
      <c r="C78" s="83"/>
      <c r="D78" s="83"/>
      <c r="E78" s="83"/>
      <c r="F78" s="83"/>
      <c r="G78" s="83"/>
      <c r="H78" s="83"/>
      <c r="I78" s="83"/>
      <c r="J78" s="83"/>
      <c r="K78" s="83"/>
    </row>
    <row r="79" spans="1:11" ht="15" customHeight="1" x14ac:dyDescent="0.2"/>
    <row r="80" spans="1:11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</sheetData>
  <mergeCells count="21">
    <mergeCell ref="E6:F6"/>
    <mergeCell ref="H6:H8"/>
    <mergeCell ref="I6:J6"/>
    <mergeCell ref="D7:D8"/>
    <mergeCell ref="E7:F7"/>
    <mergeCell ref="K1:L1"/>
    <mergeCell ref="A2:L2"/>
    <mergeCell ref="A4:D4"/>
    <mergeCell ref="E5:G5"/>
    <mergeCell ref="I5:K5"/>
    <mergeCell ref="A3:C3"/>
    <mergeCell ref="A39:E39"/>
    <mergeCell ref="G39:K39"/>
    <mergeCell ref="A40:E40"/>
    <mergeCell ref="G40:K40"/>
    <mergeCell ref="I7:J7"/>
    <mergeCell ref="A8:B8"/>
    <mergeCell ref="A9:B15"/>
    <mergeCell ref="A16:B22"/>
    <mergeCell ref="A23:B29"/>
    <mergeCell ref="A30:B36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&amp;C12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4"/>
  <sheetViews>
    <sheetView view="pageBreakPreview" topLeftCell="A16" zoomScaleNormal="100" zoomScaleSheetLayoutView="100" workbookViewId="0">
      <selection activeCell="N41" sqref="N41"/>
    </sheetView>
  </sheetViews>
  <sheetFormatPr defaultRowHeight="12.75" x14ac:dyDescent="0.2"/>
  <cols>
    <col min="1" max="1" width="9.42578125" style="66" customWidth="1"/>
    <col min="2" max="2" width="3.85546875" style="66" customWidth="1"/>
    <col min="3" max="11" width="8.85546875" style="66" customWidth="1"/>
    <col min="12" max="12" width="1.7109375" style="66" customWidth="1"/>
    <col min="13" max="14" width="9.140625" style="66"/>
    <col min="15" max="15" width="11.140625" style="66" customWidth="1"/>
    <col min="16" max="16384" width="9.140625" style="66"/>
  </cols>
  <sheetData>
    <row r="1" spans="1:22" ht="13.5" x14ac:dyDescent="0.25">
      <c r="K1" s="964" t="s">
        <v>230</v>
      </c>
      <c r="L1" s="964"/>
    </row>
    <row r="2" spans="1:22" s="552" customFormat="1" ht="15.75" customHeight="1" x14ac:dyDescent="0.2">
      <c r="A2" s="974" t="s">
        <v>198</v>
      </c>
      <c r="B2" s="974"/>
      <c r="C2" s="974"/>
      <c r="D2" s="974"/>
      <c r="E2" s="974"/>
      <c r="F2" s="974"/>
      <c r="G2" s="974"/>
      <c r="H2" s="974"/>
      <c r="I2" s="974"/>
      <c r="J2" s="974"/>
      <c r="K2" s="974"/>
      <c r="L2" s="974"/>
    </row>
    <row r="3" spans="1:22" ht="18.75" customHeight="1" x14ac:dyDescent="0.2">
      <c r="A3" s="979" t="str">
        <f>T!E17&amp;" "&amp;T!G17</f>
        <v>III. čtvrtletí 2019</v>
      </c>
      <c r="B3" s="979"/>
      <c r="C3" s="979"/>
      <c r="D3" s="101"/>
      <c r="E3" s="101"/>
      <c r="F3" s="69"/>
      <c r="G3" s="67"/>
      <c r="H3" s="67"/>
      <c r="I3" s="67"/>
    </row>
    <row r="4" spans="1:22" ht="12.95" customHeight="1" x14ac:dyDescent="0.2">
      <c r="A4" s="965" t="s">
        <v>109</v>
      </c>
      <c r="B4" s="965"/>
      <c r="C4" s="965"/>
      <c r="D4" s="966"/>
      <c r="E4" s="95"/>
      <c r="F4" s="70"/>
      <c r="G4" s="70"/>
      <c r="H4" s="70"/>
      <c r="I4" s="70"/>
      <c r="J4" s="71"/>
      <c r="K4" s="100"/>
      <c r="L4" s="71"/>
    </row>
    <row r="5" spans="1:22" ht="24.95" customHeight="1" x14ac:dyDescent="0.25">
      <c r="E5" s="967">
        <f>T!G17</f>
        <v>2019</v>
      </c>
      <c r="F5" s="956"/>
      <c r="G5" s="956"/>
      <c r="H5" s="398"/>
      <c r="I5" s="968">
        <f>E5-1</f>
        <v>2018</v>
      </c>
      <c r="J5" s="969"/>
      <c r="K5" s="970"/>
      <c r="L5" s="71"/>
    </row>
    <row r="6" spans="1:22" ht="24.95" customHeight="1" x14ac:dyDescent="0.25">
      <c r="A6" s="74"/>
      <c r="B6" s="75"/>
      <c r="C6" s="76"/>
      <c r="D6" s="76"/>
      <c r="E6" s="977" t="s">
        <v>39</v>
      </c>
      <c r="F6" s="978"/>
      <c r="G6" s="420"/>
      <c r="H6" s="962" t="s">
        <v>108</v>
      </c>
      <c r="I6" s="975" t="s">
        <v>39</v>
      </c>
      <c r="J6" s="976"/>
      <c r="K6" s="399"/>
      <c r="L6" s="87"/>
    </row>
    <row r="7" spans="1:22" ht="24.95" customHeight="1" x14ac:dyDescent="0.25">
      <c r="A7" s="74"/>
      <c r="B7" s="94"/>
      <c r="C7" s="94"/>
      <c r="D7" s="972" t="s">
        <v>0</v>
      </c>
      <c r="E7" s="961"/>
      <c r="F7" s="962"/>
      <c r="G7" s="486" t="s">
        <v>107</v>
      </c>
      <c r="H7" s="962"/>
      <c r="I7" s="961"/>
      <c r="J7" s="962"/>
      <c r="K7" s="114" t="s">
        <v>107</v>
      </c>
      <c r="L7" s="87"/>
    </row>
    <row r="8" spans="1:22" ht="15" customHeight="1" x14ac:dyDescent="0.25">
      <c r="A8" s="971" t="s">
        <v>140</v>
      </c>
      <c r="B8" s="971"/>
      <c r="C8" s="96" t="s">
        <v>45</v>
      </c>
      <c r="D8" s="973"/>
      <c r="E8" s="756" t="s">
        <v>336</v>
      </c>
      <c r="F8" s="751" t="s">
        <v>1</v>
      </c>
      <c r="G8" s="487" t="s">
        <v>66</v>
      </c>
      <c r="H8" s="971"/>
      <c r="I8" s="400" t="s">
        <v>141</v>
      </c>
      <c r="J8" s="111" t="s">
        <v>1</v>
      </c>
      <c r="K8" s="115" t="s">
        <v>66</v>
      </c>
      <c r="L8" s="91"/>
    </row>
    <row r="9" spans="1:22" ht="12.95" customHeight="1" x14ac:dyDescent="0.2">
      <c r="A9" s="984" t="str">
        <f>T!J20</f>
        <v>Červenec</v>
      </c>
      <c r="B9" s="985"/>
      <c r="C9" s="92" t="s">
        <v>6</v>
      </c>
      <c r="D9" s="77">
        <v>90</v>
      </c>
      <c r="E9" s="90">
        <v>86901.15</v>
      </c>
      <c r="F9" s="78">
        <v>926504.58148899989</v>
      </c>
      <c r="G9" s="421">
        <f t="shared" ref="G9:G14" si="0">E9/$E$15</f>
        <v>0.93309218427203644</v>
      </c>
      <c r="H9" s="865">
        <f>(E9-I9)/I9</f>
        <v>0.92749678174402106</v>
      </c>
      <c r="I9" s="401">
        <v>45084.978000000003</v>
      </c>
      <c r="J9" s="113">
        <v>480365.31400000001</v>
      </c>
      <c r="K9" s="116">
        <f>I9/$I$15</f>
        <v>0.9723931654606125</v>
      </c>
      <c r="L9" s="87"/>
      <c r="N9" s="430"/>
      <c r="O9" s="430"/>
      <c r="P9" s="430"/>
      <c r="Q9" s="430"/>
      <c r="R9" s="430"/>
      <c r="S9" s="430"/>
      <c r="T9" s="430"/>
      <c r="U9" s="430"/>
      <c r="V9" s="430"/>
    </row>
    <row r="10" spans="1:22" ht="12.95" customHeight="1" x14ac:dyDescent="0.2">
      <c r="A10" s="986"/>
      <c r="B10" s="987"/>
      <c r="C10" s="93" t="s">
        <v>7</v>
      </c>
      <c r="D10" s="77">
        <v>116.15</v>
      </c>
      <c r="E10" s="90">
        <v>18.393000000000001</v>
      </c>
      <c r="F10" s="78">
        <v>193.60599999999999</v>
      </c>
      <c r="G10" s="422">
        <f t="shared" si="0"/>
        <v>1.9749295084490331E-4</v>
      </c>
      <c r="H10" s="865">
        <f t="shared" ref="H10:H13" si="1">(E10-I10)/I10</f>
        <v>-9.1838246185750233E-2</v>
      </c>
      <c r="I10" s="402">
        <v>20.253</v>
      </c>
      <c r="J10" s="112">
        <v>213.43199999999999</v>
      </c>
      <c r="K10" s="117">
        <f t="shared" ref="K10:K14" si="2">I10/$I$15</f>
        <v>4.3681686569912006E-4</v>
      </c>
      <c r="L10" s="88"/>
      <c r="M10" s="79"/>
      <c r="N10" s="430"/>
      <c r="O10" s="430"/>
      <c r="P10" s="430"/>
      <c r="Q10" s="430"/>
      <c r="R10" s="430"/>
      <c r="S10" s="430"/>
      <c r="T10" s="430"/>
    </row>
    <row r="11" spans="1:22" ht="12.95" customHeight="1" x14ac:dyDescent="0.2">
      <c r="A11" s="986"/>
      <c r="B11" s="987"/>
      <c r="C11" s="93" t="s">
        <v>8</v>
      </c>
      <c r="D11" s="77">
        <v>906</v>
      </c>
      <c r="E11" s="90">
        <v>43.212000000000003</v>
      </c>
      <c r="F11" s="78">
        <v>453.87400000000002</v>
      </c>
      <c r="G11" s="422">
        <f t="shared" si="0"/>
        <v>4.6398441754525973E-4</v>
      </c>
      <c r="H11" s="865">
        <f t="shared" si="1"/>
        <v>15.820552744258467</v>
      </c>
      <c r="I11" s="402">
        <v>2.569</v>
      </c>
      <c r="J11" s="112">
        <v>27.192</v>
      </c>
      <c r="K11" s="117">
        <f t="shared" si="2"/>
        <v>5.5408212510790475E-5</v>
      </c>
      <c r="L11" s="88"/>
      <c r="M11" s="79"/>
      <c r="N11" s="430"/>
      <c r="O11" s="430"/>
      <c r="P11" s="430"/>
      <c r="Q11" s="430"/>
      <c r="R11" s="430"/>
      <c r="S11" s="430"/>
      <c r="T11" s="430"/>
    </row>
    <row r="12" spans="1:22" ht="12.95" customHeight="1" x14ac:dyDescent="0.2">
      <c r="A12" s="986"/>
      <c r="B12" s="987"/>
      <c r="C12" s="93" t="s">
        <v>9</v>
      </c>
      <c r="D12" s="77">
        <v>6876</v>
      </c>
      <c r="E12" s="90">
        <v>0</v>
      </c>
      <c r="F12" s="78">
        <v>0</v>
      </c>
      <c r="G12" s="828">
        <f t="shared" si="0"/>
        <v>0</v>
      </c>
      <c r="H12" s="866"/>
      <c r="I12" s="402">
        <v>0</v>
      </c>
      <c r="J12" s="112">
        <v>0</v>
      </c>
      <c r="K12" s="117">
        <f t="shared" si="2"/>
        <v>0</v>
      </c>
      <c r="L12" s="88"/>
      <c r="M12" s="79"/>
      <c r="N12" s="430"/>
      <c r="O12" s="430"/>
      <c r="P12" s="430"/>
      <c r="Q12" s="430"/>
      <c r="R12" s="430"/>
      <c r="S12" s="430"/>
      <c r="T12" s="430"/>
    </row>
    <row r="13" spans="1:22" ht="12.95" customHeight="1" x14ac:dyDescent="0.2">
      <c r="A13" s="986"/>
      <c r="B13" s="987"/>
      <c r="C13" s="290" t="s">
        <v>302</v>
      </c>
      <c r="D13" s="85">
        <v>4</v>
      </c>
      <c r="E13" s="102">
        <v>29.523</v>
      </c>
      <c r="F13" s="86">
        <v>306.03500000000003</v>
      </c>
      <c r="G13" s="103">
        <f t="shared" si="0"/>
        <v>3.170001841893155E-4</v>
      </c>
      <c r="H13" s="865">
        <f t="shared" si="1"/>
        <v>0.21895127993393892</v>
      </c>
      <c r="I13" s="405">
        <v>24.22</v>
      </c>
      <c r="J13" s="118">
        <v>251.96100000000001</v>
      </c>
      <c r="K13" s="117">
        <f t="shared" si="2"/>
        <v>5.2237715337148508E-4</v>
      </c>
      <c r="L13" s="88"/>
      <c r="M13" s="79"/>
      <c r="N13" s="430"/>
      <c r="O13" s="430"/>
      <c r="P13" s="430"/>
      <c r="Q13" s="430"/>
      <c r="R13" s="430"/>
      <c r="S13" s="430"/>
      <c r="T13" s="430"/>
    </row>
    <row r="14" spans="1:22" ht="12.95" customHeight="1" x14ac:dyDescent="0.2">
      <c r="A14" s="986"/>
      <c r="B14" s="987"/>
      <c r="C14" s="93" t="s">
        <v>317</v>
      </c>
      <c r="D14" s="77">
        <v>0</v>
      </c>
      <c r="E14" s="90">
        <v>6140.1599999999953</v>
      </c>
      <c r="F14" s="78">
        <v>65700.738497999992</v>
      </c>
      <c r="G14" s="422">
        <f t="shared" si="0"/>
        <v>6.5929338175384142E-2</v>
      </c>
      <c r="H14" s="865">
        <f>(E14-I14)/I14</f>
        <v>3.9800640416302997</v>
      </c>
      <c r="I14" s="402">
        <v>1232.9480000000001</v>
      </c>
      <c r="J14" s="112">
        <v>13360.665428000008</v>
      </c>
      <c r="K14" s="117">
        <f t="shared" si="2"/>
        <v>2.6592232307806187E-2</v>
      </c>
      <c r="L14" s="88"/>
      <c r="M14" s="79"/>
      <c r="N14" s="430"/>
      <c r="O14" s="430"/>
      <c r="P14" s="430"/>
      <c r="Q14" s="430"/>
      <c r="R14" s="430"/>
      <c r="S14" s="430"/>
      <c r="T14" s="430"/>
    </row>
    <row r="15" spans="1:22" ht="12.95" customHeight="1" x14ac:dyDescent="0.2">
      <c r="A15" s="988"/>
      <c r="B15" s="989"/>
      <c r="C15" s="580" t="s">
        <v>2</v>
      </c>
      <c r="D15" s="581">
        <v>7992.15</v>
      </c>
      <c r="E15" s="582">
        <v>93132.43799999998</v>
      </c>
      <c r="F15" s="583">
        <v>993158.83498699986</v>
      </c>
      <c r="G15" s="584">
        <f>SUM(G9:G14)</f>
        <v>1</v>
      </c>
      <c r="H15" s="867">
        <f>(E15-I15)/I15</f>
        <v>1.008681166349559</v>
      </c>
      <c r="I15" s="586">
        <v>46364.968000000001</v>
      </c>
      <c r="J15" s="587">
        <v>494218.56442800001</v>
      </c>
      <c r="K15" s="595">
        <f>SUM(K9:K14)</f>
        <v>1</v>
      </c>
      <c r="L15" s="99"/>
      <c r="M15" s="79"/>
      <c r="N15" s="430"/>
      <c r="O15" s="430"/>
      <c r="P15" s="430"/>
      <c r="Q15" s="430"/>
      <c r="R15" s="430"/>
      <c r="S15" s="430"/>
      <c r="T15" s="430"/>
    </row>
    <row r="16" spans="1:22" ht="12.95" customHeight="1" x14ac:dyDescent="0.2">
      <c r="A16" s="990" t="str">
        <f>T!J21</f>
        <v>Srpen</v>
      </c>
      <c r="B16" s="991"/>
      <c r="C16" s="92" t="s">
        <v>6</v>
      </c>
      <c r="D16" s="77">
        <v>90</v>
      </c>
      <c r="E16" s="90">
        <v>84917.12999999999</v>
      </c>
      <c r="F16" s="78">
        <v>902377.31854800018</v>
      </c>
      <c r="G16" s="421">
        <f>E16/$E$22</f>
        <v>0.93806487951976525</v>
      </c>
      <c r="H16" s="865">
        <f>(E16-I16)/I16</f>
        <v>0.52987568781424343</v>
      </c>
      <c r="I16" s="401">
        <v>55505.902000000002</v>
      </c>
      <c r="J16" s="113">
        <v>592003.90500000003</v>
      </c>
      <c r="K16" s="116">
        <f>I16/$I$22</f>
        <v>0.92953668745738205</v>
      </c>
      <c r="L16" s="88"/>
      <c r="M16" s="79"/>
      <c r="N16" s="430"/>
      <c r="O16" s="430"/>
      <c r="P16" s="430"/>
      <c r="Q16" s="430"/>
      <c r="R16" s="430"/>
      <c r="S16" s="430"/>
      <c r="T16" s="430"/>
    </row>
    <row r="17" spans="1:21" ht="12.95" customHeight="1" x14ac:dyDescent="0.2">
      <c r="A17" s="990"/>
      <c r="B17" s="991"/>
      <c r="C17" s="93" t="s">
        <v>7</v>
      </c>
      <c r="D17" s="77">
        <v>121</v>
      </c>
      <c r="E17" s="90">
        <v>16.552</v>
      </c>
      <c r="F17" s="78">
        <v>173.47200000000001</v>
      </c>
      <c r="G17" s="422">
        <f t="shared" ref="G17:G21" si="3">E17/$E$22</f>
        <v>1.8284708734045952E-4</v>
      </c>
      <c r="H17" s="865">
        <f t="shared" ref="H17:H19" si="4">(E17-I17)/I17</f>
        <v>-0.12121051234404041</v>
      </c>
      <c r="I17" s="402">
        <v>18.835000000000001</v>
      </c>
      <c r="J17" s="112">
        <v>197.072</v>
      </c>
      <c r="K17" s="117">
        <f t="shared" ref="K17:K21" si="5">I17/$I$22</f>
        <v>3.1542273663546247E-4</v>
      </c>
      <c r="L17" s="89"/>
      <c r="M17" s="82"/>
      <c r="N17" s="430"/>
      <c r="O17" s="430"/>
      <c r="P17" s="430"/>
      <c r="Q17" s="430"/>
      <c r="R17" s="430"/>
      <c r="S17" s="430"/>
      <c r="T17" s="430"/>
    </row>
    <row r="18" spans="1:21" ht="12.95" customHeight="1" x14ac:dyDescent="0.2">
      <c r="A18" s="990"/>
      <c r="B18" s="991"/>
      <c r="C18" s="93" t="s">
        <v>8</v>
      </c>
      <c r="D18" s="77">
        <v>904</v>
      </c>
      <c r="E18" s="90">
        <v>25.96</v>
      </c>
      <c r="F18" s="78">
        <v>272.66199999999998</v>
      </c>
      <c r="G18" s="422">
        <f t="shared" si="3"/>
        <v>2.8677563964223839E-4</v>
      </c>
      <c r="H18" s="865">
        <f t="shared" si="4"/>
        <v>14.101803374054683</v>
      </c>
      <c r="I18" s="402">
        <v>1.7190000000000001</v>
      </c>
      <c r="J18" s="112">
        <v>18.120999999999999</v>
      </c>
      <c r="K18" s="117">
        <f>I18/$I$22</f>
        <v>2.8787453372782588E-5</v>
      </c>
      <c r="L18" s="88"/>
      <c r="M18" s="79"/>
      <c r="N18" s="430"/>
      <c r="O18" s="430"/>
      <c r="P18" s="430"/>
      <c r="Q18" s="430"/>
      <c r="R18" s="430"/>
      <c r="S18" s="430"/>
      <c r="T18" s="430"/>
    </row>
    <row r="19" spans="1:21" ht="12.95" customHeight="1" x14ac:dyDescent="0.2">
      <c r="A19" s="990"/>
      <c r="B19" s="991"/>
      <c r="C19" s="93" t="s">
        <v>9</v>
      </c>
      <c r="D19" s="77">
        <v>6876</v>
      </c>
      <c r="E19" s="90">
        <v>0</v>
      </c>
      <c r="F19" s="78">
        <v>0</v>
      </c>
      <c r="G19" s="828">
        <f t="shared" si="3"/>
        <v>0</v>
      </c>
      <c r="H19" s="866" t="e">
        <f t="shared" si="4"/>
        <v>#DIV/0!</v>
      </c>
      <c r="I19" s="402">
        <v>0</v>
      </c>
      <c r="J19" s="112">
        <v>0</v>
      </c>
      <c r="K19" s="117">
        <f>I19/$I$22</f>
        <v>0</v>
      </c>
      <c r="L19" s="88"/>
      <c r="M19" s="79"/>
      <c r="N19" s="430"/>
      <c r="O19" s="430"/>
      <c r="P19" s="430"/>
      <c r="Q19" s="430"/>
      <c r="R19" s="430"/>
      <c r="S19" s="430"/>
      <c r="T19" s="430"/>
    </row>
    <row r="20" spans="1:21" ht="12.95" customHeight="1" x14ac:dyDescent="0.2">
      <c r="A20" s="990"/>
      <c r="B20" s="991"/>
      <c r="C20" s="290" t="s">
        <v>302</v>
      </c>
      <c r="D20" s="85">
        <v>5</v>
      </c>
      <c r="E20" s="102">
        <v>28.684000000000001</v>
      </c>
      <c r="F20" s="86">
        <v>297.28100000000001</v>
      </c>
      <c r="G20" s="103">
        <f t="shared" si="3"/>
        <v>3.1686719751532997E-4</v>
      </c>
      <c r="H20" s="865">
        <f>(E20-I20)/I20</f>
        <v>0.13730621307640462</v>
      </c>
      <c r="I20" s="405">
        <v>25.221</v>
      </c>
      <c r="J20" s="118">
        <v>261.44099999999997</v>
      </c>
      <c r="K20" s="117">
        <f>I20/$I$22</f>
        <v>4.2236670245197764E-4</v>
      </c>
      <c r="L20" s="88"/>
      <c r="M20" s="79"/>
      <c r="N20" s="430"/>
      <c r="O20" s="430"/>
      <c r="P20" s="430"/>
      <c r="Q20" s="430"/>
      <c r="R20" s="430"/>
      <c r="S20" s="430"/>
      <c r="T20" s="430"/>
    </row>
    <row r="21" spans="1:21" ht="12.95" customHeight="1" x14ac:dyDescent="0.2">
      <c r="A21" s="990"/>
      <c r="B21" s="991"/>
      <c r="C21" s="93" t="s">
        <v>317</v>
      </c>
      <c r="D21" s="77">
        <v>0</v>
      </c>
      <c r="E21" s="90">
        <v>5535.4019999999982</v>
      </c>
      <c r="F21" s="78">
        <v>59104.83634200001</v>
      </c>
      <c r="G21" s="422">
        <f t="shared" si="3"/>
        <v>6.1148630555736709E-2</v>
      </c>
      <c r="H21" s="865">
        <f t="shared" ref="H21" si="6">(E21-I21)/I21</f>
        <v>0.33003815382486118</v>
      </c>
      <c r="I21" s="402">
        <v>4161.8369999999995</v>
      </c>
      <c r="J21" s="112">
        <v>44592.018333400003</v>
      </c>
      <c r="K21" s="117">
        <f t="shared" si="5"/>
        <v>6.9696735650157854E-2</v>
      </c>
      <c r="L21" s="88"/>
      <c r="M21" s="79"/>
      <c r="N21" s="430"/>
      <c r="O21" s="430"/>
      <c r="P21" s="430"/>
      <c r="Q21" s="430"/>
      <c r="R21" s="430"/>
      <c r="S21" s="430"/>
      <c r="T21" s="430"/>
    </row>
    <row r="22" spans="1:21" ht="12.95" customHeight="1" x14ac:dyDescent="0.2">
      <c r="A22" s="990"/>
      <c r="B22" s="991"/>
      <c r="C22" s="580" t="s">
        <v>2</v>
      </c>
      <c r="D22" s="581">
        <v>7996</v>
      </c>
      <c r="E22" s="582">
        <v>90523.727999999988</v>
      </c>
      <c r="F22" s="583">
        <v>962225.56989000016</v>
      </c>
      <c r="G22" s="584">
        <f>SUM(G16:G21)</f>
        <v>1</v>
      </c>
      <c r="H22" s="867">
        <f>(E22-I22)/I22</f>
        <v>0.51596718960468468</v>
      </c>
      <c r="I22" s="586">
        <v>59713.513999999996</v>
      </c>
      <c r="J22" s="587">
        <v>637072.55733340012</v>
      </c>
      <c r="K22" s="595">
        <f>SUM(K16:K21)</f>
        <v>1</v>
      </c>
      <c r="L22" s="99"/>
      <c r="M22" s="79"/>
      <c r="N22" s="430"/>
      <c r="O22" s="430"/>
      <c r="P22" s="430"/>
      <c r="Q22" s="430"/>
      <c r="R22" s="430"/>
      <c r="S22" s="430"/>
      <c r="T22" s="430"/>
    </row>
    <row r="23" spans="1:21" ht="12.95" customHeight="1" x14ac:dyDescent="0.2">
      <c r="A23" s="990" t="str">
        <f>T!J22</f>
        <v>Září</v>
      </c>
      <c r="B23" s="991"/>
      <c r="C23" s="92" t="s">
        <v>6</v>
      </c>
      <c r="D23" s="77">
        <v>91</v>
      </c>
      <c r="E23" s="90">
        <v>90700.395999999993</v>
      </c>
      <c r="F23" s="78">
        <v>966959.00126599998</v>
      </c>
      <c r="G23" s="421">
        <f>E23/$E$29</f>
        <v>0.95685315811540117</v>
      </c>
      <c r="H23" s="865">
        <f>(E23-I23)/I23</f>
        <v>1.6833201406467797</v>
      </c>
      <c r="I23" s="401">
        <v>33801.555999999997</v>
      </c>
      <c r="J23" s="113">
        <v>360930.27899999998</v>
      </c>
      <c r="K23" s="116">
        <f>I23/$I$29</f>
        <v>0.88754591460153265</v>
      </c>
      <c r="L23" s="106"/>
      <c r="M23" s="78"/>
      <c r="N23" s="430"/>
      <c r="O23" s="430"/>
      <c r="P23" s="430"/>
      <c r="Q23" s="430"/>
      <c r="R23" s="430"/>
      <c r="S23" s="430"/>
      <c r="T23" s="430"/>
      <c r="U23" s="78"/>
    </row>
    <row r="24" spans="1:21" ht="12.95" customHeight="1" x14ac:dyDescent="0.2">
      <c r="A24" s="990"/>
      <c r="B24" s="991"/>
      <c r="C24" s="93" t="s">
        <v>7</v>
      </c>
      <c r="D24" s="77">
        <v>123</v>
      </c>
      <c r="E24" s="90">
        <v>29.741</v>
      </c>
      <c r="F24" s="78">
        <v>312.33100000000002</v>
      </c>
      <c r="G24" s="422">
        <f t="shared" ref="G24:G28" si="7">E24/$E$29</f>
        <v>3.137557390103363E-4</v>
      </c>
      <c r="H24" s="865">
        <f t="shared" ref="H24:H28" si="8">(E24-I24)/I24</f>
        <v>-4.4520318671754412E-3</v>
      </c>
      <c r="I24" s="402">
        <v>29.873999999999999</v>
      </c>
      <c r="J24" s="112">
        <v>315.67399999999998</v>
      </c>
      <c r="K24" s="117">
        <f t="shared" ref="K24:K28" si="9">I24/$I$29</f>
        <v>7.8441793190840638E-4</v>
      </c>
      <c r="L24" s="90"/>
      <c r="M24" s="78"/>
      <c r="N24" s="430"/>
      <c r="O24" s="430"/>
      <c r="P24" s="430"/>
      <c r="Q24" s="430"/>
      <c r="R24" s="430"/>
      <c r="S24" s="430"/>
      <c r="T24" s="430"/>
      <c r="U24" s="78"/>
    </row>
    <row r="25" spans="1:21" ht="12.95" customHeight="1" x14ac:dyDescent="0.2">
      <c r="A25" s="990"/>
      <c r="B25" s="991"/>
      <c r="C25" s="93" t="s">
        <v>8</v>
      </c>
      <c r="D25" s="77">
        <v>917</v>
      </c>
      <c r="E25" s="90">
        <v>50.216999999999999</v>
      </c>
      <c r="F25" s="78">
        <v>527.35400000000004</v>
      </c>
      <c r="G25" s="422">
        <f t="shared" si="7"/>
        <v>5.2976940741340426E-4</v>
      </c>
      <c r="H25" s="865">
        <f t="shared" si="8"/>
        <v>16.310237849017582</v>
      </c>
      <c r="I25" s="402">
        <v>2.9009999999999998</v>
      </c>
      <c r="J25" s="112">
        <v>30.719000000000001</v>
      </c>
      <c r="K25" s="117">
        <f t="shared" si="9"/>
        <v>7.6173141208619102E-5</v>
      </c>
      <c r="L25" s="90"/>
      <c r="M25" s="78"/>
      <c r="N25" s="430"/>
      <c r="O25" s="430"/>
      <c r="P25" s="430"/>
      <c r="Q25" s="430"/>
      <c r="R25" s="430"/>
      <c r="S25" s="430"/>
      <c r="T25" s="430"/>
      <c r="U25" s="78"/>
    </row>
    <row r="26" spans="1:21" ht="12.95" customHeight="1" x14ac:dyDescent="0.2">
      <c r="A26" s="990"/>
      <c r="B26" s="991"/>
      <c r="C26" s="93" t="s">
        <v>9</v>
      </c>
      <c r="D26" s="77">
        <v>6927</v>
      </c>
      <c r="E26" s="90">
        <v>0</v>
      </c>
      <c r="F26" s="78">
        <v>0</v>
      </c>
      <c r="G26" s="828">
        <f t="shared" si="7"/>
        <v>0</v>
      </c>
      <c r="H26" s="866" t="e">
        <f t="shared" si="8"/>
        <v>#DIV/0!</v>
      </c>
      <c r="I26" s="402">
        <v>0</v>
      </c>
      <c r="J26" s="112">
        <v>0</v>
      </c>
      <c r="K26" s="117">
        <f t="shared" si="9"/>
        <v>0</v>
      </c>
      <c r="L26" s="90"/>
      <c r="M26" s="78"/>
      <c r="N26" s="430"/>
      <c r="O26" s="430"/>
      <c r="P26" s="430"/>
      <c r="Q26" s="430"/>
      <c r="R26" s="430"/>
      <c r="S26" s="430"/>
      <c r="T26" s="430"/>
      <c r="U26" s="78"/>
    </row>
    <row r="27" spans="1:21" ht="12.95" customHeight="1" x14ac:dyDescent="0.2">
      <c r="A27" s="990"/>
      <c r="B27" s="991"/>
      <c r="C27" s="290" t="s">
        <v>302</v>
      </c>
      <c r="D27" s="85">
        <v>5</v>
      </c>
      <c r="E27" s="102">
        <v>30.923999999999999</v>
      </c>
      <c r="F27" s="86">
        <v>321.48599999999999</v>
      </c>
      <c r="G27" s="103">
        <f t="shared" si="7"/>
        <v>3.2623591920768097E-4</v>
      </c>
      <c r="H27" s="865">
        <f t="shared" si="8"/>
        <v>0.1645703095578821</v>
      </c>
      <c r="I27" s="405">
        <v>26.553999999999998</v>
      </c>
      <c r="J27" s="118">
        <v>275.28500000000003</v>
      </c>
      <c r="K27" s="117">
        <f t="shared" si="9"/>
        <v>6.9724287888785642E-4</v>
      </c>
      <c r="L27" s="90"/>
      <c r="M27" s="78"/>
      <c r="N27" s="430"/>
      <c r="O27" s="430"/>
      <c r="P27" s="430"/>
      <c r="Q27" s="430"/>
      <c r="R27" s="430"/>
      <c r="S27" s="430"/>
      <c r="T27" s="430"/>
      <c r="U27" s="78"/>
    </row>
    <row r="28" spans="1:21" ht="12.95" customHeight="1" x14ac:dyDescent="0.2">
      <c r="A28" s="990"/>
      <c r="B28" s="991"/>
      <c r="C28" s="93" t="s">
        <v>317</v>
      </c>
      <c r="D28" s="77">
        <v>0</v>
      </c>
      <c r="E28" s="90">
        <v>3979.0199999999986</v>
      </c>
      <c r="F28" s="78">
        <v>42622.748801000002</v>
      </c>
      <c r="G28" s="422">
        <f t="shared" si="7"/>
        <v>4.1977080818967345E-2</v>
      </c>
      <c r="H28" s="865">
        <f t="shared" si="8"/>
        <v>-5.7864448235487781E-2</v>
      </c>
      <c r="I28" s="402">
        <v>4223.4049999999988</v>
      </c>
      <c r="J28" s="112">
        <v>45328.803801000009</v>
      </c>
      <c r="K28" s="117">
        <f t="shared" si="9"/>
        <v>0.11089625144646256</v>
      </c>
      <c r="L28" s="90"/>
      <c r="M28" s="78"/>
      <c r="N28" s="430"/>
      <c r="O28" s="430"/>
      <c r="P28" s="430"/>
      <c r="Q28" s="430"/>
      <c r="R28" s="430"/>
      <c r="S28" s="430"/>
      <c r="T28" s="430"/>
      <c r="U28" s="78"/>
    </row>
    <row r="29" spans="1:21" ht="12.95" customHeight="1" thickBot="1" x14ac:dyDescent="0.25">
      <c r="A29" s="992"/>
      <c r="B29" s="993"/>
      <c r="C29" s="588" t="s">
        <v>2</v>
      </c>
      <c r="D29" s="589">
        <v>8063</v>
      </c>
      <c r="E29" s="590">
        <v>94790.297999999995</v>
      </c>
      <c r="F29" s="591">
        <v>1010742.921067</v>
      </c>
      <c r="G29" s="584">
        <f>SUM(G23:G28)</f>
        <v>1</v>
      </c>
      <c r="H29" s="868">
        <f>(E29-I29)/I29</f>
        <v>1.4889606186697983</v>
      </c>
      <c r="I29" s="593">
        <v>38084.289999999994</v>
      </c>
      <c r="J29" s="594">
        <v>406880.76080099994</v>
      </c>
      <c r="K29" s="595">
        <f>SUM(K23:K28)</f>
        <v>1.0000000000000002</v>
      </c>
      <c r="L29" s="107"/>
      <c r="N29" s="430"/>
      <c r="O29" s="430"/>
      <c r="P29" s="430"/>
      <c r="Q29" s="430"/>
      <c r="R29" s="430"/>
      <c r="S29" s="430"/>
      <c r="T29" s="430"/>
    </row>
    <row r="30" spans="1:21" ht="12.95" customHeight="1" thickTop="1" x14ac:dyDescent="0.2">
      <c r="A30" s="994" t="str">
        <f>T!E17</f>
        <v>III. čtvrtletí</v>
      </c>
      <c r="B30" s="995"/>
      <c r="C30" s="108" t="s">
        <v>6</v>
      </c>
      <c r="D30" s="109">
        <f>D23</f>
        <v>91</v>
      </c>
      <c r="E30" s="423">
        <f>E9+E16+E23</f>
        <v>262518.67599999998</v>
      </c>
      <c r="F30" s="110">
        <f>F9+F16+F23</f>
        <v>2795840.9013029998</v>
      </c>
      <c r="G30" s="424">
        <f>E30/$E$36</f>
        <v>0.94279766468860604</v>
      </c>
      <c r="H30" s="869">
        <f>(E30-I30)/I30</f>
        <v>0.95337389375098469</v>
      </c>
      <c r="I30" s="403">
        <f>I9+I16+I23</f>
        <v>134392.43599999999</v>
      </c>
      <c r="J30" s="125">
        <f>J9+J16+J23</f>
        <v>1433299.4980000001</v>
      </c>
      <c r="K30" s="596">
        <f>I30/$I$36</f>
        <v>0.93222705234885461</v>
      </c>
      <c r="L30" s="87"/>
      <c r="N30" s="430"/>
      <c r="O30" s="430"/>
      <c r="P30" s="430"/>
      <c r="Q30" s="430"/>
      <c r="R30" s="430"/>
      <c r="S30" s="430"/>
      <c r="T30" s="430"/>
    </row>
    <row r="31" spans="1:21" ht="12.95" customHeight="1" x14ac:dyDescent="0.2">
      <c r="A31" s="996"/>
      <c r="B31" s="997"/>
      <c r="C31" s="93" t="s">
        <v>7</v>
      </c>
      <c r="D31" s="77">
        <f t="shared" ref="D31:D34" si="10">D24</f>
        <v>123</v>
      </c>
      <c r="E31" s="90">
        <f>E10+E17+E24</f>
        <v>64.686000000000007</v>
      </c>
      <c r="F31" s="78">
        <f t="shared" ref="F31" si="11">F10+F17+F24</f>
        <v>679.40899999999999</v>
      </c>
      <c r="G31" s="422">
        <f t="shared" ref="G31:G35" si="12">E31/$E$36</f>
        <v>2.3231036613199734E-4</v>
      </c>
      <c r="H31" s="865">
        <f t="shared" ref="H31:H33" si="13">(E31-I31)/I31</f>
        <v>-6.2005162263275369E-2</v>
      </c>
      <c r="I31" s="402">
        <f>I10+I17+I24</f>
        <v>68.962000000000003</v>
      </c>
      <c r="J31" s="112">
        <f t="shared" ref="J31" si="14">J10+J17+J24</f>
        <v>726.178</v>
      </c>
      <c r="K31" s="117">
        <f t="shared" ref="K31:K35" si="15">I31/$I$36</f>
        <v>4.7836205591274289E-4</v>
      </c>
      <c r="L31" s="87"/>
      <c r="N31" s="430"/>
      <c r="O31" s="430"/>
      <c r="P31" s="430"/>
      <c r="Q31" s="430"/>
      <c r="R31" s="430"/>
      <c r="S31" s="430"/>
      <c r="T31" s="430"/>
    </row>
    <row r="32" spans="1:21" ht="12.95" customHeight="1" x14ac:dyDescent="0.2">
      <c r="A32" s="996"/>
      <c r="B32" s="997"/>
      <c r="C32" s="93" t="s">
        <v>8</v>
      </c>
      <c r="D32" s="77">
        <f t="shared" si="10"/>
        <v>917</v>
      </c>
      <c r="E32" s="90">
        <f t="shared" ref="E32:F35" si="16">E11+E18+E25</f>
        <v>119.389</v>
      </c>
      <c r="F32" s="78">
        <f t="shared" si="16"/>
        <v>1253.8900000000001</v>
      </c>
      <c r="G32" s="422">
        <f t="shared" si="12"/>
        <v>4.2876823891001184E-4</v>
      </c>
      <c r="H32" s="865">
        <f t="shared" si="13"/>
        <v>15.607177632494086</v>
      </c>
      <c r="I32" s="402">
        <f t="shared" ref="I32:J34" si="17">I11+I18+I25</f>
        <v>7.1890000000000001</v>
      </c>
      <c r="J32" s="112">
        <f t="shared" si="17"/>
        <v>76.032000000000011</v>
      </c>
      <c r="K32" s="117">
        <f t="shared" si="15"/>
        <v>4.9867243118771333E-5</v>
      </c>
      <c r="L32" s="87"/>
      <c r="N32" s="430"/>
      <c r="O32" s="430"/>
      <c r="P32" s="430"/>
      <c r="Q32" s="430"/>
      <c r="R32" s="430"/>
      <c r="S32" s="430"/>
      <c r="T32" s="430"/>
    </row>
    <row r="33" spans="1:21" ht="12.95" customHeight="1" x14ac:dyDescent="0.2">
      <c r="A33" s="996"/>
      <c r="B33" s="997"/>
      <c r="C33" s="93" t="s">
        <v>9</v>
      </c>
      <c r="D33" s="77">
        <f t="shared" si="10"/>
        <v>6927</v>
      </c>
      <c r="E33" s="826">
        <f>E12+E19+E26</f>
        <v>0</v>
      </c>
      <c r="F33" s="827">
        <f t="shared" si="16"/>
        <v>0</v>
      </c>
      <c r="G33" s="828">
        <f t="shared" si="12"/>
        <v>0</v>
      </c>
      <c r="H33" s="866" t="e">
        <f t="shared" si="13"/>
        <v>#DIV/0!</v>
      </c>
      <c r="I33" s="402">
        <f>I12+I19+I26</f>
        <v>0</v>
      </c>
      <c r="J33" s="112">
        <f t="shared" si="17"/>
        <v>0</v>
      </c>
      <c r="K33" s="117">
        <f t="shared" si="15"/>
        <v>0</v>
      </c>
      <c r="L33" s="87"/>
      <c r="N33" s="430"/>
      <c r="O33" s="430"/>
      <c r="P33" s="430"/>
      <c r="Q33" s="430"/>
      <c r="R33" s="430"/>
      <c r="S33" s="430"/>
      <c r="T33" s="430"/>
    </row>
    <row r="34" spans="1:21" ht="12.95" customHeight="1" x14ac:dyDescent="0.2">
      <c r="A34" s="996"/>
      <c r="B34" s="997"/>
      <c r="C34" s="290" t="s">
        <v>302</v>
      </c>
      <c r="D34" s="77">
        <f t="shared" si="10"/>
        <v>5</v>
      </c>
      <c r="E34" s="90">
        <f>E13+E20+E27</f>
        <v>89.131</v>
      </c>
      <c r="F34" s="78">
        <f t="shared" si="16"/>
        <v>924.80200000000002</v>
      </c>
      <c r="G34" s="103">
        <f t="shared" si="12"/>
        <v>3.2010103026483398E-4</v>
      </c>
      <c r="H34" s="865">
        <f>(E34-I34)/I34</f>
        <v>0.17285347720244745</v>
      </c>
      <c r="I34" s="402">
        <f>I13+I20+I27</f>
        <v>75.995000000000005</v>
      </c>
      <c r="J34" s="112">
        <f t="shared" si="17"/>
        <v>788.68700000000013</v>
      </c>
      <c r="K34" s="117">
        <f t="shared" si="15"/>
        <v>5.2714718887342151E-4</v>
      </c>
      <c r="L34" s="87"/>
      <c r="N34" s="430"/>
      <c r="O34" s="430"/>
      <c r="P34" s="430"/>
      <c r="Q34" s="430"/>
      <c r="R34" s="430"/>
      <c r="S34" s="430"/>
      <c r="T34" s="430"/>
    </row>
    <row r="35" spans="1:21" ht="12.95" customHeight="1" x14ac:dyDescent="0.2">
      <c r="A35" s="996"/>
      <c r="B35" s="997"/>
      <c r="C35" s="93" t="s">
        <v>317</v>
      </c>
      <c r="D35" s="77"/>
      <c r="E35" s="90">
        <f t="shared" si="16"/>
        <v>15654.581999999993</v>
      </c>
      <c r="F35" s="78">
        <f t="shared" si="16"/>
        <v>167428.323641</v>
      </c>
      <c r="G35" s="422">
        <f t="shared" si="12"/>
        <v>5.6221155676087139E-2</v>
      </c>
      <c r="H35" s="865">
        <f t="shared" ref="H35" si="18">(E35-I35)/I35</f>
        <v>0.62760165893998721</v>
      </c>
      <c r="I35" s="402">
        <f t="shared" ref="I35:J35" si="19">I14+I21+I28</f>
        <v>9618.1899999999987</v>
      </c>
      <c r="J35" s="112">
        <f t="shared" si="19"/>
        <v>103281.48756240003</v>
      </c>
      <c r="K35" s="117">
        <f t="shared" si="15"/>
        <v>6.6717571163240383E-2</v>
      </c>
      <c r="L35" s="87"/>
      <c r="N35" s="430"/>
      <c r="O35" s="430"/>
      <c r="P35" s="430"/>
      <c r="Q35" s="430"/>
      <c r="R35" s="430"/>
      <c r="S35" s="430"/>
      <c r="T35" s="430"/>
    </row>
    <row r="36" spans="1:21" ht="12.95" customHeight="1" x14ac:dyDescent="0.2">
      <c r="A36" s="996"/>
      <c r="B36" s="997"/>
      <c r="C36" s="614" t="s">
        <v>2</v>
      </c>
      <c r="D36" s="609">
        <f>SUM(D30:D35)</f>
        <v>8063</v>
      </c>
      <c r="E36" s="615">
        <f>SUM(E30:E35)</f>
        <v>278446.46399999998</v>
      </c>
      <c r="F36" s="616">
        <f>SUM(F30:F35)</f>
        <v>2966127.3259439999</v>
      </c>
      <c r="G36" s="617">
        <f>SUM(G30:G35)</f>
        <v>1</v>
      </c>
      <c r="H36" s="870">
        <f>(E36-I36)/I36</f>
        <v>0.93147273832942101</v>
      </c>
      <c r="I36" s="862">
        <f>SUM(I30:I35)</f>
        <v>144162.772</v>
      </c>
      <c r="J36" s="863">
        <f>SUM(J30:J35)</f>
        <v>1538171.8825624001</v>
      </c>
      <c r="K36" s="864">
        <f>SUM(K30:K35)</f>
        <v>0.99999999999999989</v>
      </c>
      <c r="L36" s="91"/>
      <c r="N36" s="430"/>
      <c r="O36" s="430"/>
      <c r="P36" s="430"/>
      <c r="Q36" s="430"/>
      <c r="R36" s="430"/>
      <c r="S36" s="430"/>
      <c r="T36" s="430"/>
    </row>
    <row r="37" spans="1:21" ht="5.0999999999999996" customHeight="1" x14ac:dyDescent="0.2">
      <c r="A37" s="80"/>
      <c r="B37" s="81"/>
      <c r="C37" s="97"/>
      <c r="D37" s="85"/>
      <c r="E37" s="102"/>
      <c r="F37" s="86"/>
      <c r="G37" s="103"/>
      <c r="H37" s="98"/>
      <c r="I37" s="404"/>
      <c r="J37" s="118"/>
      <c r="K37" s="121"/>
      <c r="L37" s="87"/>
    </row>
    <row r="38" spans="1:21" ht="20.100000000000001" customHeight="1" x14ac:dyDescent="0.2">
      <c r="A38" s="80"/>
      <c r="B38" s="81"/>
      <c r="C38" s="84"/>
      <c r="D38" s="86"/>
      <c r="E38" s="86"/>
      <c r="F38" s="86"/>
      <c r="G38" s="98"/>
      <c r="H38" s="70"/>
      <c r="I38" s="118"/>
      <c r="J38" s="118"/>
      <c r="K38" s="120"/>
      <c r="L38" s="71"/>
    </row>
    <row r="39" spans="1:21" ht="15" customHeight="1" x14ac:dyDescent="0.25">
      <c r="A39" s="980" t="s">
        <v>160</v>
      </c>
      <c r="B39" s="980"/>
      <c r="C39" s="980"/>
      <c r="D39" s="980"/>
      <c r="E39" s="980"/>
      <c r="F39" s="83"/>
      <c r="G39" s="980" t="s">
        <v>161</v>
      </c>
      <c r="H39" s="980"/>
      <c r="I39" s="980"/>
      <c r="J39" s="980"/>
      <c r="K39" s="980"/>
      <c r="L39" s="71"/>
      <c r="N39" s="79"/>
      <c r="O39" s="79"/>
      <c r="P39" s="79"/>
      <c r="Q39" s="79"/>
      <c r="R39" s="79"/>
      <c r="S39" s="79"/>
      <c r="T39" s="79"/>
    </row>
    <row r="40" spans="1:21" ht="15" customHeight="1" x14ac:dyDescent="0.2">
      <c r="A40" s="981" t="str">
        <f>A30</f>
        <v>III. čtvrtletí</v>
      </c>
      <c r="B40" s="982"/>
      <c r="C40" s="982"/>
      <c r="D40" s="982"/>
      <c r="E40" s="982"/>
      <c r="F40" s="83"/>
      <c r="G40" s="983" t="str">
        <f>A30</f>
        <v>III. čtvrtletí</v>
      </c>
      <c r="H40" s="983"/>
      <c r="I40" s="983"/>
      <c r="J40" s="983"/>
      <c r="K40" s="983"/>
      <c r="L40" s="71"/>
      <c r="N40" s="79"/>
      <c r="O40" s="79"/>
      <c r="P40" s="79"/>
      <c r="Q40" s="79"/>
      <c r="R40" s="79"/>
      <c r="S40" s="79"/>
      <c r="T40" s="79"/>
    </row>
    <row r="41" spans="1:21" ht="15" customHeight="1" x14ac:dyDescent="0.2">
      <c r="A41" s="83"/>
      <c r="B41" s="83"/>
      <c r="C41" s="83"/>
      <c r="D41" s="71"/>
      <c r="E41" s="71"/>
      <c r="F41" s="71"/>
      <c r="G41" s="83"/>
      <c r="H41" s="83"/>
      <c r="I41" s="83"/>
      <c r="J41" s="83"/>
      <c r="K41" s="83"/>
      <c r="L41" s="71"/>
      <c r="N41" s="79"/>
      <c r="O41" s="79"/>
      <c r="P41" s="79"/>
      <c r="Q41" s="79"/>
      <c r="R41" s="79"/>
      <c r="S41" s="79"/>
      <c r="T41" s="79"/>
      <c r="U41" s="79"/>
    </row>
    <row r="42" spans="1:21" ht="15" customHeight="1" x14ac:dyDescent="0.2">
      <c r="A42" s="83"/>
      <c r="B42" s="83"/>
      <c r="C42" s="83"/>
      <c r="D42" s="71"/>
      <c r="E42" s="71"/>
      <c r="F42" s="71"/>
      <c r="G42" s="83"/>
      <c r="H42" s="83"/>
      <c r="I42" s="83"/>
      <c r="J42" s="83"/>
      <c r="K42" s="83"/>
      <c r="L42" s="71"/>
    </row>
    <row r="43" spans="1:21" ht="15" customHeight="1" x14ac:dyDescent="0.2">
      <c r="A43" s="83"/>
      <c r="B43" s="83"/>
      <c r="C43" s="83"/>
      <c r="D43" s="71"/>
      <c r="E43" s="71"/>
      <c r="F43" s="71"/>
      <c r="G43" s="83"/>
      <c r="H43" s="83"/>
      <c r="I43" s="83"/>
      <c r="J43" s="83"/>
      <c r="K43" s="83"/>
      <c r="L43" s="71"/>
    </row>
    <row r="44" spans="1:21" ht="15" customHeight="1" x14ac:dyDescent="0.2">
      <c r="A44" s="83"/>
      <c r="B44" s="83"/>
      <c r="C44" s="83">
        <f>E5</f>
        <v>2019</v>
      </c>
      <c r="D44" s="83">
        <f>I5</f>
        <v>2018</v>
      </c>
      <c r="E44" s="71"/>
      <c r="F44" s="71"/>
      <c r="G44" s="71"/>
      <c r="H44" s="83"/>
      <c r="I44" s="83">
        <f>E5</f>
        <v>2019</v>
      </c>
      <c r="J44" s="83">
        <f>I5</f>
        <v>2018</v>
      </c>
      <c r="K44" s="83"/>
      <c r="L44" s="71"/>
    </row>
    <row r="45" spans="1:21" ht="15" customHeight="1" x14ac:dyDescent="0.2">
      <c r="A45" s="83"/>
      <c r="B45" s="83" t="str">
        <f>A9</f>
        <v>Červenec</v>
      </c>
      <c r="C45" s="260">
        <f>E15</f>
        <v>93132.43799999998</v>
      </c>
      <c r="D45" s="260">
        <f>I15</f>
        <v>46364.968000000001</v>
      </c>
      <c r="E45" s="71"/>
      <c r="F45" s="71"/>
      <c r="G45" s="71"/>
      <c r="H45" s="83" t="str">
        <f>A9</f>
        <v>Červenec</v>
      </c>
      <c r="I45" s="261">
        <f>E15/E36</f>
        <v>0.33447161318593721</v>
      </c>
      <c r="J45" s="261">
        <f>I15/I36</f>
        <v>0.32161540290027163</v>
      </c>
      <c r="K45" s="83"/>
      <c r="L45" s="71"/>
    </row>
    <row r="46" spans="1:21" ht="15" customHeight="1" x14ac:dyDescent="0.2">
      <c r="A46" s="83"/>
      <c r="B46" s="83" t="str">
        <f>A16</f>
        <v>Srpen</v>
      </c>
      <c r="C46" s="260">
        <f>E22</f>
        <v>90523.727999999988</v>
      </c>
      <c r="D46" s="260">
        <f>I22</f>
        <v>59713.513999999996</v>
      </c>
      <c r="E46" s="71"/>
      <c r="F46" s="71"/>
      <c r="G46" s="71"/>
      <c r="H46" s="83" t="str">
        <f>A16</f>
        <v>Srpen</v>
      </c>
      <c r="I46" s="261">
        <f>E22/E36</f>
        <v>0.32510281042750105</v>
      </c>
      <c r="J46" s="261">
        <f>I22/I36</f>
        <v>0.41420897483852487</v>
      </c>
      <c r="K46" s="83"/>
      <c r="L46" s="71"/>
    </row>
    <row r="47" spans="1:21" ht="15" customHeight="1" x14ac:dyDescent="0.2">
      <c r="A47" s="83"/>
      <c r="B47" s="83" t="str">
        <f>A23</f>
        <v>Září</v>
      </c>
      <c r="C47" s="260">
        <f>E29</f>
        <v>94790.297999999995</v>
      </c>
      <c r="D47" s="260">
        <f>I29</f>
        <v>38084.289999999994</v>
      </c>
      <c r="E47" s="71"/>
      <c r="F47" s="71"/>
      <c r="G47" s="71"/>
      <c r="H47" s="83" t="str">
        <f>A23</f>
        <v>Září</v>
      </c>
      <c r="I47" s="261">
        <f>E29/E36</f>
        <v>0.34042557638656168</v>
      </c>
      <c r="J47" s="261">
        <f>I29/I36</f>
        <v>0.26417562226120345</v>
      </c>
      <c r="K47" s="83"/>
      <c r="L47" s="71"/>
    </row>
    <row r="48" spans="1:21" ht="15" customHeight="1" x14ac:dyDescent="0.2">
      <c r="A48" s="83"/>
      <c r="B48" s="83"/>
      <c r="C48" s="260">
        <f>SUM(C45:C47)</f>
        <v>278446.46399999998</v>
      </c>
      <c r="D48" s="260">
        <f>SUM(D45:D47)</f>
        <v>144162.772</v>
      </c>
      <c r="E48" s="83"/>
      <c r="F48" s="83"/>
      <c r="G48" s="83"/>
      <c r="H48" s="83"/>
      <c r="I48" s="181">
        <f>SUM(I45:I47)</f>
        <v>0.99999999999999989</v>
      </c>
      <c r="J48" s="181">
        <f>SUM(J45:J47)</f>
        <v>1</v>
      </c>
      <c r="K48" s="83"/>
      <c r="L48" s="71"/>
    </row>
    <row r="49" spans="1:12" ht="15" customHeight="1" x14ac:dyDescent="0.2">
      <c r="A49" s="83"/>
      <c r="B49" s="83"/>
      <c r="C49" s="83"/>
      <c r="D49" s="83"/>
      <c r="E49" s="83"/>
      <c r="F49" s="83"/>
      <c r="G49" s="83"/>
      <c r="H49" s="83"/>
      <c r="I49" s="83"/>
      <c r="J49" s="83"/>
      <c r="K49" s="83"/>
      <c r="L49" s="71"/>
    </row>
    <row r="50" spans="1:12" ht="15" customHeight="1" x14ac:dyDescent="0.2">
      <c r="A50" s="83"/>
      <c r="B50" s="83"/>
      <c r="C50" s="83"/>
      <c r="D50" s="83"/>
      <c r="E50" s="83"/>
      <c r="F50" s="83"/>
      <c r="G50" s="83"/>
      <c r="H50" s="83"/>
      <c r="I50" s="83"/>
      <c r="J50" s="83"/>
      <c r="K50" s="83"/>
      <c r="L50" s="71"/>
    </row>
    <row r="51" spans="1:12" ht="15" customHeight="1" x14ac:dyDescent="0.2">
      <c r="A51" s="83"/>
      <c r="B51" s="83"/>
      <c r="C51" s="83"/>
      <c r="D51" s="83"/>
      <c r="E51" s="83"/>
      <c r="F51" s="83"/>
      <c r="G51" s="83"/>
      <c r="H51" s="83"/>
      <c r="I51" s="83"/>
      <c r="J51" s="83"/>
      <c r="K51" s="83"/>
      <c r="L51" s="71"/>
    </row>
    <row r="52" spans="1:12" ht="15" customHeight="1" x14ac:dyDescent="0.2">
      <c r="A52" s="83"/>
      <c r="B52" s="83"/>
      <c r="C52" s="83"/>
      <c r="D52" s="83"/>
      <c r="E52" s="83"/>
      <c r="F52" s="83"/>
      <c r="G52" s="83"/>
      <c r="H52" s="83"/>
      <c r="I52" s="83"/>
      <c r="J52" s="83"/>
      <c r="K52" s="83"/>
      <c r="L52" s="71"/>
    </row>
    <row r="53" spans="1:12" ht="15" customHeight="1" x14ac:dyDescent="0.2">
      <c r="A53" s="83"/>
      <c r="B53" s="83"/>
      <c r="C53" s="83"/>
      <c r="D53" s="83"/>
      <c r="E53" s="83"/>
      <c r="F53" s="83"/>
      <c r="G53" s="83"/>
      <c r="H53" s="83"/>
      <c r="I53" s="83"/>
      <c r="J53" s="83"/>
      <c r="K53" s="83"/>
      <c r="L53" s="71"/>
    </row>
    <row r="54" spans="1:12" ht="15" customHeight="1" x14ac:dyDescent="0.2">
      <c r="A54" s="83"/>
      <c r="B54" s="83"/>
      <c r="C54" s="83"/>
      <c r="D54" s="83"/>
      <c r="E54" s="83"/>
      <c r="F54" s="83"/>
      <c r="G54" s="83"/>
      <c r="H54" s="83"/>
      <c r="I54" s="83"/>
      <c r="J54" s="83"/>
      <c r="K54" s="83"/>
      <c r="L54" s="71"/>
    </row>
    <row r="55" spans="1:12" ht="15" customHeight="1" x14ac:dyDescent="0.2">
      <c r="A55" s="998" t="s">
        <v>341</v>
      </c>
      <c r="B55" s="998"/>
      <c r="C55" s="998"/>
      <c r="D55" s="998"/>
      <c r="E55" s="998"/>
      <c r="F55" s="998"/>
      <c r="G55" s="998"/>
      <c r="H55" s="998"/>
      <c r="I55" s="998"/>
      <c r="J55" s="998"/>
      <c r="K55" s="998"/>
      <c r="L55" s="71"/>
    </row>
    <row r="56" spans="1:12" ht="15" customHeight="1" x14ac:dyDescent="0.2">
      <c r="A56" s="998"/>
      <c r="B56" s="998"/>
      <c r="C56" s="998"/>
      <c r="D56" s="998"/>
      <c r="E56" s="998"/>
      <c r="F56" s="998"/>
      <c r="G56" s="998"/>
      <c r="H56" s="998"/>
      <c r="I56" s="998"/>
      <c r="J56" s="998"/>
      <c r="K56" s="998"/>
      <c r="L56" s="71"/>
    </row>
    <row r="57" spans="1:12" ht="15" customHeight="1" x14ac:dyDescent="0.2">
      <c r="A57" s="998"/>
      <c r="B57" s="998"/>
      <c r="C57" s="998"/>
      <c r="D57" s="998"/>
      <c r="E57" s="998"/>
      <c r="F57" s="998"/>
      <c r="G57" s="998"/>
      <c r="H57" s="998"/>
      <c r="I57" s="998"/>
      <c r="J57" s="998"/>
      <c r="K57" s="998"/>
      <c r="L57" s="71"/>
    </row>
    <row r="58" spans="1:12" ht="15" customHeight="1" x14ac:dyDescent="0.2">
      <c r="A58" s="598"/>
      <c r="B58" s="598"/>
      <c r="C58" s="598"/>
      <c r="D58" s="598"/>
      <c r="E58" s="598"/>
      <c r="F58" s="598"/>
      <c r="G58" s="598"/>
      <c r="H58" s="598"/>
      <c r="I58" s="598"/>
      <c r="J58" s="598"/>
      <c r="K58" s="598"/>
      <c r="L58" s="71"/>
    </row>
    <row r="59" spans="1:12" ht="15" customHeight="1" x14ac:dyDescent="0.2">
      <c r="A59" s="597"/>
      <c r="B59" s="597"/>
      <c r="C59" s="597"/>
      <c r="D59" s="597"/>
      <c r="E59" s="597"/>
      <c r="F59" s="597"/>
      <c r="G59" s="597"/>
      <c r="H59" s="597"/>
      <c r="I59" s="597"/>
      <c r="J59" s="597"/>
      <c r="K59" s="597"/>
      <c r="L59" s="71"/>
    </row>
    <row r="60" spans="1:12" ht="15" customHeight="1" x14ac:dyDescent="0.2">
      <c r="A60" s="83"/>
      <c r="B60" s="83"/>
      <c r="C60" s="83"/>
      <c r="D60" s="83"/>
      <c r="E60" s="83"/>
      <c r="F60" s="83"/>
      <c r="G60" s="83"/>
      <c r="H60" s="83"/>
      <c r="I60" s="83"/>
      <c r="J60" s="83"/>
      <c r="K60" s="83"/>
      <c r="L60" s="71"/>
    </row>
    <row r="61" spans="1:12" ht="15" customHeight="1" x14ac:dyDescent="0.2">
      <c r="A61" s="83"/>
      <c r="B61" s="83"/>
      <c r="C61" s="83"/>
      <c r="D61" s="83"/>
      <c r="E61" s="83"/>
      <c r="F61" s="83"/>
      <c r="G61" s="83"/>
      <c r="H61" s="83"/>
      <c r="I61" s="83"/>
      <c r="J61" s="83"/>
      <c r="K61" s="83"/>
    </row>
    <row r="62" spans="1:12" ht="15" customHeight="1" x14ac:dyDescent="0.2">
      <c r="A62" s="83"/>
      <c r="B62" s="83"/>
      <c r="C62" s="83"/>
      <c r="D62" s="83"/>
      <c r="E62" s="83"/>
      <c r="F62" s="83"/>
      <c r="G62" s="83"/>
      <c r="H62" s="83"/>
      <c r="I62" s="83"/>
      <c r="J62" s="83"/>
      <c r="K62" s="83"/>
    </row>
    <row r="63" spans="1:12" ht="15" customHeight="1" x14ac:dyDescent="0.2">
      <c r="A63" s="83"/>
      <c r="B63" s="83"/>
      <c r="C63" s="83"/>
      <c r="D63" s="83"/>
      <c r="E63" s="83"/>
      <c r="F63" s="83"/>
      <c r="G63" s="83"/>
      <c r="H63" s="83"/>
      <c r="I63" s="83"/>
      <c r="J63" s="83"/>
      <c r="K63" s="83"/>
    </row>
    <row r="64" spans="1:12" ht="15" customHeight="1" x14ac:dyDescent="0.2">
      <c r="A64" s="83"/>
      <c r="B64" s="83"/>
      <c r="C64" s="83"/>
      <c r="D64" s="83"/>
      <c r="E64" s="83"/>
      <c r="F64" s="83"/>
      <c r="G64" s="83"/>
      <c r="H64" s="83"/>
      <c r="I64" s="83"/>
      <c r="J64" s="83"/>
      <c r="K64" s="83"/>
    </row>
    <row r="65" spans="1:11" ht="15" customHeight="1" x14ac:dyDescent="0.2">
      <c r="A65" s="83"/>
      <c r="B65" s="83"/>
      <c r="C65" s="83"/>
      <c r="D65" s="83"/>
      <c r="E65" s="83"/>
      <c r="F65" s="83"/>
      <c r="G65" s="83"/>
      <c r="H65" s="83"/>
      <c r="I65" s="83"/>
      <c r="J65" s="83"/>
      <c r="K65" s="83"/>
    </row>
    <row r="66" spans="1:11" ht="15" customHeight="1" x14ac:dyDescent="0.2">
      <c r="A66" s="83"/>
      <c r="B66" s="83"/>
      <c r="C66" s="83"/>
      <c r="D66" s="83"/>
      <c r="E66" s="83"/>
      <c r="F66" s="83"/>
      <c r="G66" s="83"/>
      <c r="H66" s="83"/>
      <c r="I66" s="83"/>
      <c r="J66" s="83"/>
      <c r="K66" s="83"/>
    </row>
    <row r="67" spans="1:11" ht="15" customHeight="1" x14ac:dyDescent="0.2">
      <c r="A67" s="83"/>
      <c r="B67" s="83"/>
      <c r="C67" s="83"/>
      <c r="D67" s="83"/>
      <c r="E67" s="83"/>
      <c r="F67" s="83"/>
      <c r="G67" s="83"/>
      <c r="H67" s="83"/>
      <c r="I67" s="83"/>
      <c r="J67" s="83"/>
      <c r="K67" s="83"/>
    </row>
    <row r="68" spans="1:11" ht="15" customHeight="1" x14ac:dyDescent="0.2">
      <c r="A68" s="83"/>
      <c r="B68" s="83"/>
      <c r="C68" s="83"/>
      <c r="D68" s="83"/>
      <c r="E68" s="83"/>
      <c r="F68" s="83"/>
      <c r="G68" s="83"/>
      <c r="H68" s="83"/>
      <c r="I68" s="83"/>
      <c r="J68" s="83"/>
      <c r="K68" s="83"/>
    </row>
    <row r="69" spans="1:11" ht="15" customHeight="1" x14ac:dyDescent="0.2">
      <c r="A69" s="83"/>
      <c r="B69" s="83"/>
      <c r="C69" s="83"/>
      <c r="D69" s="83"/>
      <c r="E69" s="83"/>
      <c r="F69" s="83"/>
      <c r="G69" s="83"/>
      <c r="H69" s="83"/>
      <c r="I69" s="83"/>
      <c r="J69" s="83"/>
      <c r="K69" s="83"/>
    </row>
    <row r="70" spans="1:11" ht="15" customHeight="1" x14ac:dyDescent="0.2">
      <c r="A70" s="83"/>
      <c r="B70" s="83"/>
      <c r="C70" s="83"/>
      <c r="D70" s="83"/>
      <c r="E70" s="83"/>
      <c r="F70" s="83"/>
      <c r="G70" s="83"/>
      <c r="H70" s="83"/>
      <c r="I70" s="83"/>
      <c r="J70" s="83"/>
      <c r="K70" s="83"/>
    </row>
    <row r="71" spans="1:11" ht="15" customHeight="1" x14ac:dyDescent="0.2">
      <c r="A71" s="83"/>
      <c r="B71" s="83"/>
      <c r="C71" s="83"/>
      <c r="D71" s="83"/>
      <c r="E71" s="83"/>
      <c r="F71" s="83"/>
      <c r="G71" s="83"/>
      <c r="H71" s="83"/>
      <c r="I71" s="83"/>
      <c r="J71" s="83"/>
      <c r="K71" s="83"/>
    </row>
    <row r="72" spans="1:11" ht="15" customHeight="1" x14ac:dyDescent="0.2">
      <c r="A72" s="83"/>
      <c r="B72" s="83"/>
      <c r="C72" s="83"/>
      <c r="D72" s="83"/>
      <c r="E72" s="83"/>
      <c r="F72" s="83"/>
      <c r="G72" s="83"/>
      <c r="H72" s="83"/>
      <c r="I72" s="83"/>
      <c r="J72" s="83"/>
      <c r="K72" s="83"/>
    </row>
    <row r="73" spans="1:11" ht="15" customHeight="1" x14ac:dyDescent="0.2">
      <c r="A73" s="83"/>
      <c r="B73" s="83"/>
      <c r="C73" s="83"/>
      <c r="D73" s="83"/>
      <c r="E73" s="83"/>
      <c r="F73" s="83"/>
      <c r="G73" s="83"/>
      <c r="H73" s="83"/>
      <c r="I73" s="83"/>
      <c r="J73" s="83"/>
      <c r="K73" s="83"/>
    </row>
    <row r="74" spans="1:11" ht="15" customHeight="1" x14ac:dyDescent="0.2">
      <c r="A74" s="83"/>
      <c r="B74" s="83"/>
      <c r="C74" s="83"/>
      <c r="D74" s="83"/>
      <c r="E74" s="83"/>
      <c r="F74" s="83"/>
      <c r="G74" s="83"/>
      <c r="H74" s="83"/>
      <c r="I74" s="83"/>
      <c r="J74" s="83"/>
      <c r="K74" s="83"/>
    </row>
    <row r="75" spans="1:11" ht="15" customHeight="1" x14ac:dyDescent="0.2">
      <c r="A75" s="83"/>
      <c r="B75" s="83"/>
      <c r="C75" s="83"/>
      <c r="D75" s="83"/>
      <c r="E75" s="83"/>
      <c r="F75" s="83"/>
      <c r="G75" s="83"/>
      <c r="H75" s="83"/>
      <c r="I75" s="83"/>
      <c r="J75" s="83"/>
      <c r="K75" s="83"/>
    </row>
    <row r="76" spans="1:11" ht="15" customHeight="1" x14ac:dyDescent="0.2">
      <c r="A76" s="83"/>
      <c r="B76" s="83"/>
      <c r="C76" s="83"/>
      <c r="D76" s="83"/>
      <c r="E76" s="83"/>
      <c r="F76" s="83"/>
      <c r="G76" s="83"/>
      <c r="H76" s="83"/>
      <c r="I76" s="83"/>
      <c r="J76" s="83"/>
      <c r="K76" s="83"/>
    </row>
    <row r="77" spans="1:11" ht="15" customHeight="1" x14ac:dyDescent="0.2">
      <c r="A77" s="83"/>
      <c r="B77" s="83"/>
      <c r="C77" s="83"/>
      <c r="D77" s="83"/>
      <c r="E77" s="83"/>
      <c r="F77" s="83"/>
      <c r="G77" s="83"/>
      <c r="H77" s="83"/>
      <c r="I77" s="83"/>
      <c r="J77" s="83"/>
      <c r="K77" s="83"/>
    </row>
    <row r="78" spans="1:11" ht="15" customHeight="1" x14ac:dyDescent="0.2"/>
    <row r="79" spans="1:11" ht="15" customHeight="1" x14ac:dyDescent="0.2"/>
    <row r="80" spans="1:11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</sheetData>
  <mergeCells count="22">
    <mergeCell ref="A55:K57"/>
    <mergeCell ref="A30:B36"/>
    <mergeCell ref="K1:L1"/>
    <mergeCell ref="A2:L2"/>
    <mergeCell ref="A4:D4"/>
    <mergeCell ref="E5:G5"/>
    <mergeCell ref="I5:K5"/>
    <mergeCell ref="E6:F6"/>
    <mergeCell ref="H6:H8"/>
    <mergeCell ref="I6:J6"/>
    <mergeCell ref="D7:D8"/>
    <mergeCell ref="E7:F7"/>
    <mergeCell ref="I7:J7"/>
    <mergeCell ref="A8:B8"/>
    <mergeCell ref="A9:B15"/>
    <mergeCell ref="A16:B22"/>
    <mergeCell ref="A3:C3"/>
    <mergeCell ref="A39:E39"/>
    <mergeCell ref="G39:K39"/>
    <mergeCell ref="A40:E40"/>
    <mergeCell ref="G40:K40"/>
    <mergeCell ref="A23:B29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&amp;C13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9"/>
  <sheetViews>
    <sheetView view="pageBreakPreview" topLeftCell="A10" zoomScaleNormal="100" zoomScaleSheetLayoutView="100" workbookViewId="0">
      <selection activeCell="P33" sqref="P33"/>
    </sheetView>
  </sheetViews>
  <sheetFormatPr defaultRowHeight="12.75" x14ac:dyDescent="0.2"/>
  <cols>
    <col min="1" max="1" width="1.7109375" style="66" customWidth="1"/>
    <col min="2" max="2" width="16.28515625" style="66" customWidth="1"/>
    <col min="3" max="3" width="10.140625" style="66" customWidth="1"/>
    <col min="4" max="7" width="7.7109375" style="66" customWidth="1"/>
    <col min="8" max="11" width="6.7109375" style="66" customWidth="1"/>
    <col min="12" max="12" width="6.85546875" style="66" customWidth="1"/>
    <col min="13" max="13" width="1.7109375" style="66" customWidth="1"/>
    <col min="14" max="15" width="9.140625" style="66"/>
    <col min="16" max="16" width="11.140625" style="66" customWidth="1"/>
    <col min="17" max="16384" width="9.140625" style="66"/>
  </cols>
  <sheetData>
    <row r="1" spans="1:13" ht="13.5" x14ac:dyDescent="0.25">
      <c r="K1" s="964" t="s">
        <v>231</v>
      </c>
      <c r="L1" s="964"/>
      <c r="M1" s="964"/>
    </row>
    <row r="2" spans="1:13" ht="24" customHeight="1" x14ac:dyDescent="0.25">
      <c r="A2" s="885" t="s">
        <v>157</v>
      </c>
      <c r="B2" s="885"/>
      <c r="C2" s="885"/>
      <c r="D2" s="885"/>
      <c r="E2" s="885"/>
      <c r="F2" s="885"/>
      <c r="G2" s="885"/>
      <c r="H2" s="885"/>
      <c r="I2" s="885"/>
      <c r="J2" s="885"/>
      <c r="K2" s="885"/>
      <c r="L2" s="885"/>
      <c r="M2" s="885"/>
    </row>
    <row r="3" spans="1:13" ht="17.25" customHeight="1" x14ac:dyDescent="0.2">
      <c r="A3" s="1016" t="str">
        <f>T!J20&amp;" "&amp;T!G17</f>
        <v>Červenec 2019</v>
      </c>
      <c r="B3" s="1016"/>
      <c r="C3" s="1016"/>
      <c r="D3" s="101"/>
      <c r="E3" s="69"/>
      <c r="F3" s="67"/>
      <c r="G3" s="67"/>
      <c r="H3" s="67"/>
      <c r="I3" s="67"/>
    </row>
    <row r="4" spans="1:13" ht="18.75" customHeight="1" x14ac:dyDescent="0.2">
      <c r="B4" s="965"/>
      <c r="C4" s="965"/>
      <c r="D4" s="599"/>
      <c r="E4" s="599"/>
      <c r="F4" s="71"/>
      <c r="G4" s="600"/>
      <c r="H4" s="601"/>
      <c r="I4" s="71"/>
      <c r="J4" s="599"/>
      <c r="K4" s="599"/>
      <c r="L4" s="599"/>
      <c r="M4" s="71"/>
    </row>
    <row r="5" spans="1:13" ht="24.95" customHeight="1" x14ac:dyDescent="0.2">
      <c r="D5" s="1015" t="s">
        <v>39</v>
      </c>
      <c r="E5" s="1013"/>
      <c r="F5" s="1013"/>
      <c r="G5" s="1014"/>
      <c r="H5" s="1015" t="s">
        <v>143</v>
      </c>
      <c r="I5" s="1013"/>
      <c r="J5" s="1013"/>
      <c r="K5" s="1013"/>
      <c r="L5" s="1014"/>
      <c r="M5" s="71"/>
    </row>
    <row r="6" spans="1:13" ht="24.95" customHeight="1" x14ac:dyDescent="0.25">
      <c r="B6" s="76"/>
      <c r="C6" s="76"/>
      <c r="D6" s="603"/>
      <c r="E6" s="604"/>
      <c r="F6" s="603"/>
      <c r="G6" s="605"/>
      <c r="H6" s="1013"/>
      <c r="I6" s="1013"/>
      <c r="J6" s="1013"/>
      <c r="K6" s="1013"/>
      <c r="L6" s="1014"/>
      <c r="M6" s="87"/>
    </row>
    <row r="7" spans="1:13" ht="14.1" customHeight="1" x14ac:dyDescent="0.25">
      <c r="B7" s="94"/>
      <c r="C7" s="972" t="s">
        <v>144</v>
      </c>
      <c r="D7" s="152"/>
      <c r="E7" s="602"/>
      <c r="F7" s="186" t="s">
        <v>146</v>
      </c>
      <c r="G7" s="972" t="s">
        <v>205</v>
      </c>
      <c r="H7" s="147" t="s">
        <v>38</v>
      </c>
      <c r="I7" s="147" t="s">
        <v>71</v>
      </c>
      <c r="J7" s="147" t="s">
        <v>72</v>
      </c>
      <c r="K7" s="147" t="s">
        <v>147</v>
      </c>
      <c r="L7" s="148" t="s">
        <v>148</v>
      </c>
      <c r="M7" s="71"/>
    </row>
    <row r="8" spans="1:13" ht="14.1" customHeight="1" x14ac:dyDescent="0.25">
      <c r="A8" s="158"/>
      <c r="B8" s="234" t="s">
        <v>47</v>
      </c>
      <c r="C8" s="973"/>
      <c r="D8" s="758" t="s">
        <v>336</v>
      </c>
      <c r="E8" s="757" t="s">
        <v>1</v>
      </c>
      <c r="F8" s="185" t="s">
        <v>66</v>
      </c>
      <c r="G8" s="973"/>
      <c r="H8" s="150" t="s">
        <v>11</v>
      </c>
      <c r="I8" s="150" t="s">
        <v>11</v>
      </c>
      <c r="J8" s="150" t="s">
        <v>11</v>
      </c>
      <c r="K8" s="150" t="s">
        <v>11</v>
      </c>
      <c r="L8" s="151" t="s">
        <v>11</v>
      </c>
      <c r="M8" s="131"/>
    </row>
    <row r="9" spans="1:13" ht="14.1" customHeight="1" x14ac:dyDescent="0.2">
      <c r="A9" s="100"/>
      <c r="B9" s="135" t="s">
        <v>40</v>
      </c>
      <c r="C9" s="104">
        <f>'10'!D15</f>
        <v>420831</v>
      </c>
      <c r="D9" s="105">
        <f>'10'!E15</f>
        <v>21103.425492876009</v>
      </c>
      <c r="E9" s="104">
        <f>'10'!F15</f>
        <v>225126.63855297491</v>
      </c>
      <c r="F9" s="383">
        <f>E9/$E$13</f>
        <v>5.3806752061663729E-2</v>
      </c>
      <c r="G9" s="871">
        <f>'10'!H15</f>
        <v>-3.399894924410491E-2</v>
      </c>
      <c r="H9" s="159">
        <v>20.948387096774198</v>
      </c>
      <c r="I9" s="369">
        <v>27.7</v>
      </c>
      <c r="J9" s="369">
        <v>14.9</v>
      </c>
      <c r="K9" s="369">
        <v>18.7</v>
      </c>
      <c r="L9" s="161">
        <v>2.2483870967741986</v>
      </c>
      <c r="M9" s="71"/>
    </row>
    <row r="10" spans="1:13" ht="14.1" customHeight="1" x14ac:dyDescent="0.2">
      <c r="A10" s="100"/>
      <c r="B10" s="84" t="s">
        <v>291</v>
      </c>
      <c r="C10" s="77">
        <f>'11'!D15</f>
        <v>2289609</v>
      </c>
      <c r="D10" s="78">
        <f>'11'!E15</f>
        <v>266809.48375957186</v>
      </c>
      <c r="E10" s="77">
        <f>'11'!F15</f>
        <v>2848299.4219400007</v>
      </c>
      <c r="F10" s="141">
        <f>E10/$E$13</f>
        <v>0.68076235570692989</v>
      </c>
      <c r="G10" s="865">
        <f>'11'!H15</f>
        <v>4.7504076165949961E-2</v>
      </c>
      <c r="H10" s="165">
        <v>19.063978494623658</v>
      </c>
      <c r="I10" s="166">
        <v>24.933333333333337</v>
      </c>
      <c r="J10" s="166">
        <v>13.933333333333332</v>
      </c>
      <c r="K10" s="166">
        <v>17.583333333333329</v>
      </c>
      <c r="L10" s="167">
        <v>1.4806451612903295</v>
      </c>
      <c r="M10" s="71"/>
    </row>
    <row r="11" spans="1:13" ht="14.1" customHeight="1" x14ac:dyDescent="0.2">
      <c r="A11" s="100"/>
      <c r="B11" s="84" t="s">
        <v>41</v>
      </c>
      <c r="C11" s="77">
        <f>'12'!D15</f>
        <v>114080</v>
      </c>
      <c r="D11" s="78">
        <f>'12'!E15</f>
        <v>10992.431989999999</v>
      </c>
      <c r="E11" s="77">
        <f>'12'!F15</f>
        <v>117400.01212</v>
      </c>
      <c r="F11" s="141">
        <f>E11/$E$13</f>
        <v>2.8059377534261517E-2</v>
      </c>
      <c r="G11" s="865">
        <f>'12'!H15</f>
        <v>2.4066478791887592E-2</v>
      </c>
      <c r="H11" s="165">
        <v>18.974193548387099</v>
      </c>
      <c r="I11" s="166">
        <v>25</v>
      </c>
      <c r="J11" s="166">
        <v>14.3</v>
      </c>
      <c r="K11" s="166">
        <v>17.100000000000009</v>
      </c>
      <c r="L11" s="167">
        <v>1.8741935483870904</v>
      </c>
      <c r="M11" s="71"/>
    </row>
    <row r="12" spans="1:13" ht="14.1" customHeight="1" x14ac:dyDescent="0.2">
      <c r="A12" s="100"/>
      <c r="B12" s="84" t="s">
        <v>94</v>
      </c>
      <c r="C12" s="77">
        <f>'13'!D15</f>
        <v>7992.15</v>
      </c>
      <c r="D12" s="78">
        <f>'13'!E15</f>
        <v>93132.43799999998</v>
      </c>
      <c r="E12" s="77">
        <f>'13'!F15</f>
        <v>993158.83498699986</v>
      </c>
      <c r="F12" s="141">
        <f>E12/$E$13</f>
        <v>0.23737151469714488</v>
      </c>
      <c r="G12" s="865">
        <f>'13'!$H$15</f>
        <v>1.008681166349559</v>
      </c>
      <c r="H12" s="165">
        <v>19.090322580645161</v>
      </c>
      <c r="I12" s="166">
        <v>24.9</v>
      </c>
      <c r="J12" s="166">
        <v>14.1</v>
      </c>
      <c r="K12" s="166">
        <v>17.525806451612908</v>
      </c>
      <c r="L12" s="167">
        <v>1.5645161290322527</v>
      </c>
      <c r="M12" s="71"/>
    </row>
    <row r="13" spans="1:13" ht="14.1" customHeight="1" x14ac:dyDescent="0.2">
      <c r="A13" s="158"/>
      <c r="B13" s="606" t="s">
        <v>5</v>
      </c>
      <c r="C13" s="607">
        <f>SUM(C9:C12)</f>
        <v>2832512.15</v>
      </c>
      <c r="D13" s="608">
        <f t="shared" ref="D13:E13" si="0">SUM(D9:D12)</f>
        <v>392037.77924244787</v>
      </c>
      <c r="E13" s="609">
        <f t="shared" si="0"/>
        <v>4183984.9075999754</v>
      </c>
      <c r="F13" s="610">
        <f>SUM(F9:F12)</f>
        <v>1</v>
      </c>
      <c r="G13" s="872">
        <f>'9'!$H$15</f>
        <v>0.17497957551934906</v>
      </c>
      <c r="H13" s="611">
        <v>19.090322580645161</v>
      </c>
      <c r="I13" s="612">
        <v>24.9</v>
      </c>
      <c r="J13" s="612">
        <v>14.1</v>
      </c>
      <c r="K13" s="612">
        <v>17.525806451612908</v>
      </c>
      <c r="L13" s="613">
        <v>1.5645161290322527</v>
      </c>
      <c r="M13" s="91"/>
    </row>
    <row r="14" spans="1:13" ht="15" customHeight="1" x14ac:dyDescent="0.2">
      <c r="A14" s="100"/>
      <c r="B14" s="84"/>
      <c r="C14" s="157"/>
      <c r="D14" s="999" t="s">
        <v>342</v>
      </c>
      <c r="E14" s="1000"/>
      <c r="F14" s="1000"/>
      <c r="G14" s="1001"/>
      <c r="H14" s="1007" t="s">
        <v>149</v>
      </c>
      <c r="I14" s="1008"/>
      <c r="J14" s="1008"/>
      <c r="K14" s="1008"/>
      <c r="L14" s="1009"/>
      <c r="M14" s="71"/>
    </row>
    <row r="15" spans="1:13" ht="15" customHeight="1" x14ac:dyDescent="0.2">
      <c r="A15" s="71"/>
      <c r="B15" s="156"/>
      <c r="C15" s="83"/>
      <c r="D15" s="1002"/>
      <c r="E15" s="1003"/>
      <c r="F15" s="1003"/>
      <c r="G15" s="1004"/>
      <c r="H15" s="1010" t="s">
        <v>343</v>
      </c>
      <c r="I15" s="1011"/>
      <c r="J15" s="1011"/>
      <c r="K15" s="1011"/>
      <c r="L15" s="1012"/>
      <c r="M15" s="71"/>
    </row>
    <row r="16" spans="1:13" ht="15" customHeight="1" x14ac:dyDescent="0.2">
      <c r="A16" s="71"/>
      <c r="B16" s="83"/>
      <c r="C16" s="83"/>
      <c r="D16" s="551"/>
      <c r="E16" s="551"/>
      <c r="F16" s="551"/>
      <c r="G16" s="551"/>
      <c r="H16" s="550"/>
      <c r="I16" s="550"/>
      <c r="J16" s="550"/>
      <c r="K16" s="550"/>
      <c r="L16" s="550"/>
      <c r="M16" s="71"/>
    </row>
    <row r="17" spans="1:13" ht="15" customHeight="1" x14ac:dyDescent="0.2">
      <c r="A17" s="71"/>
      <c r="B17" s="83"/>
      <c r="C17" s="83"/>
      <c r="D17" s="83"/>
      <c r="E17" s="284"/>
      <c r="F17" s="285"/>
      <c r="G17" s="285"/>
      <c r="H17" s="83"/>
      <c r="I17" s="84"/>
      <c r="J17" s="550"/>
      <c r="K17" s="83"/>
      <c r="L17" s="83"/>
      <c r="M17" s="71"/>
    </row>
    <row r="18" spans="1:13" ht="18" customHeight="1" x14ac:dyDescent="0.2">
      <c r="A18" s="71"/>
      <c r="B18" s="83"/>
      <c r="C18" s="83"/>
      <c r="D18" s="83"/>
      <c r="E18" s="83"/>
      <c r="F18" s="83"/>
      <c r="G18" s="83"/>
      <c r="H18" s="83"/>
      <c r="I18" s="83"/>
      <c r="J18" s="83"/>
      <c r="K18" s="83"/>
      <c r="L18" s="83"/>
      <c r="M18" s="71"/>
    </row>
    <row r="19" spans="1:13" ht="15" customHeight="1" x14ac:dyDescent="0.25">
      <c r="A19" s="71"/>
      <c r="B19" s="980" t="s">
        <v>168</v>
      </c>
      <c r="C19" s="980"/>
      <c r="D19" s="980"/>
      <c r="E19" s="980"/>
      <c r="F19" s="980"/>
      <c r="G19" s="980" t="s">
        <v>158</v>
      </c>
      <c r="H19" s="980"/>
      <c r="I19" s="980"/>
      <c r="J19" s="980"/>
      <c r="K19" s="980"/>
      <c r="L19" s="980"/>
      <c r="M19" s="71"/>
    </row>
    <row r="20" spans="1:13" ht="15" customHeight="1" x14ac:dyDescent="0.2">
      <c r="A20" s="71"/>
      <c r="B20" s="71"/>
      <c r="C20" s="953" t="str">
        <f>A3</f>
        <v>Červenec 2019</v>
      </c>
      <c r="D20" s="953"/>
      <c r="E20" s="71"/>
      <c r="F20" s="71"/>
      <c r="G20" s="71"/>
      <c r="H20" s="71"/>
      <c r="I20" s="953" t="str">
        <f>A3</f>
        <v>Červenec 2019</v>
      </c>
      <c r="J20" s="953"/>
      <c r="K20" s="71"/>
      <c r="L20" s="71"/>
      <c r="M20" s="83"/>
    </row>
    <row r="21" spans="1:13" ht="15" customHeight="1" x14ac:dyDescent="0.2">
      <c r="A21" s="71"/>
      <c r="B21" s="83"/>
      <c r="C21" s="83"/>
      <c r="D21" s="83"/>
      <c r="E21" s="83"/>
      <c r="F21" s="83"/>
      <c r="G21" s="83"/>
      <c r="H21" s="83"/>
      <c r="I21" s="83"/>
      <c r="J21" s="83"/>
      <c r="K21" s="83"/>
      <c r="L21" s="83"/>
      <c r="M21" s="71"/>
    </row>
    <row r="22" spans="1:13" ht="15" customHeight="1" x14ac:dyDescent="0.2">
      <c r="A22" s="71"/>
      <c r="B22" s="83"/>
      <c r="C22" s="83"/>
      <c r="D22" s="83"/>
      <c r="E22" s="83"/>
      <c r="F22" s="83"/>
      <c r="G22" s="83"/>
      <c r="H22" s="83"/>
      <c r="I22" s="83"/>
      <c r="J22" s="83"/>
      <c r="K22" s="83"/>
      <c r="L22" s="83"/>
      <c r="M22" s="71"/>
    </row>
    <row r="23" spans="1:13" ht="15" customHeight="1" x14ac:dyDescent="0.2">
      <c r="A23" s="71"/>
      <c r="B23" s="83"/>
      <c r="C23" s="83"/>
      <c r="D23" s="83"/>
      <c r="E23" s="83"/>
      <c r="F23" s="83"/>
      <c r="G23" s="83"/>
      <c r="H23" s="83"/>
      <c r="I23" s="83"/>
      <c r="J23" s="83"/>
      <c r="K23" s="83"/>
      <c r="L23" s="83"/>
      <c r="M23" s="71"/>
    </row>
    <row r="24" spans="1:13" ht="15" customHeight="1" x14ac:dyDescent="0.2">
      <c r="A24" s="71"/>
      <c r="B24" s="83"/>
      <c r="C24" s="83"/>
      <c r="D24" s="83"/>
      <c r="E24" s="83"/>
      <c r="F24" s="83"/>
      <c r="G24" s="83"/>
      <c r="H24" s="83"/>
      <c r="I24" s="83"/>
      <c r="J24" s="83"/>
      <c r="K24" s="83"/>
      <c r="L24" s="83"/>
      <c r="M24" s="71"/>
    </row>
    <row r="25" spans="1:13" ht="15" customHeight="1" x14ac:dyDescent="0.2">
      <c r="A25" s="71"/>
      <c r="B25" s="83"/>
      <c r="C25" s="83"/>
      <c r="D25" s="83"/>
      <c r="E25" s="83"/>
      <c r="F25" s="83"/>
      <c r="G25" s="83"/>
      <c r="H25" s="83"/>
      <c r="I25" s="83"/>
      <c r="J25" s="83"/>
      <c r="K25" s="83"/>
      <c r="L25" s="83"/>
      <c r="M25" s="71"/>
    </row>
    <row r="26" spans="1:13" ht="15" customHeight="1" x14ac:dyDescent="0.2">
      <c r="A26" s="71"/>
      <c r="B26" s="83"/>
      <c r="C26" s="83"/>
      <c r="D26" s="83"/>
      <c r="E26" s="83"/>
      <c r="F26" s="83"/>
      <c r="G26" s="83"/>
      <c r="H26" s="83"/>
      <c r="I26" s="83"/>
      <c r="J26" s="83"/>
      <c r="K26" s="83"/>
      <c r="L26" s="83"/>
      <c r="M26" s="71"/>
    </row>
    <row r="27" spans="1:13" ht="15" customHeight="1" x14ac:dyDescent="0.2">
      <c r="A27" s="71"/>
      <c r="B27" s="83"/>
      <c r="C27" s="83"/>
      <c r="D27" s="83"/>
      <c r="E27" s="83"/>
      <c r="F27" s="83"/>
      <c r="G27" s="83"/>
      <c r="H27" s="83"/>
      <c r="I27" s="83"/>
      <c r="J27" s="83"/>
      <c r="K27" s="83"/>
      <c r="L27" s="83"/>
      <c r="M27" s="71"/>
    </row>
    <row r="28" spans="1:13" ht="15" customHeight="1" x14ac:dyDescent="0.2">
      <c r="A28" s="71"/>
      <c r="B28" s="83"/>
      <c r="C28" s="83"/>
      <c r="D28" s="83"/>
      <c r="E28" s="83"/>
      <c r="F28" s="83"/>
      <c r="G28" s="83"/>
      <c r="H28" s="83"/>
      <c r="I28" s="83"/>
      <c r="J28" s="83"/>
      <c r="K28" s="83"/>
      <c r="L28" s="83"/>
      <c r="M28" s="71"/>
    </row>
    <row r="29" spans="1:13" ht="15" customHeight="1" x14ac:dyDescent="0.2">
      <c r="A29" s="71"/>
      <c r="B29" s="83"/>
      <c r="C29" s="83"/>
      <c r="D29" s="83"/>
      <c r="E29" s="83"/>
      <c r="F29" s="83"/>
      <c r="G29" s="83"/>
      <c r="H29" s="83"/>
      <c r="I29" s="83"/>
      <c r="J29" s="83"/>
      <c r="K29" s="83"/>
      <c r="L29" s="83"/>
      <c r="M29" s="71"/>
    </row>
    <row r="30" spans="1:13" ht="15" customHeight="1" x14ac:dyDescent="0.2">
      <c r="A30" s="71"/>
      <c r="B30" s="83"/>
      <c r="C30" s="83"/>
      <c r="D30" s="83"/>
      <c r="E30" s="83"/>
      <c r="F30" s="83"/>
      <c r="G30" s="83"/>
      <c r="H30" s="83"/>
      <c r="I30" s="83"/>
      <c r="J30" s="83"/>
      <c r="K30" s="83"/>
      <c r="L30" s="83"/>
      <c r="M30" s="71"/>
    </row>
    <row r="31" spans="1:13" ht="15" customHeight="1" x14ac:dyDescent="0.2">
      <c r="A31" s="71"/>
      <c r="B31" s="83"/>
      <c r="C31" s="83"/>
      <c r="D31" s="83"/>
      <c r="E31" s="83"/>
      <c r="F31" s="83"/>
      <c r="G31" s="83"/>
      <c r="H31" s="83"/>
      <c r="I31" s="83"/>
      <c r="J31" s="83"/>
      <c r="K31" s="83"/>
      <c r="L31" s="83"/>
      <c r="M31" s="71"/>
    </row>
    <row r="32" spans="1:13" ht="15" customHeight="1" x14ac:dyDescent="0.2">
      <c r="A32" s="71"/>
      <c r="B32" s="71"/>
      <c r="C32" s="71"/>
      <c r="D32" s="71"/>
      <c r="E32" s="71"/>
      <c r="F32" s="71"/>
      <c r="G32" s="71"/>
      <c r="H32" s="71"/>
      <c r="I32" s="71"/>
      <c r="J32" s="71"/>
      <c r="K32" s="71"/>
      <c r="L32" s="71"/>
      <c r="M32" s="71"/>
    </row>
    <row r="33" spans="1:13" ht="15" customHeight="1" x14ac:dyDescent="0.2">
      <c r="A33" s="71"/>
      <c r="B33" s="71"/>
      <c r="C33" s="71"/>
      <c r="D33" s="71"/>
      <c r="E33" s="71"/>
      <c r="F33" s="71"/>
      <c r="G33" s="71"/>
      <c r="H33" s="71"/>
      <c r="I33" s="71"/>
      <c r="J33" s="71"/>
      <c r="K33" s="71"/>
      <c r="L33" s="71"/>
      <c r="M33" s="71"/>
    </row>
    <row r="34" spans="1:13" ht="15" customHeight="1" x14ac:dyDescent="0.2">
      <c r="A34" s="71"/>
      <c r="B34" s="71"/>
      <c r="C34" s="71"/>
      <c r="D34" s="71"/>
      <c r="E34" s="71"/>
      <c r="F34" s="71"/>
      <c r="G34" s="71"/>
      <c r="H34" s="71"/>
      <c r="I34" s="71"/>
      <c r="J34" s="71"/>
      <c r="K34" s="71"/>
      <c r="L34" s="71"/>
      <c r="M34" s="71"/>
    </row>
    <row r="35" spans="1:13" ht="15" customHeight="1" x14ac:dyDescent="0.2">
      <c r="A35" s="71"/>
      <c r="B35" s="71"/>
      <c r="C35" s="71"/>
      <c r="D35" s="71"/>
      <c r="E35" s="71"/>
      <c r="F35" s="71"/>
      <c r="G35" s="71"/>
      <c r="H35" s="71"/>
      <c r="I35" s="71"/>
      <c r="J35" s="71"/>
      <c r="K35" s="71"/>
      <c r="L35" s="71"/>
      <c r="M35" s="71"/>
    </row>
    <row r="36" spans="1:13" ht="15" customHeight="1" x14ac:dyDescent="0.25">
      <c r="A36" s="71"/>
      <c r="B36" s="980" t="s">
        <v>204</v>
      </c>
      <c r="C36" s="980"/>
      <c r="D36" s="980"/>
      <c r="E36" s="980"/>
      <c r="F36" s="980"/>
      <c r="G36" s="1006" t="s">
        <v>208</v>
      </c>
      <c r="H36" s="1006"/>
      <c r="I36" s="1006"/>
      <c r="J36" s="1006"/>
      <c r="K36" s="1006"/>
      <c r="L36" s="1006"/>
      <c r="M36" s="71"/>
    </row>
    <row r="37" spans="1:13" ht="15" customHeight="1" x14ac:dyDescent="0.25">
      <c r="A37" s="71"/>
      <c r="B37" s="71"/>
      <c r="C37" s="953" t="str">
        <f>A3</f>
        <v>Červenec 2019</v>
      </c>
      <c r="D37" s="953"/>
      <c r="E37" s="71"/>
      <c r="F37" s="385"/>
      <c r="G37" s="1006"/>
      <c r="H37" s="1006"/>
      <c r="I37" s="1006"/>
      <c r="J37" s="1006"/>
      <c r="K37" s="1006"/>
      <c r="L37" s="1006"/>
      <c r="M37" s="71"/>
    </row>
    <row r="38" spans="1:13" ht="15" customHeight="1" x14ac:dyDescent="0.2">
      <c r="A38" s="71"/>
      <c r="B38" s="71"/>
      <c r="C38" s="71"/>
      <c r="D38" s="71"/>
      <c r="E38" s="71"/>
      <c r="F38" s="289"/>
      <c r="G38" s="289"/>
      <c r="H38" s="289"/>
      <c r="I38" s="1005" t="str">
        <f>A3</f>
        <v>Červenec 2019</v>
      </c>
      <c r="J38" s="1005"/>
      <c r="K38" s="289"/>
      <c r="L38" s="289"/>
      <c r="M38" s="71"/>
    </row>
    <row r="39" spans="1:13" ht="15" customHeight="1" x14ac:dyDescent="0.2">
      <c r="A39" s="71"/>
      <c r="B39" s="71"/>
      <c r="C39" s="71"/>
      <c r="D39" s="71"/>
      <c r="E39" s="71"/>
      <c r="F39" s="71"/>
      <c r="G39" s="71"/>
      <c r="H39" s="71"/>
      <c r="I39" s="71"/>
      <c r="J39" s="71"/>
      <c r="K39" s="71"/>
      <c r="L39" s="71"/>
      <c r="M39" s="71"/>
    </row>
    <row r="40" spans="1:13" ht="15" customHeight="1" x14ac:dyDescent="0.2">
      <c r="A40" s="71"/>
      <c r="B40" s="71"/>
      <c r="C40" s="71"/>
      <c r="D40" s="71"/>
      <c r="E40" s="71"/>
      <c r="F40" s="71"/>
      <c r="G40" s="71"/>
      <c r="H40" s="71"/>
      <c r="I40" s="71"/>
      <c r="J40" s="71"/>
      <c r="K40" s="71"/>
      <c r="L40" s="71"/>
      <c r="M40" s="71"/>
    </row>
    <row r="41" spans="1:13" ht="15" customHeight="1" x14ac:dyDescent="0.2">
      <c r="A41" s="71"/>
      <c r="B41" s="71"/>
      <c r="C41" s="71"/>
      <c r="D41" s="71"/>
      <c r="E41" s="71"/>
      <c r="F41" s="71"/>
      <c r="G41" s="71"/>
      <c r="H41" s="71"/>
      <c r="I41" s="71"/>
      <c r="J41" s="71"/>
      <c r="K41" s="71"/>
      <c r="L41" s="71"/>
      <c r="M41" s="71"/>
    </row>
    <row r="42" spans="1:13" ht="15" customHeight="1" x14ac:dyDescent="0.2">
      <c r="A42" s="71"/>
      <c r="B42" s="71"/>
      <c r="C42" s="71"/>
      <c r="D42" s="71"/>
      <c r="E42" s="71"/>
      <c r="F42" s="71"/>
      <c r="G42" s="71"/>
      <c r="H42" s="71"/>
      <c r="I42" s="71"/>
      <c r="J42" s="71"/>
      <c r="K42" s="71"/>
      <c r="L42" s="71"/>
      <c r="M42" s="71"/>
    </row>
    <row r="43" spans="1:13" ht="15" customHeight="1" x14ac:dyDescent="0.2">
      <c r="A43" s="71"/>
      <c r="B43" s="71"/>
      <c r="C43" s="71"/>
      <c r="D43" s="71"/>
      <c r="E43" s="71"/>
      <c r="F43" s="71"/>
      <c r="G43" s="71"/>
      <c r="H43" s="71"/>
      <c r="I43" s="71"/>
      <c r="J43" s="71"/>
      <c r="K43" s="71"/>
      <c r="L43" s="71"/>
      <c r="M43" s="71"/>
    </row>
    <row r="44" spans="1:13" ht="15" customHeight="1" x14ac:dyDescent="0.2">
      <c r="A44" s="71"/>
      <c r="B44" s="71"/>
      <c r="C44" s="71"/>
      <c r="D44" s="71"/>
      <c r="E44" s="71"/>
      <c r="F44" s="71"/>
      <c r="G44" s="71"/>
      <c r="H44" s="71"/>
      <c r="I44" s="71"/>
      <c r="J44" s="71"/>
      <c r="K44" s="71"/>
      <c r="L44" s="71"/>
      <c r="M44" s="71"/>
    </row>
    <row r="45" spans="1:13" ht="15" customHeight="1" x14ac:dyDescent="0.2">
      <c r="A45" s="71"/>
      <c r="B45" s="71"/>
      <c r="C45" s="71"/>
      <c r="D45" s="71"/>
      <c r="E45" s="71"/>
      <c r="F45" s="71"/>
      <c r="G45" s="71"/>
      <c r="H45" s="71"/>
      <c r="I45" s="71"/>
      <c r="J45" s="71"/>
      <c r="K45" s="71"/>
      <c r="L45" s="71"/>
      <c r="M45" s="71"/>
    </row>
    <row r="46" spans="1:13" ht="15" customHeight="1" x14ac:dyDescent="0.2">
      <c r="A46" s="71"/>
      <c r="B46" s="71"/>
      <c r="C46" s="71"/>
      <c r="D46" s="71"/>
      <c r="E46" s="71"/>
      <c r="F46" s="71"/>
      <c r="G46" s="71"/>
      <c r="H46" s="71"/>
      <c r="I46" s="71"/>
      <c r="J46" s="71"/>
      <c r="K46" s="71"/>
      <c r="L46" s="71"/>
      <c r="M46" s="71"/>
    </row>
    <row r="47" spans="1:13" ht="15" customHeight="1" x14ac:dyDescent="0.2">
      <c r="A47" s="71"/>
      <c r="B47" s="71"/>
      <c r="C47" s="71"/>
      <c r="D47" s="71"/>
      <c r="E47" s="71"/>
      <c r="F47" s="71"/>
      <c r="G47" s="71"/>
      <c r="H47" s="71"/>
      <c r="I47" s="71"/>
      <c r="J47" s="71"/>
      <c r="K47" s="71"/>
      <c r="L47" s="71"/>
      <c r="M47" s="71"/>
    </row>
    <row r="48" spans="1:13" ht="15" customHeight="1" x14ac:dyDescent="0.2">
      <c r="A48" s="71"/>
      <c r="B48" s="71"/>
      <c r="C48" s="71"/>
      <c r="D48" s="71"/>
      <c r="E48" s="71"/>
      <c r="F48" s="71"/>
      <c r="G48" s="71"/>
      <c r="H48" s="71"/>
      <c r="I48" s="71"/>
      <c r="J48" s="71"/>
      <c r="K48" s="71"/>
      <c r="L48" s="71"/>
      <c r="M48" s="71"/>
    </row>
    <row r="49" spans="1:13" ht="15" customHeight="1" x14ac:dyDescent="0.2">
      <c r="A49" s="71"/>
      <c r="B49" s="71"/>
      <c r="C49" s="71"/>
      <c r="D49" s="71"/>
      <c r="E49" s="71"/>
      <c r="F49" s="71"/>
      <c r="G49" s="71"/>
      <c r="H49" s="71"/>
      <c r="I49" s="71"/>
      <c r="J49" s="71"/>
      <c r="K49" s="71"/>
      <c r="L49" s="71"/>
      <c r="M49" s="71"/>
    </row>
    <row r="50" spans="1:13" ht="15" customHeight="1" x14ac:dyDescent="0.2">
      <c r="A50" s="71"/>
      <c r="B50" s="71"/>
      <c r="C50" s="71"/>
      <c r="D50" s="71"/>
      <c r="E50" s="71"/>
      <c r="F50" s="71"/>
      <c r="G50" s="71"/>
      <c r="H50" s="71"/>
      <c r="I50" s="71"/>
      <c r="J50" s="71"/>
      <c r="K50" s="71"/>
      <c r="L50" s="71"/>
      <c r="M50" s="71"/>
    </row>
    <row r="51" spans="1:13" ht="15" customHeight="1" x14ac:dyDescent="0.2">
      <c r="A51" s="71"/>
      <c r="B51" s="71"/>
      <c r="C51" s="71"/>
      <c r="D51" s="71"/>
      <c r="E51" s="71"/>
      <c r="F51" s="71"/>
      <c r="G51" s="71"/>
      <c r="H51" s="71"/>
      <c r="I51" s="71"/>
      <c r="J51" s="71"/>
      <c r="K51" s="71"/>
      <c r="L51" s="71"/>
      <c r="M51" s="71"/>
    </row>
    <row r="52" spans="1:13" ht="15" customHeight="1" x14ac:dyDescent="0.2">
      <c r="A52" s="71"/>
      <c r="B52" s="71"/>
      <c r="C52" s="71"/>
      <c r="D52" s="71"/>
      <c r="E52" s="71"/>
      <c r="F52" s="71"/>
      <c r="G52" s="71"/>
      <c r="H52" s="71"/>
      <c r="I52" s="71"/>
      <c r="J52" s="71"/>
      <c r="K52" s="71"/>
      <c r="L52" s="71"/>
      <c r="M52" s="71"/>
    </row>
    <row r="53" spans="1:13" ht="15" customHeight="1" x14ac:dyDescent="0.2"/>
    <row r="54" spans="1:13" ht="15" customHeight="1" x14ac:dyDescent="0.2"/>
    <row r="55" spans="1:13" ht="15" customHeight="1" x14ac:dyDescent="0.2"/>
    <row r="56" spans="1:13" ht="15" customHeight="1" x14ac:dyDescent="0.2"/>
    <row r="57" spans="1:13" ht="15" customHeight="1" x14ac:dyDescent="0.2"/>
    <row r="58" spans="1:13" ht="15" customHeight="1" x14ac:dyDescent="0.2"/>
    <row r="59" spans="1:13" ht="15" customHeight="1" x14ac:dyDescent="0.2"/>
  </sheetData>
  <mergeCells count="20">
    <mergeCell ref="K1:M1"/>
    <mergeCell ref="B4:C4"/>
    <mergeCell ref="H6:L6"/>
    <mergeCell ref="C7:C8"/>
    <mergeCell ref="A2:M2"/>
    <mergeCell ref="H5:L5"/>
    <mergeCell ref="D5:G5"/>
    <mergeCell ref="A3:C3"/>
    <mergeCell ref="G7:G8"/>
    <mergeCell ref="D14:G15"/>
    <mergeCell ref="G19:L19"/>
    <mergeCell ref="C20:D20"/>
    <mergeCell ref="I20:J20"/>
    <mergeCell ref="I38:J38"/>
    <mergeCell ref="C37:D37"/>
    <mergeCell ref="G36:L37"/>
    <mergeCell ref="B19:F19"/>
    <mergeCell ref="B36:F36"/>
    <mergeCell ref="H14:L14"/>
    <mergeCell ref="H15:L15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&amp;C14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9"/>
  <sheetViews>
    <sheetView view="pageBreakPreview" topLeftCell="A10" zoomScaleNormal="100" zoomScaleSheetLayoutView="100" workbookViewId="0">
      <selection activeCell="N34" sqref="N34"/>
    </sheetView>
  </sheetViews>
  <sheetFormatPr defaultRowHeight="12.75" x14ac:dyDescent="0.2"/>
  <cols>
    <col min="1" max="1" width="1.7109375" style="66" customWidth="1"/>
    <col min="2" max="2" width="16.28515625" style="66" customWidth="1"/>
    <col min="3" max="3" width="10.140625" style="66" customWidth="1"/>
    <col min="4" max="7" width="7.7109375" style="66" customWidth="1"/>
    <col min="8" max="11" width="6.7109375" style="66" customWidth="1"/>
    <col min="12" max="12" width="6.85546875" style="66" customWidth="1"/>
    <col min="13" max="13" width="1.7109375" style="66" customWidth="1"/>
    <col min="14" max="15" width="9.140625" style="66"/>
    <col min="16" max="16" width="11.140625" style="66" customWidth="1"/>
    <col min="17" max="16384" width="9.140625" style="66"/>
  </cols>
  <sheetData>
    <row r="1" spans="1:13" ht="13.5" x14ac:dyDescent="0.25">
      <c r="K1" s="964" t="s">
        <v>232</v>
      </c>
      <c r="L1" s="964"/>
      <c r="M1" s="964"/>
    </row>
    <row r="2" spans="1:13" ht="24" customHeight="1" x14ac:dyDescent="0.25">
      <c r="A2" s="885" t="s">
        <v>157</v>
      </c>
      <c r="B2" s="885"/>
      <c r="C2" s="885"/>
      <c r="D2" s="885"/>
      <c r="E2" s="885"/>
      <c r="F2" s="885"/>
      <c r="G2" s="885"/>
      <c r="H2" s="885"/>
      <c r="I2" s="885"/>
      <c r="J2" s="885"/>
      <c r="K2" s="885"/>
      <c r="L2" s="885"/>
      <c r="M2" s="885"/>
    </row>
    <row r="3" spans="1:13" ht="17.100000000000001" customHeight="1" x14ac:dyDescent="0.2">
      <c r="A3" s="1016" t="str">
        <f>T!J21&amp;" "&amp;T!G17</f>
        <v>Srpen 2019</v>
      </c>
      <c r="B3" s="1016"/>
      <c r="C3" s="1016"/>
      <c r="D3" s="101"/>
      <c r="E3" s="69"/>
      <c r="F3" s="67"/>
      <c r="G3" s="67"/>
      <c r="H3" s="67"/>
      <c r="I3" s="67"/>
    </row>
    <row r="4" spans="1:13" ht="18.75" customHeight="1" x14ac:dyDescent="0.2">
      <c r="B4" s="965"/>
      <c r="C4" s="965"/>
      <c r="D4" s="599"/>
      <c r="E4" s="599"/>
      <c r="F4" s="71"/>
      <c r="G4" s="600"/>
      <c r="H4" s="601"/>
      <c r="I4" s="71"/>
      <c r="J4" s="599"/>
      <c r="K4" s="599"/>
      <c r="L4" s="599"/>
      <c r="M4" s="71"/>
    </row>
    <row r="5" spans="1:13" ht="24.95" customHeight="1" x14ac:dyDescent="0.2">
      <c r="D5" s="1015" t="s">
        <v>39</v>
      </c>
      <c r="E5" s="1013"/>
      <c r="F5" s="1013"/>
      <c r="G5" s="1014"/>
      <c r="H5" s="1015" t="s">
        <v>143</v>
      </c>
      <c r="I5" s="1013"/>
      <c r="J5" s="1013"/>
      <c r="K5" s="1013"/>
      <c r="L5" s="1014"/>
      <c r="M5" s="71"/>
    </row>
    <row r="6" spans="1:13" ht="24.95" customHeight="1" x14ac:dyDescent="0.25">
      <c r="B6" s="76"/>
      <c r="C6" s="76"/>
      <c r="D6" s="603"/>
      <c r="E6" s="604"/>
      <c r="F6" s="603"/>
      <c r="G6" s="605"/>
      <c r="H6" s="1013"/>
      <c r="I6" s="1013"/>
      <c r="J6" s="1013"/>
      <c r="K6" s="1013"/>
      <c r="L6" s="1014"/>
      <c r="M6" s="87"/>
    </row>
    <row r="7" spans="1:13" ht="14.1" customHeight="1" x14ac:dyDescent="0.25">
      <c r="B7" s="94"/>
      <c r="C7" s="972" t="s">
        <v>144</v>
      </c>
      <c r="D7" s="152"/>
      <c r="E7" s="602"/>
      <c r="F7" s="484" t="s">
        <v>146</v>
      </c>
      <c r="G7" s="972" t="s">
        <v>205</v>
      </c>
      <c r="H7" s="147" t="s">
        <v>38</v>
      </c>
      <c r="I7" s="147" t="s">
        <v>71</v>
      </c>
      <c r="J7" s="147" t="s">
        <v>72</v>
      </c>
      <c r="K7" s="147" t="s">
        <v>147</v>
      </c>
      <c r="L7" s="148" t="s">
        <v>148</v>
      </c>
      <c r="M7" s="71"/>
    </row>
    <row r="8" spans="1:13" ht="14.1" customHeight="1" x14ac:dyDescent="0.25">
      <c r="A8" s="158"/>
      <c r="B8" s="234" t="s">
        <v>47</v>
      </c>
      <c r="C8" s="973"/>
      <c r="D8" s="758" t="s">
        <v>336</v>
      </c>
      <c r="E8" s="757" t="s">
        <v>1</v>
      </c>
      <c r="F8" s="485" t="s">
        <v>66</v>
      </c>
      <c r="G8" s="973"/>
      <c r="H8" s="150" t="s">
        <v>11</v>
      </c>
      <c r="I8" s="150" t="s">
        <v>11</v>
      </c>
      <c r="J8" s="150" t="s">
        <v>11</v>
      </c>
      <c r="K8" s="150" t="s">
        <v>11</v>
      </c>
      <c r="L8" s="151" t="s">
        <v>11</v>
      </c>
      <c r="M8" s="131"/>
    </row>
    <row r="9" spans="1:13" ht="14.1" customHeight="1" x14ac:dyDescent="0.2">
      <c r="A9" s="100"/>
      <c r="B9" s="135" t="s">
        <v>40</v>
      </c>
      <c r="C9" s="104">
        <f>'10'!D22</f>
        <v>420599</v>
      </c>
      <c r="D9" s="105">
        <f>'10'!E22</f>
        <v>19563.668312595008</v>
      </c>
      <c r="E9" s="104">
        <f>'10'!F22</f>
        <v>208414.42821001133</v>
      </c>
      <c r="F9" s="383">
        <f>E9/$E$13</f>
        <v>5.1323265817767277E-2</v>
      </c>
      <c r="G9" s="383">
        <f>'10'!H22</f>
        <v>3.9804538211116798E-2</v>
      </c>
      <c r="H9" s="159">
        <v>20.558064516129029</v>
      </c>
      <c r="I9" s="369">
        <v>24.8</v>
      </c>
      <c r="J9" s="369">
        <v>16</v>
      </c>
      <c r="K9" s="369">
        <v>18.5</v>
      </c>
      <c r="L9" s="161">
        <v>2.0580645161290292</v>
      </c>
      <c r="M9" s="71"/>
    </row>
    <row r="10" spans="1:13" ht="14.1" customHeight="1" x14ac:dyDescent="0.2">
      <c r="A10" s="100"/>
      <c r="B10" s="84" t="s">
        <v>291</v>
      </c>
      <c r="C10" s="77">
        <f>'11'!D22</f>
        <v>2289143</v>
      </c>
      <c r="D10" s="78">
        <f>'11'!E22</f>
        <v>259966.69329779022</v>
      </c>
      <c r="E10" s="77">
        <f>'11'!F22</f>
        <v>2769444.2444799994</v>
      </c>
      <c r="F10" s="141">
        <f>E10/$E$13</f>
        <v>0.6819917620276591</v>
      </c>
      <c r="G10" s="141">
        <f>'11'!H22</f>
        <v>2.6511508274895144E-2</v>
      </c>
      <c r="H10" s="165">
        <v>19.121505376344086</v>
      </c>
      <c r="I10" s="166">
        <v>22.666666666666668</v>
      </c>
      <c r="J10" s="166">
        <v>14.816666666666665</v>
      </c>
      <c r="K10" s="166">
        <v>17.31666666666667</v>
      </c>
      <c r="L10" s="167">
        <v>1.8048387096774157</v>
      </c>
      <c r="M10" s="71"/>
    </row>
    <row r="11" spans="1:13" ht="14.1" customHeight="1" x14ac:dyDescent="0.2">
      <c r="A11" s="100"/>
      <c r="B11" s="84" t="s">
        <v>41</v>
      </c>
      <c r="C11" s="77">
        <f>'12'!D22</f>
        <v>114080</v>
      </c>
      <c r="D11" s="78">
        <f>'12'!E22</f>
        <v>11303.985000000001</v>
      </c>
      <c r="E11" s="77">
        <f>'12'!F22</f>
        <v>120733.49552000001</v>
      </c>
      <c r="F11" s="141">
        <f>E11/$E$13</f>
        <v>2.9731325882281338E-2</v>
      </c>
      <c r="G11" s="141">
        <f>'12'!H22</f>
        <v>-2.7880336513577504E-3</v>
      </c>
      <c r="H11" s="165">
        <v>18.787096774193543</v>
      </c>
      <c r="I11" s="166">
        <v>23</v>
      </c>
      <c r="J11" s="166">
        <v>13.7</v>
      </c>
      <c r="K11" s="166">
        <v>16.800000000000004</v>
      </c>
      <c r="L11" s="167">
        <v>1.9870967741935388</v>
      </c>
      <c r="M11" s="71"/>
    </row>
    <row r="12" spans="1:13" ht="14.1" customHeight="1" x14ac:dyDescent="0.2">
      <c r="A12" s="100"/>
      <c r="B12" s="84" t="s">
        <v>94</v>
      </c>
      <c r="C12" s="77">
        <f>'13'!D22</f>
        <v>7996</v>
      </c>
      <c r="D12" s="78">
        <f>'13'!E22</f>
        <v>90523.727999999988</v>
      </c>
      <c r="E12" s="77">
        <f>'13'!F22</f>
        <v>962225.56989000016</v>
      </c>
      <c r="F12" s="141">
        <f>E12/$E$13</f>
        <v>0.23695364627229232</v>
      </c>
      <c r="G12" s="141">
        <f>'13'!H22</f>
        <v>0.51596718960468468</v>
      </c>
      <c r="H12" s="165">
        <v>19.183870967741935</v>
      </c>
      <c r="I12" s="166">
        <v>22.8</v>
      </c>
      <c r="J12" s="166">
        <v>14.8</v>
      </c>
      <c r="K12" s="166">
        <v>17.219354838709684</v>
      </c>
      <c r="L12" s="167">
        <v>1.9645161290322513</v>
      </c>
      <c r="M12" s="71"/>
    </row>
    <row r="13" spans="1:13" ht="14.1" customHeight="1" x14ac:dyDescent="0.2">
      <c r="A13" s="158"/>
      <c r="B13" s="606" t="s">
        <v>5</v>
      </c>
      <c r="C13" s="607">
        <f>SUM(C9:C12)</f>
        <v>2831818</v>
      </c>
      <c r="D13" s="608">
        <f t="shared" ref="D13:E13" si="0">SUM(D9:D12)</f>
        <v>381358.07461038523</v>
      </c>
      <c r="E13" s="609">
        <f t="shared" si="0"/>
        <v>4060817.7381000109</v>
      </c>
      <c r="F13" s="610">
        <f>SUM(F9:F12)</f>
        <v>1</v>
      </c>
      <c r="G13" s="610">
        <f>'9'!H22</f>
        <v>0.11145379751460585</v>
      </c>
      <c r="H13" s="611">
        <v>19.183870967741935</v>
      </c>
      <c r="I13" s="612">
        <v>22.8</v>
      </c>
      <c r="J13" s="612">
        <v>14.8</v>
      </c>
      <c r="K13" s="612">
        <v>17.219354838709684</v>
      </c>
      <c r="L13" s="613">
        <v>1.9645161290322513</v>
      </c>
      <c r="M13" s="91"/>
    </row>
    <row r="14" spans="1:13" ht="15" customHeight="1" x14ac:dyDescent="0.2">
      <c r="A14" s="100"/>
      <c r="B14" s="84"/>
      <c r="C14" s="157"/>
      <c r="D14" s="999" t="s">
        <v>342</v>
      </c>
      <c r="E14" s="1000"/>
      <c r="F14" s="1000"/>
      <c r="G14" s="1001"/>
      <c r="H14" s="1007" t="s">
        <v>149</v>
      </c>
      <c r="I14" s="1008"/>
      <c r="J14" s="1008"/>
      <c r="K14" s="1008"/>
      <c r="L14" s="1009"/>
      <c r="M14" s="71"/>
    </row>
    <row r="15" spans="1:13" ht="15" customHeight="1" x14ac:dyDescent="0.2">
      <c r="A15" s="71"/>
      <c r="B15" s="156"/>
      <c r="C15" s="83"/>
      <c r="D15" s="1002"/>
      <c r="E15" s="1003"/>
      <c r="F15" s="1003"/>
      <c r="G15" s="1004"/>
      <c r="H15" s="1010" t="s">
        <v>343</v>
      </c>
      <c r="I15" s="1011"/>
      <c r="J15" s="1011"/>
      <c r="K15" s="1011"/>
      <c r="L15" s="1012"/>
      <c r="M15" s="71"/>
    </row>
    <row r="16" spans="1:13" ht="15" customHeight="1" x14ac:dyDescent="0.2">
      <c r="A16" s="71"/>
      <c r="B16" s="83"/>
      <c r="C16" s="83"/>
      <c r="D16" s="551"/>
      <c r="E16" s="551"/>
      <c r="F16" s="551"/>
      <c r="G16" s="551"/>
      <c r="H16" s="550"/>
      <c r="I16" s="550"/>
      <c r="J16" s="550"/>
      <c r="K16" s="550"/>
      <c r="L16" s="550"/>
      <c r="M16" s="71"/>
    </row>
    <row r="17" spans="1:13" ht="15" customHeight="1" x14ac:dyDescent="0.2">
      <c r="A17" s="71"/>
      <c r="B17" s="83"/>
      <c r="C17" s="83"/>
      <c r="D17" s="83"/>
      <c r="E17" s="284"/>
      <c r="F17" s="285"/>
      <c r="G17" s="285"/>
      <c r="H17" s="83"/>
      <c r="I17" s="84"/>
      <c r="J17" s="550"/>
      <c r="K17" s="83"/>
      <c r="L17" s="83"/>
      <c r="M17" s="71"/>
    </row>
    <row r="18" spans="1:13" ht="18" customHeight="1" x14ac:dyDescent="0.2">
      <c r="A18" s="71"/>
      <c r="B18" s="83"/>
      <c r="C18" s="83"/>
      <c r="D18" s="83"/>
      <c r="E18" s="83"/>
      <c r="F18" s="83"/>
      <c r="G18" s="83"/>
      <c r="H18" s="83"/>
      <c r="I18" s="83"/>
      <c r="J18" s="83"/>
      <c r="K18" s="83"/>
      <c r="L18" s="83"/>
      <c r="M18" s="71"/>
    </row>
    <row r="19" spans="1:13" ht="15" customHeight="1" x14ac:dyDescent="0.25">
      <c r="A19" s="71"/>
      <c r="B19" s="980" t="s">
        <v>168</v>
      </c>
      <c r="C19" s="980"/>
      <c r="D19" s="980"/>
      <c r="E19" s="980"/>
      <c r="F19" s="980"/>
      <c r="G19" s="980" t="s">
        <v>158</v>
      </c>
      <c r="H19" s="980"/>
      <c r="I19" s="980"/>
      <c r="J19" s="980"/>
      <c r="K19" s="980"/>
      <c r="L19" s="980"/>
      <c r="M19" s="71"/>
    </row>
    <row r="20" spans="1:13" ht="15" customHeight="1" x14ac:dyDescent="0.2">
      <c r="A20" s="71"/>
      <c r="B20" s="71"/>
      <c r="C20" s="953" t="str">
        <f>A3</f>
        <v>Srpen 2019</v>
      </c>
      <c r="D20" s="953"/>
      <c r="E20" s="71"/>
      <c r="F20" s="71"/>
      <c r="G20" s="71"/>
      <c r="H20" s="953" t="str">
        <f>A3</f>
        <v>Srpen 2019</v>
      </c>
      <c r="I20" s="953"/>
      <c r="J20" s="953"/>
      <c r="K20" s="71"/>
      <c r="L20" s="71"/>
      <c r="M20" s="83"/>
    </row>
    <row r="21" spans="1:13" ht="15" customHeight="1" x14ac:dyDescent="0.2">
      <c r="A21" s="71"/>
      <c r="B21" s="83"/>
      <c r="C21" s="83"/>
      <c r="D21" s="83"/>
      <c r="E21" s="83"/>
      <c r="F21" s="83"/>
      <c r="G21" s="83"/>
      <c r="H21" s="83"/>
      <c r="I21" s="83"/>
      <c r="J21" s="83"/>
      <c r="K21" s="83"/>
      <c r="L21" s="83"/>
      <c r="M21" s="71"/>
    </row>
    <row r="22" spans="1:13" ht="15" customHeight="1" x14ac:dyDescent="0.2">
      <c r="A22" s="71"/>
      <c r="B22" s="83"/>
      <c r="C22" s="83"/>
      <c r="D22" s="83"/>
      <c r="E22" s="83"/>
      <c r="F22" s="83"/>
      <c r="G22" s="83"/>
      <c r="H22" s="83"/>
      <c r="I22" s="83"/>
      <c r="J22" s="83"/>
      <c r="K22" s="83"/>
      <c r="L22" s="83"/>
      <c r="M22" s="71"/>
    </row>
    <row r="23" spans="1:13" ht="15" customHeight="1" x14ac:dyDescent="0.2">
      <c r="A23" s="71"/>
      <c r="B23" s="83"/>
      <c r="C23" s="83"/>
      <c r="D23" s="83"/>
      <c r="E23" s="83"/>
      <c r="F23" s="83"/>
      <c r="G23" s="83"/>
      <c r="H23" s="83"/>
      <c r="I23" s="83"/>
      <c r="J23" s="83"/>
      <c r="K23" s="83"/>
      <c r="L23" s="83"/>
      <c r="M23" s="71"/>
    </row>
    <row r="24" spans="1:13" ht="15" customHeight="1" x14ac:dyDescent="0.2">
      <c r="A24" s="71"/>
      <c r="B24" s="83"/>
      <c r="C24" s="83"/>
      <c r="D24" s="83"/>
      <c r="E24" s="83"/>
      <c r="F24" s="83"/>
      <c r="G24" s="83"/>
      <c r="H24" s="83"/>
      <c r="I24" s="83"/>
      <c r="J24" s="83"/>
      <c r="K24" s="83"/>
      <c r="L24" s="83"/>
      <c r="M24" s="71"/>
    </row>
    <row r="25" spans="1:13" ht="15" customHeight="1" x14ac:dyDescent="0.2">
      <c r="A25" s="71"/>
      <c r="B25" s="83"/>
      <c r="C25" s="83"/>
      <c r="D25" s="83"/>
      <c r="E25" s="83"/>
      <c r="F25" s="83"/>
      <c r="G25" s="83"/>
      <c r="H25" s="83"/>
      <c r="I25" s="83"/>
      <c r="J25" s="83"/>
      <c r="K25" s="83"/>
      <c r="L25" s="83"/>
      <c r="M25" s="71"/>
    </row>
    <row r="26" spans="1:13" ht="15" customHeight="1" x14ac:dyDescent="0.2">
      <c r="A26" s="71"/>
      <c r="B26" s="83"/>
      <c r="C26" s="83"/>
      <c r="D26" s="83"/>
      <c r="E26" s="83"/>
      <c r="F26" s="83"/>
      <c r="G26" s="83"/>
      <c r="H26" s="83"/>
      <c r="I26" s="83"/>
      <c r="J26" s="83"/>
      <c r="K26" s="83"/>
      <c r="L26" s="83"/>
      <c r="M26" s="71"/>
    </row>
    <row r="27" spans="1:13" ht="15" customHeight="1" x14ac:dyDescent="0.2">
      <c r="A27" s="71"/>
      <c r="B27" s="83"/>
      <c r="C27" s="83"/>
      <c r="D27" s="83"/>
      <c r="E27" s="83"/>
      <c r="F27" s="83"/>
      <c r="G27" s="83"/>
      <c r="H27" s="83"/>
      <c r="I27" s="83"/>
      <c r="J27" s="83"/>
      <c r="K27" s="83"/>
      <c r="L27" s="83"/>
      <c r="M27" s="71"/>
    </row>
    <row r="28" spans="1:13" ht="15" customHeight="1" x14ac:dyDescent="0.2">
      <c r="A28" s="71"/>
      <c r="B28" s="83"/>
      <c r="C28" s="83"/>
      <c r="D28" s="83"/>
      <c r="E28" s="83"/>
      <c r="F28" s="83"/>
      <c r="G28" s="83"/>
      <c r="H28" s="83"/>
      <c r="I28" s="83"/>
      <c r="J28" s="83"/>
      <c r="K28" s="83"/>
      <c r="L28" s="83"/>
      <c r="M28" s="71"/>
    </row>
    <row r="29" spans="1:13" ht="15" customHeight="1" x14ac:dyDescent="0.2">
      <c r="A29" s="71"/>
      <c r="B29" s="83"/>
      <c r="C29" s="83"/>
      <c r="D29" s="83"/>
      <c r="E29" s="83"/>
      <c r="F29" s="83"/>
      <c r="G29" s="83"/>
      <c r="H29" s="83"/>
      <c r="I29" s="83"/>
      <c r="J29" s="83"/>
      <c r="K29" s="83"/>
      <c r="L29" s="83"/>
      <c r="M29" s="71"/>
    </row>
    <row r="30" spans="1:13" ht="15" customHeight="1" x14ac:dyDescent="0.2">
      <c r="A30" s="71"/>
      <c r="B30" s="83"/>
      <c r="C30" s="83"/>
      <c r="D30" s="83"/>
      <c r="E30" s="83"/>
      <c r="F30" s="83"/>
      <c r="G30" s="83"/>
      <c r="H30" s="83"/>
      <c r="I30" s="83"/>
      <c r="J30" s="83"/>
      <c r="K30" s="83"/>
      <c r="L30" s="83"/>
      <c r="M30" s="71"/>
    </row>
    <row r="31" spans="1:13" ht="15" customHeight="1" x14ac:dyDescent="0.2">
      <c r="A31" s="71"/>
      <c r="B31" s="83"/>
      <c r="C31" s="83"/>
      <c r="D31" s="83"/>
      <c r="E31" s="83"/>
      <c r="F31" s="83"/>
      <c r="G31" s="83"/>
      <c r="H31" s="83"/>
      <c r="I31" s="83"/>
      <c r="J31" s="83"/>
      <c r="K31" s="83"/>
      <c r="L31" s="83"/>
      <c r="M31" s="71"/>
    </row>
    <row r="32" spans="1:13" ht="15" customHeight="1" x14ac:dyDescent="0.2">
      <c r="A32" s="71"/>
      <c r="B32" s="71"/>
      <c r="C32" s="71"/>
      <c r="D32" s="71"/>
      <c r="E32" s="71"/>
      <c r="F32" s="71"/>
      <c r="G32" s="71"/>
      <c r="H32" s="71"/>
      <c r="I32" s="71"/>
      <c r="J32" s="71"/>
      <c r="K32" s="71"/>
      <c r="L32" s="71"/>
      <c r="M32" s="71"/>
    </row>
    <row r="33" spans="1:13" ht="15" customHeight="1" x14ac:dyDescent="0.2">
      <c r="A33" s="71"/>
      <c r="B33" s="71"/>
      <c r="C33" s="71"/>
      <c r="D33" s="71"/>
      <c r="E33" s="71"/>
      <c r="F33" s="71"/>
      <c r="G33" s="71"/>
      <c r="H33" s="71"/>
      <c r="I33" s="71"/>
      <c r="J33" s="71"/>
      <c r="K33" s="71"/>
      <c r="L33" s="71"/>
      <c r="M33" s="71"/>
    </row>
    <row r="34" spans="1:13" ht="15" customHeight="1" x14ac:dyDescent="0.2">
      <c r="A34" s="71"/>
      <c r="B34" s="71"/>
      <c r="C34" s="71"/>
      <c r="D34" s="71"/>
      <c r="E34" s="71"/>
      <c r="F34" s="71"/>
      <c r="G34" s="71"/>
      <c r="H34" s="71"/>
      <c r="I34" s="71"/>
      <c r="J34" s="71"/>
      <c r="K34" s="71"/>
      <c r="L34" s="71"/>
      <c r="M34" s="71"/>
    </row>
    <row r="35" spans="1:13" ht="15" customHeight="1" x14ac:dyDescent="0.2">
      <c r="A35" s="71"/>
      <c r="B35" s="71"/>
      <c r="C35" s="71"/>
      <c r="D35" s="71"/>
      <c r="E35" s="71"/>
      <c r="F35" s="71"/>
      <c r="G35" s="71"/>
      <c r="H35" s="71"/>
      <c r="I35" s="71"/>
      <c r="J35" s="71"/>
      <c r="K35" s="71"/>
      <c r="L35" s="71"/>
      <c r="M35" s="71"/>
    </row>
    <row r="36" spans="1:13" ht="15" customHeight="1" x14ac:dyDescent="0.25">
      <c r="A36" s="71"/>
      <c r="B36" s="980" t="s">
        <v>204</v>
      </c>
      <c r="C36" s="980"/>
      <c r="D36" s="980"/>
      <c r="E36" s="980"/>
      <c r="F36" s="980"/>
      <c r="G36" s="1006" t="s">
        <v>208</v>
      </c>
      <c r="H36" s="1006"/>
      <c r="I36" s="1006"/>
      <c r="J36" s="1006"/>
      <c r="K36" s="1006"/>
      <c r="L36" s="1006"/>
      <c r="M36" s="71"/>
    </row>
    <row r="37" spans="1:13" ht="15" customHeight="1" x14ac:dyDescent="0.25">
      <c r="A37" s="71"/>
      <c r="B37" s="71"/>
      <c r="C37" s="953" t="str">
        <f>A3</f>
        <v>Srpen 2019</v>
      </c>
      <c r="D37" s="953"/>
      <c r="E37" s="71"/>
      <c r="F37" s="385"/>
      <c r="G37" s="1006"/>
      <c r="H37" s="1006"/>
      <c r="I37" s="1006"/>
      <c r="J37" s="1006"/>
      <c r="K37" s="1006"/>
      <c r="L37" s="1006"/>
      <c r="M37" s="71"/>
    </row>
    <row r="38" spans="1:13" ht="15" customHeight="1" x14ac:dyDescent="0.2">
      <c r="A38" s="71"/>
      <c r="B38" s="71"/>
      <c r="C38" s="71"/>
      <c r="D38" s="71"/>
      <c r="E38" s="71"/>
      <c r="F38" s="289"/>
      <c r="G38" s="289"/>
      <c r="H38" s="289"/>
      <c r="I38" s="1005" t="str">
        <f>A3</f>
        <v>Srpen 2019</v>
      </c>
      <c r="J38" s="1005"/>
      <c r="K38" s="289"/>
      <c r="L38" s="289"/>
      <c r="M38" s="71"/>
    </row>
    <row r="39" spans="1:13" ht="15" customHeight="1" x14ac:dyDescent="0.2">
      <c r="A39" s="71"/>
      <c r="B39" s="71"/>
      <c r="C39" s="71"/>
      <c r="D39" s="71"/>
      <c r="E39" s="71"/>
      <c r="F39" s="71"/>
      <c r="G39" s="71"/>
      <c r="H39" s="71"/>
      <c r="I39" s="71"/>
      <c r="J39" s="71"/>
      <c r="K39" s="71"/>
      <c r="L39" s="71"/>
      <c r="M39" s="71"/>
    </row>
    <row r="40" spans="1:13" ht="15" customHeight="1" x14ac:dyDescent="0.2">
      <c r="A40" s="71"/>
      <c r="B40" s="71"/>
      <c r="C40" s="71"/>
      <c r="D40" s="71"/>
      <c r="E40" s="71"/>
      <c r="F40" s="71"/>
      <c r="G40" s="71"/>
      <c r="H40" s="71"/>
      <c r="I40" s="71"/>
      <c r="J40" s="71"/>
      <c r="K40" s="71"/>
      <c r="L40" s="71"/>
      <c r="M40" s="71"/>
    </row>
    <row r="41" spans="1:13" ht="15" customHeight="1" x14ac:dyDescent="0.2">
      <c r="A41" s="71"/>
      <c r="B41" s="71"/>
      <c r="C41" s="71"/>
      <c r="D41" s="71"/>
      <c r="E41" s="71"/>
      <c r="F41" s="71"/>
      <c r="G41" s="71"/>
      <c r="H41" s="71"/>
      <c r="I41" s="71"/>
      <c r="J41" s="71"/>
      <c r="K41" s="71"/>
      <c r="L41" s="71"/>
      <c r="M41" s="71"/>
    </row>
    <row r="42" spans="1:13" ht="15" customHeight="1" x14ac:dyDescent="0.2">
      <c r="A42" s="71"/>
      <c r="B42" s="71"/>
      <c r="C42" s="71"/>
      <c r="D42" s="71"/>
      <c r="E42" s="71"/>
      <c r="F42" s="71"/>
      <c r="G42" s="71"/>
      <c r="H42" s="71"/>
      <c r="I42" s="71"/>
      <c r="J42" s="71"/>
      <c r="K42" s="71"/>
      <c r="L42" s="71"/>
      <c r="M42" s="71"/>
    </row>
    <row r="43" spans="1:13" ht="15" customHeight="1" x14ac:dyDescent="0.2">
      <c r="A43" s="71"/>
      <c r="B43" s="71"/>
      <c r="C43" s="71"/>
      <c r="D43" s="71"/>
      <c r="E43" s="71"/>
      <c r="F43" s="71"/>
      <c r="G43" s="71"/>
      <c r="H43" s="71"/>
      <c r="I43" s="71"/>
      <c r="J43" s="71"/>
      <c r="K43" s="71"/>
      <c r="L43" s="71"/>
      <c r="M43" s="71"/>
    </row>
    <row r="44" spans="1:13" ht="15" customHeight="1" x14ac:dyDescent="0.2">
      <c r="A44" s="71"/>
      <c r="B44" s="71"/>
      <c r="C44" s="71"/>
      <c r="D44" s="71"/>
      <c r="E44" s="71"/>
      <c r="F44" s="71"/>
      <c r="G44" s="71"/>
      <c r="H44" s="71"/>
      <c r="I44" s="71"/>
      <c r="J44" s="71"/>
      <c r="K44" s="71"/>
      <c r="L44" s="71"/>
      <c r="M44" s="71"/>
    </row>
    <row r="45" spans="1:13" ht="15" customHeight="1" x14ac:dyDescent="0.2">
      <c r="A45" s="71"/>
      <c r="B45" s="71"/>
      <c r="C45" s="71"/>
      <c r="D45" s="71"/>
      <c r="E45" s="71"/>
      <c r="F45" s="71"/>
      <c r="G45" s="71"/>
      <c r="H45" s="71"/>
      <c r="I45" s="71"/>
      <c r="J45" s="71"/>
      <c r="K45" s="71"/>
      <c r="L45" s="71"/>
      <c r="M45" s="71"/>
    </row>
    <row r="46" spans="1:13" ht="15" customHeight="1" x14ac:dyDescent="0.2">
      <c r="A46" s="71"/>
      <c r="B46" s="71"/>
      <c r="C46" s="71"/>
      <c r="D46" s="71"/>
      <c r="E46" s="71"/>
      <c r="F46" s="71"/>
      <c r="G46" s="71"/>
      <c r="H46" s="71"/>
      <c r="I46" s="71"/>
      <c r="J46" s="71"/>
      <c r="K46" s="71"/>
      <c r="L46" s="71"/>
      <c r="M46" s="71"/>
    </row>
    <row r="47" spans="1:13" ht="15" customHeight="1" x14ac:dyDescent="0.2">
      <c r="A47" s="71"/>
      <c r="B47" s="71"/>
      <c r="C47" s="71"/>
      <c r="D47" s="71"/>
      <c r="E47" s="71"/>
      <c r="F47" s="71"/>
      <c r="G47" s="71"/>
      <c r="H47" s="71"/>
      <c r="I47" s="71"/>
      <c r="J47" s="71"/>
      <c r="K47" s="71"/>
      <c r="L47" s="71"/>
      <c r="M47" s="71"/>
    </row>
    <row r="48" spans="1:13" ht="15" customHeight="1" x14ac:dyDescent="0.2">
      <c r="A48" s="71"/>
      <c r="B48" s="71"/>
      <c r="C48" s="71"/>
      <c r="D48" s="71"/>
      <c r="E48" s="71"/>
      <c r="F48" s="71"/>
      <c r="G48" s="71"/>
      <c r="H48" s="71"/>
      <c r="I48" s="71"/>
      <c r="J48" s="71"/>
      <c r="K48" s="71"/>
      <c r="L48" s="71"/>
      <c r="M48" s="71"/>
    </row>
    <row r="49" spans="1:13" ht="15" customHeight="1" x14ac:dyDescent="0.2">
      <c r="A49" s="71"/>
      <c r="B49" s="71"/>
      <c r="C49" s="71"/>
      <c r="D49" s="71"/>
      <c r="E49" s="71"/>
      <c r="F49" s="71"/>
      <c r="G49" s="71"/>
      <c r="H49" s="71"/>
      <c r="I49" s="71"/>
      <c r="J49" s="71"/>
      <c r="K49" s="71"/>
      <c r="L49" s="71"/>
      <c r="M49" s="71"/>
    </row>
    <row r="50" spans="1:13" ht="15" customHeight="1" x14ac:dyDescent="0.2">
      <c r="A50" s="71"/>
      <c r="B50" s="71"/>
      <c r="C50" s="71"/>
      <c r="D50" s="71"/>
      <c r="E50" s="71"/>
      <c r="F50" s="71"/>
      <c r="G50" s="71"/>
      <c r="H50" s="71"/>
      <c r="I50" s="71"/>
      <c r="J50" s="71"/>
      <c r="K50" s="71"/>
      <c r="L50" s="71"/>
      <c r="M50" s="71"/>
    </row>
    <row r="51" spans="1:13" ht="15" customHeight="1" x14ac:dyDescent="0.2">
      <c r="A51" s="71"/>
      <c r="B51" s="71"/>
      <c r="C51" s="71"/>
      <c r="D51" s="71"/>
      <c r="E51" s="71"/>
      <c r="F51" s="71"/>
      <c r="G51" s="71"/>
      <c r="H51" s="71"/>
      <c r="I51" s="71"/>
      <c r="J51" s="71"/>
      <c r="K51" s="71"/>
      <c r="L51" s="71"/>
      <c r="M51" s="71"/>
    </row>
    <row r="52" spans="1:13" ht="15" customHeight="1" x14ac:dyDescent="0.2">
      <c r="A52" s="71"/>
      <c r="B52" s="71"/>
      <c r="C52" s="71"/>
      <c r="D52" s="71"/>
      <c r="E52" s="71"/>
      <c r="F52" s="71"/>
      <c r="G52" s="71"/>
      <c r="H52" s="71"/>
      <c r="I52" s="71"/>
      <c r="J52" s="71"/>
      <c r="K52" s="71"/>
      <c r="L52" s="71"/>
      <c r="M52" s="71"/>
    </row>
    <row r="53" spans="1:13" ht="15" customHeight="1" x14ac:dyDescent="0.2"/>
    <row r="54" spans="1:13" ht="15" customHeight="1" x14ac:dyDescent="0.2"/>
    <row r="55" spans="1:13" ht="15" customHeight="1" x14ac:dyDescent="0.2"/>
    <row r="56" spans="1:13" ht="15" customHeight="1" x14ac:dyDescent="0.2"/>
    <row r="57" spans="1:13" ht="15" customHeight="1" x14ac:dyDescent="0.2"/>
    <row r="58" spans="1:13" ht="15" customHeight="1" x14ac:dyDescent="0.2"/>
    <row r="59" spans="1:13" ht="15" customHeight="1" x14ac:dyDescent="0.2"/>
  </sheetData>
  <mergeCells count="20">
    <mergeCell ref="C7:C8"/>
    <mergeCell ref="G7:G8"/>
    <mergeCell ref="D14:G15"/>
    <mergeCell ref="H14:L14"/>
    <mergeCell ref="H15:L15"/>
    <mergeCell ref="H6:L6"/>
    <mergeCell ref="K1:M1"/>
    <mergeCell ref="A2:M2"/>
    <mergeCell ref="B4:C4"/>
    <mergeCell ref="D5:G5"/>
    <mergeCell ref="H5:L5"/>
    <mergeCell ref="A3:C3"/>
    <mergeCell ref="G19:L19"/>
    <mergeCell ref="C20:D20"/>
    <mergeCell ref="H20:J20"/>
    <mergeCell ref="C37:D37"/>
    <mergeCell ref="I38:J38"/>
    <mergeCell ref="B36:F36"/>
    <mergeCell ref="G36:L37"/>
    <mergeCell ref="B19:F19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&amp;C15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9"/>
  <sheetViews>
    <sheetView view="pageBreakPreview" zoomScaleNormal="100" zoomScaleSheetLayoutView="100" workbookViewId="0">
      <selection activeCell="B1" sqref="B1"/>
    </sheetView>
  </sheetViews>
  <sheetFormatPr defaultRowHeight="12.75" x14ac:dyDescent="0.2"/>
  <cols>
    <col min="1" max="1" width="1.7109375" style="66" customWidth="1"/>
    <col min="2" max="2" width="16.28515625" style="66" customWidth="1"/>
    <col min="3" max="3" width="10.140625" style="66" customWidth="1"/>
    <col min="4" max="7" width="7.7109375" style="66" customWidth="1"/>
    <col min="8" max="11" width="6.7109375" style="66" customWidth="1"/>
    <col min="12" max="12" width="6.85546875" style="66" customWidth="1"/>
    <col min="13" max="13" width="1.7109375" style="66" customWidth="1"/>
    <col min="14" max="15" width="9.140625" style="66"/>
    <col min="16" max="16" width="11.140625" style="66" customWidth="1"/>
    <col min="17" max="16384" width="9.140625" style="66"/>
  </cols>
  <sheetData>
    <row r="1" spans="1:13" ht="13.5" x14ac:dyDescent="0.25">
      <c r="K1" s="964" t="s">
        <v>334</v>
      </c>
      <c r="L1" s="964"/>
      <c r="M1" s="964"/>
    </row>
    <row r="2" spans="1:13" ht="24" customHeight="1" x14ac:dyDescent="0.25">
      <c r="A2" s="885" t="s">
        <v>157</v>
      </c>
      <c r="B2" s="885"/>
      <c r="C2" s="885"/>
      <c r="D2" s="885"/>
      <c r="E2" s="885"/>
      <c r="F2" s="885"/>
      <c r="G2" s="885"/>
      <c r="H2" s="885"/>
      <c r="I2" s="885"/>
      <c r="J2" s="885"/>
      <c r="K2" s="885"/>
      <c r="L2" s="885"/>
      <c r="M2" s="885"/>
    </row>
    <row r="3" spans="1:13" ht="17.100000000000001" customHeight="1" x14ac:dyDescent="0.2">
      <c r="A3" s="1016" t="str">
        <f>T!J22&amp;" "&amp;T!G17</f>
        <v>Září 2019</v>
      </c>
      <c r="B3" s="1016"/>
      <c r="C3" s="1016"/>
      <c r="D3" s="101"/>
      <c r="E3" s="69"/>
      <c r="F3" s="67"/>
      <c r="G3" s="67"/>
      <c r="H3" s="67"/>
      <c r="I3" s="67"/>
    </row>
    <row r="4" spans="1:13" ht="18.75" customHeight="1" x14ac:dyDescent="0.2">
      <c r="B4" s="965"/>
      <c r="C4" s="965"/>
      <c r="D4" s="599"/>
      <c r="E4" s="599"/>
      <c r="F4" s="71"/>
      <c r="G4" s="600"/>
      <c r="H4" s="601"/>
      <c r="I4" s="71"/>
      <c r="J4" s="599"/>
      <c r="K4" s="599"/>
      <c r="L4" s="599"/>
      <c r="M4" s="71"/>
    </row>
    <row r="5" spans="1:13" ht="24.95" customHeight="1" x14ac:dyDescent="0.2">
      <c r="D5" s="1015" t="s">
        <v>39</v>
      </c>
      <c r="E5" s="1013"/>
      <c r="F5" s="1013"/>
      <c r="G5" s="1014"/>
      <c r="H5" s="1015" t="s">
        <v>143</v>
      </c>
      <c r="I5" s="1013"/>
      <c r="J5" s="1013"/>
      <c r="K5" s="1013"/>
      <c r="L5" s="1014"/>
      <c r="M5" s="71"/>
    </row>
    <row r="6" spans="1:13" ht="24.95" customHeight="1" x14ac:dyDescent="0.25">
      <c r="B6" s="76"/>
      <c r="C6" s="76"/>
      <c r="D6" s="603"/>
      <c r="E6" s="604"/>
      <c r="F6" s="603"/>
      <c r="G6" s="605"/>
      <c r="H6" s="1013"/>
      <c r="I6" s="1013"/>
      <c r="J6" s="1013"/>
      <c r="K6" s="1013"/>
      <c r="L6" s="1014"/>
      <c r="M6" s="87"/>
    </row>
    <row r="7" spans="1:13" ht="14.1" customHeight="1" x14ac:dyDescent="0.25">
      <c r="B7" s="94"/>
      <c r="C7" s="972" t="s">
        <v>144</v>
      </c>
      <c r="D7" s="152"/>
      <c r="E7" s="602"/>
      <c r="F7" s="546" t="s">
        <v>146</v>
      </c>
      <c r="G7" s="972" t="s">
        <v>205</v>
      </c>
      <c r="H7" s="147" t="s">
        <v>38</v>
      </c>
      <c r="I7" s="147" t="s">
        <v>71</v>
      </c>
      <c r="J7" s="147" t="s">
        <v>72</v>
      </c>
      <c r="K7" s="147" t="s">
        <v>147</v>
      </c>
      <c r="L7" s="148" t="s">
        <v>148</v>
      </c>
      <c r="M7" s="71"/>
    </row>
    <row r="8" spans="1:13" ht="14.1" customHeight="1" x14ac:dyDescent="0.25">
      <c r="A8" s="158"/>
      <c r="B8" s="234" t="s">
        <v>47</v>
      </c>
      <c r="C8" s="973"/>
      <c r="D8" s="758" t="s">
        <v>336</v>
      </c>
      <c r="E8" s="757" t="s">
        <v>1</v>
      </c>
      <c r="F8" s="547" t="s">
        <v>66</v>
      </c>
      <c r="G8" s="973"/>
      <c r="H8" s="150" t="s">
        <v>11</v>
      </c>
      <c r="I8" s="150" t="s">
        <v>11</v>
      </c>
      <c r="J8" s="150" t="s">
        <v>11</v>
      </c>
      <c r="K8" s="150" t="s">
        <v>11</v>
      </c>
      <c r="L8" s="151" t="s">
        <v>11</v>
      </c>
      <c r="M8" s="131"/>
    </row>
    <row r="9" spans="1:13" ht="14.1" customHeight="1" x14ac:dyDescent="0.2">
      <c r="A9" s="100"/>
      <c r="B9" s="135" t="s">
        <v>40</v>
      </c>
      <c r="C9" s="104">
        <f>'10'!D29</f>
        <v>420491</v>
      </c>
      <c r="D9" s="105">
        <f>'10'!E29</f>
        <v>30559.824196267396</v>
      </c>
      <c r="E9" s="104">
        <f>'10'!F29</f>
        <v>325977.81720500049</v>
      </c>
      <c r="F9" s="383">
        <f>E9/$E$13</f>
        <v>6.4593244656786883E-2</v>
      </c>
      <c r="G9" s="383">
        <f>'10'!H29</f>
        <v>0.11892207243549345</v>
      </c>
      <c r="H9" s="159">
        <v>15.019999999999998</v>
      </c>
      <c r="I9" s="369">
        <v>20.8</v>
      </c>
      <c r="J9" s="369">
        <v>9.4</v>
      </c>
      <c r="K9" s="369">
        <v>14.100000000000005</v>
      </c>
      <c r="L9" s="161">
        <v>0.91999999999999282</v>
      </c>
      <c r="M9" s="71"/>
    </row>
    <row r="10" spans="1:13" ht="14.1" customHeight="1" x14ac:dyDescent="0.2">
      <c r="A10" s="100"/>
      <c r="B10" s="84" t="s">
        <v>291</v>
      </c>
      <c r="C10" s="77">
        <f>'11'!D29</f>
        <v>2289345</v>
      </c>
      <c r="D10" s="78">
        <f>'11'!E29</f>
        <v>332657.32426918356</v>
      </c>
      <c r="E10" s="77">
        <f>'11'!F29</f>
        <v>3548557.2602700004</v>
      </c>
      <c r="F10" s="141">
        <f>E10/$E$13</f>
        <v>0.70315467861142977</v>
      </c>
      <c r="G10" s="141">
        <f>'11'!H29</f>
        <v>0.10973682078097807</v>
      </c>
      <c r="H10" s="165">
        <v>13.502777777777775</v>
      </c>
      <c r="I10" s="166">
        <v>21.3</v>
      </c>
      <c r="J10" s="166">
        <v>7.6166666666666671</v>
      </c>
      <c r="K10" s="166">
        <v>13.033333333333342</v>
      </c>
      <c r="L10" s="167">
        <v>0.46944444444443256</v>
      </c>
      <c r="M10" s="71"/>
    </row>
    <row r="11" spans="1:13" ht="14.1" customHeight="1" x14ac:dyDescent="0.2">
      <c r="A11" s="100"/>
      <c r="B11" s="84" t="s">
        <v>41</v>
      </c>
      <c r="C11" s="77">
        <f>'12'!D29</f>
        <v>114080</v>
      </c>
      <c r="D11" s="78">
        <f>'12'!E29</f>
        <v>15100.80399</v>
      </c>
      <c r="E11" s="77">
        <f>'12'!F29</f>
        <v>161345.97795999999</v>
      </c>
      <c r="F11" s="141">
        <f>E11/$E$13</f>
        <v>3.1971071891081282E-2</v>
      </c>
      <c r="G11" s="141">
        <f>'12'!H29</f>
        <v>0.1151410516251454</v>
      </c>
      <c r="H11" s="165">
        <v>13.160000000000002</v>
      </c>
      <c r="I11" s="166">
        <v>20.100000000000001</v>
      </c>
      <c r="J11" s="166">
        <v>6.8</v>
      </c>
      <c r="K11" s="166">
        <v>12.5</v>
      </c>
      <c r="L11" s="167">
        <v>0.66000000000000192</v>
      </c>
      <c r="M11" s="71"/>
    </row>
    <row r="12" spans="1:13" ht="14.1" customHeight="1" x14ac:dyDescent="0.2">
      <c r="A12" s="100"/>
      <c r="B12" s="84" t="s">
        <v>94</v>
      </c>
      <c r="C12" s="77">
        <f>'13'!D29</f>
        <v>8063</v>
      </c>
      <c r="D12" s="78">
        <f>'13'!E29</f>
        <v>94790.297999999995</v>
      </c>
      <c r="E12" s="77">
        <f>'13'!F29</f>
        <v>1010742.921067</v>
      </c>
      <c r="F12" s="141">
        <f>E12/$E$13</f>
        <v>0.20028100484070199</v>
      </c>
      <c r="G12" s="141">
        <f>'13'!H29</f>
        <v>1.4889606186697983</v>
      </c>
      <c r="H12" s="165">
        <v>13.526666666666667</v>
      </c>
      <c r="I12" s="166">
        <v>21.3</v>
      </c>
      <c r="J12" s="166">
        <v>7.6</v>
      </c>
      <c r="K12" s="166">
        <v>13.010000000000002</v>
      </c>
      <c r="L12" s="167">
        <v>0.51666666666666572</v>
      </c>
      <c r="M12" s="71"/>
    </row>
    <row r="13" spans="1:13" ht="14.1" customHeight="1" x14ac:dyDescent="0.2">
      <c r="A13" s="158"/>
      <c r="B13" s="606" t="s">
        <v>5</v>
      </c>
      <c r="C13" s="607">
        <f>SUM(C9:C12)</f>
        <v>2831979</v>
      </c>
      <c r="D13" s="608">
        <f t="shared" ref="D13:E13" si="0">SUM(D9:D12)</f>
        <v>473108.25045545097</v>
      </c>
      <c r="E13" s="609">
        <f t="shared" si="0"/>
        <v>5046623.9765020013</v>
      </c>
      <c r="F13" s="610">
        <f>SUM(F9:F12)</f>
        <v>0.99999999999999989</v>
      </c>
      <c r="G13" s="610">
        <f>'9'!H29</f>
        <v>0.24929529317215154</v>
      </c>
      <c r="H13" s="611">
        <v>13.526666666666667</v>
      </c>
      <c r="I13" s="612">
        <v>21.3</v>
      </c>
      <c r="J13" s="612">
        <v>7.6</v>
      </c>
      <c r="K13" s="612">
        <v>13.010000000000002</v>
      </c>
      <c r="L13" s="613">
        <v>0.51666666666666572</v>
      </c>
      <c r="M13" s="91"/>
    </row>
    <row r="14" spans="1:13" ht="15" customHeight="1" x14ac:dyDescent="0.2">
      <c r="A14" s="100"/>
      <c r="B14" s="84"/>
      <c r="C14" s="157"/>
      <c r="D14" s="999" t="s">
        <v>342</v>
      </c>
      <c r="E14" s="1000"/>
      <c r="F14" s="1000"/>
      <c r="G14" s="1001"/>
      <c r="H14" s="1007" t="s">
        <v>149</v>
      </c>
      <c r="I14" s="1008"/>
      <c r="J14" s="1008"/>
      <c r="K14" s="1008"/>
      <c r="L14" s="1009"/>
      <c r="M14" s="71"/>
    </row>
    <row r="15" spans="1:13" ht="15" customHeight="1" x14ac:dyDescent="0.2">
      <c r="A15" s="71"/>
      <c r="B15" s="156"/>
      <c r="C15" s="83"/>
      <c r="D15" s="1002"/>
      <c r="E15" s="1003"/>
      <c r="F15" s="1003"/>
      <c r="G15" s="1004"/>
      <c r="H15" s="1010" t="s">
        <v>343</v>
      </c>
      <c r="I15" s="1011"/>
      <c r="J15" s="1011"/>
      <c r="K15" s="1011"/>
      <c r="L15" s="1012"/>
      <c r="M15" s="71"/>
    </row>
    <row r="16" spans="1:13" ht="15" customHeight="1" x14ac:dyDescent="0.2">
      <c r="A16" s="71"/>
      <c r="B16" s="83"/>
      <c r="C16" s="83"/>
      <c r="D16" s="551"/>
      <c r="E16" s="551"/>
      <c r="F16" s="551"/>
      <c r="G16" s="551"/>
      <c r="H16" s="550"/>
      <c r="I16" s="550"/>
      <c r="J16" s="550"/>
      <c r="K16" s="550"/>
      <c r="L16" s="550"/>
      <c r="M16" s="71"/>
    </row>
    <row r="17" spans="1:13" ht="15" customHeight="1" x14ac:dyDescent="0.2">
      <c r="A17" s="71"/>
      <c r="B17" s="83"/>
      <c r="C17" s="83"/>
      <c r="D17" s="83"/>
      <c r="E17" s="284"/>
      <c r="F17" s="285"/>
      <c r="G17" s="285"/>
      <c r="H17" s="83"/>
      <c r="I17" s="84"/>
      <c r="J17" s="550"/>
      <c r="K17" s="83"/>
      <c r="L17" s="83"/>
      <c r="M17" s="71"/>
    </row>
    <row r="18" spans="1:13" ht="18" customHeight="1" x14ac:dyDescent="0.2">
      <c r="A18" s="71"/>
      <c r="B18" s="83"/>
      <c r="C18" s="83"/>
      <c r="D18" s="83"/>
      <c r="E18" s="83"/>
      <c r="F18" s="83"/>
      <c r="G18" s="83"/>
      <c r="H18" s="83"/>
      <c r="I18" s="83"/>
      <c r="J18" s="83"/>
      <c r="K18" s="83"/>
      <c r="L18" s="83"/>
      <c r="M18" s="71"/>
    </row>
    <row r="19" spans="1:13" ht="15" customHeight="1" x14ac:dyDescent="0.25">
      <c r="A19" s="71"/>
      <c r="B19" s="980" t="s">
        <v>168</v>
      </c>
      <c r="C19" s="980"/>
      <c r="D19" s="980"/>
      <c r="E19" s="980"/>
      <c r="F19" s="980"/>
      <c r="G19" s="980" t="s">
        <v>158</v>
      </c>
      <c r="H19" s="980"/>
      <c r="I19" s="980"/>
      <c r="J19" s="980"/>
      <c r="K19" s="980"/>
      <c r="L19" s="980"/>
      <c r="M19" s="71"/>
    </row>
    <row r="20" spans="1:13" ht="15" customHeight="1" x14ac:dyDescent="0.2">
      <c r="A20" s="71"/>
      <c r="B20" s="71"/>
      <c r="C20" s="953" t="str">
        <f>A3</f>
        <v>Září 2019</v>
      </c>
      <c r="D20" s="953"/>
      <c r="E20" s="71"/>
      <c r="F20" s="71"/>
      <c r="G20" s="71"/>
      <c r="H20" s="71"/>
      <c r="I20" s="953" t="str">
        <f>A3</f>
        <v>Září 2019</v>
      </c>
      <c r="J20" s="953"/>
      <c r="K20" s="71"/>
      <c r="L20" s="71"/>
      <c r="M20" s="83"/>
    </row>
    <row r="21" spans="1:13" ht="15" customHeight="1" x14ac:dyDescent="0.2">
      <c r="A21" s="71"/>
      <c r="B21" s="83"/>
      <c r="C21" s="83"/>
      <c r="D21" s="83"/>
      <c r="E21" s="83"/>
      <c r="F21" s="83"/>
      <c r="G21" s="83"/>
      <c r="H21" s="83"/>
      <c r="I21" s="83"/>
      <c r="J21" s="83"/>
      <c r="K21" s="83"/>
      <c r="L21" s="83"/>
      <c r="M21" s="71"/>
    </row>
    <row r="22" spans="1:13" ht="15" customHeight="1" x14ac:dyDescent="0.2">
      <c r="A22" s="71"/>
      <c r="B22" s="83"/>
      <c r="C22" s="83"/>
      <c r="D22" s="83"/>
      <c r="E22" s="83"/>
      <c r="F22" s="83"/>
      <c r="G22" s="83"/>
      <c r="H22" s="83"/>
      <c r="I22" s="83"/>
      <c r="J22" s="83"/>
      <c r="K22" s="83"/>
      <c r="L22" s="83"/>
      <c r="M22" s="71"/>
    </row>
    <row r="23" spans="1:13" ht="15" customHeight="1" x14ac:dyDescent="0.2">
      <c r="A23" s="71"/>
      <c r="B23" s="83"/>
      <c r="C23" s="83"/>
      <c r="D23" s="83"/>
      <c r="E23" s="83"/>
      <c r="F23" s="83"/>
      <c r="G23" s="83"/>
      <c r="H23" s="83"/>
      <c r="I23" s="83"/>
      <c r="J23" s="83"/>
      <c r="K23" s="83"/>
      <c r="L23" s="83"/>
      <c r="M23" s="71"/>
    </row>
    <row r="24" spans="1:13" ht="15" customHeight="1" x14ac:dyDescent="0.2">
      <c r="A24" s="71"/>
      <c r="B24" s="83"/>
      <c r="C24" s="83"/>
      <c r="D24" s="83"/>
      <c r="E24" s="83"/>
      <c r="F24" s="83"/>
      <c r="G24" s="83"/>
      <c r="H24" s="83"/>
      <c r="I24" s="83"/>
      <c r="J24" s="83"/>
      <c r="K24" s="83"/>
      <c r="L24" s="83"/>
      <c r="M24" s="71"/>
    </row>
    <row r="25" spans="1:13" ht="15" customHeight="1" x14ac:dyDescent="0.2">
      <c r="A25" s="71"/>
      <c r="B25" s="83"/>
      <c r="C25" s="83"/>
      <c r="D25" s="83"/>
      <c r="E25" s="83"/>
      <c r="F25" s="83"/>
      <c r="G25" s="83"/>
      <c r="H25" s="83"/>
      <c r="I25" s="83"/>
      <c r="J25" s="83"/>
      <c r="K25" s="83"/>
      <c r="L25" s="83"/>
      <c r="M25" s="71"/>
    </row>
    <row r="26" spans="1:13" ht="15" customHeight="1" x14ac:dyDescent="0.2">
      <c r="A26" s="71"/>
      <c r="B26" s="83"/>
      <c r="C26" s="83"/>
      <c r="D26" s="83"/>
      <c r="E26" s="83"/>
      <c r="F26" s="83"/>
      <c r="G26" s="83"/>
      <c r="H26" s="83"/>
      <c r="I26" s="83"/>
      <c r="J26" s="83"/>
      <c r="K26" s="83"/>
      <c r="L26" s="83"/>
      <c r="M26" s="71"/>
    </row>
    <row r="27" spans="1:13" ht="15" customHeight="1" x14ac:dyDescent="0.2">
      <c r="A27" s="71"/>
      <c r="B27" s="83"/>
      <c r="C27" s="83"/>
      <c r="D27" s="83"/>
      <c r="E27" s="83"/>
      <c r="F27" s="83"/>
      <c r="G27" s="83"/>
      <c r="H27" s="83"/>
      <c r="I27" s="83"/>
      <c r="J27" s="83"/>
      <c r="K27" s="83"/>
      <c r="L27" s="83"/>
      <c r="M27" s="71"/>
    </row>
    <row r="28" spans="1:13" ht="15" customHeight="1" x14ac:dyDescent="0.2">
      <c r="A28" s="71"/>
      <c r="B28" s="83"/>
      <c r="C28" s="83"/>
      <c r="D28" s="83"/>
      <c r="E28" s="83"/>
      <c r="F28" s="83"/>
      <c r="G28" s="83"/>
      <c r="H28" s="83"/>
      <c r="I28" s="83"/>
      <c r="J28" s="83"/>
      <c r="K28" s="83"/>
      <c r="L28" s="83"/>
      <c r="M28" s="71"/>
    </row>
    <row r="29" spans="1:13" ht="15" customHeight="1" x14ac:dyDescent="0.2">
      <c r="A29" s="71"/>
      <c r="B29" s="83"/>
      <c r="C29" s="83"/>
      <c r="D29" s="83"/>
      <c r="E29" s="83"/>
      <c r="F29" s="83"/>
      <c r="G29" s="83"/>
      <c r="H29" s="83"/>
      <c r="I29" s="83"/>
      <c r="J29" s="83"/>
      <c r="K29" s="83"/>
      <c r="L29" s="83"/>
      <c r="M29" s="71"/>
    </row>
    <row r="30" spans="1:13" ht="15" customHeight="1" x14ac:dyDescent="0.2">
      <c r="A30" s="71"/>
      <c r="B30" s="83"/>
      <c r="C30" s="83"/>
      <c r="D30" s="83"/>
      <c r="E30" s="83"/>
      <c r="F30" s="83"/>
      <c r="G30" s="83"/>
      <c r="H30" s="83"/>
      <c r="I30" s="83"/>
      <c r="J30" s="83"/>
      <c r="K30" s="83"/>
      <c r="L30" s="83"/>
      <c r="M30" s="71"/>
    </row>
    <row r="31" spans="1:13" ht="15" customHeight="1" x14ac:dyDescent="0.2">
      <c r="A31" s="71"/>
      <c r="B31" s="83"/>
      <c r="C31" s="83"/>
      <c r="D31" s="83"/>
      <c r="E31" s="83"/>
      <c r="F31" s="83"/>
      <c r="G31" s="83"/>
      <c r="H31" s="83"/>
      <c r="I31" s="83"/>
      <c r="J31" s="83"/>
      <c r="K31" s="83"/>
      <c r="L31" s="83"/>
      <c r="M31" s="71"/>
    </row>
    <row r="32" spans="1:13" ht="15" customHeight="1" x14ac:dyDescent="0.2">
      <c r="A32" s="71"/>
      <c r="B32" s="71"/>
      <c r="C32" s="71"/>
      <c r="D32" s="71"/>
      <c r="E32" s="71"/>
      <c r="F32" s="71"/>
      <c r="G32" s="71"/>
      <c r="H32" s="71"/>
      <c r="I32" s="71"/>
      <c r="J32" s="71"/>
      <c r="K32" s="71"/>
      <c r="L32" s="71"/>
      <c r="M32" s="71"/>
    </row>
    <row r="33" spans="1:13" ht="15" customHeight="1" x14ac:dyDescent="0.2">
      <c r="A33" s="71"/>
      <c r="B33" s="71"/>
      <c r="C33" s="71"/>
      <c r="D33" s="71"/>
      <c r="E33" s="71"/>
      <c r="F33" s="71"/>
      <c r="G33" s="71"/>
      <c r="H33" s="71"/>
      <c r="I33" s="71"/>
      <c r="J33" s="71"/>
      <c r="K33" s="71"/>
      <c r="L33" s="71"/>
      <c r="M33" s="71"/>
    </row>
    <row r="34" spans="1:13" ht="15" customHeight="1" x14ac:dyDescent="0.2">
      <c r="A34" s="71"/>
      <c r="B34" s="71"/>
      <c r="C34" s="71"/>
      <c r="D34" s="71"/>
      <c r="E34" s="71"/>
      <c r="F34" s="71"/>
      <c r="G34" s="71"/>
      <c r="H34" s="71"/>
      <c r="I34" s="71"/>
      <c r="J34" s="71"/>
      <c r="K34" s="71"/>
      <c r="L34" s="71"/>
      <c r="M34" s="71"/>
    </row>
    <row r="35" spans="1:13" ht="15" customHeight="1" x14ac:dyDescent="0.2">
      <c r="A35" s="71"/>
      <c r="B35" s="71"/>
      <c r="C35" s="71"/>
      <c r="D35" s="71"/>
      <c r="E35" s="71"/>
      <c r="F35" s="71"/>
      <c r="G35" s="71"/>
      <c r="H35" s="71"/>
      <c r="I35" s="71"/>
      <c r="J35" s="71"/>
      <c r="K35" s="71"/>
      <c r="L35" s="71"/>
      <c r="M35" s="71"/>
    </row>
    <row r="36" spans="1:13" ht="15" customHeight="1" x14ac:dyDescent="0.25">
      <c r="A36" s="71"/>
      <c r="B36" s="980" t="s">
        <v>204</v>
      </c>
      <c r="C36" s="980"/>
      <c r="D36" s="980"/>
      <c r="E36" s="980"/>
      <c r="F36" s="980"/>
      <c r="G36" s="1006" t="s">
        <v>208</v>
      </c>
      <c r="H36" s="1006"/>
      <c r="I36" s="1006"/>
      <c r="J36" s="1006"/>
      <c r="K36" s="1006"/>
      <c r="L36" s="1006"/>
      <c r="M36" s="71"/>
    </row>
    <row r="37" spans="1:13" ht="15" customHeight="1" x14ac:dyDescent="0.25">
      <c r="A37" s="71"/>
      <c r="B37" s="71"/>
      <c r="C37" s="953" t="str">
        <f>A3</f>
        <v>Září 2019</v>
      </c>
      <c r="D37" s="953"/>
      <c r="E37" s="71"/>
      <c r="F37" s="385"/>
      <c r="G37" s="1006"/>
      <c r="H37" s="1006"/>
      <c r="I37" s="1006"/>
      <c r="J37" s="1006"/>
      <c r="K37" s="1006"/>
      <c r="L37" s="1006"/>
      <c r="M37" s="71"/>
    </row>
    <row r="38" spans="1:13" ht="15" customHeight="1" x14ac:dyDescent="0.2">
      <c r="A38" s="71"/>
      <c r="B38" s="71"/>
      <c r="C38" s="71"/>
      <c r="D38" s="71"/>
      <c r="E38" s="71"/>
      <c r="F38" s="289"/>
      <c r="G38" s="289"/>
      <c r="H38" s="289"/>
      <c r="I38" s="1005" t="str">
        <f>A3</f>
        <v>Září 2019</v>
      </c>
      <c r="J38" s="1005"/>
      <c r="K38" s="289"/>
      <c r="L38" s="289"/>
      <c r="M38" s="71"/>
    </row>
    <row r="39" spans="1:13" ht="15" customHeight="1" x14ac:dyDescent="0.2">
      <c r="A39" s="71"/>
      <c r="B39" s="71"/>
      <c r="C39" s="71"/>
      <c r="D39" s="71"/>
      <c r="E39" s="71"/>
      <c r="F39" s="71"/>
      <c r="G39" s="71"/>
      <c r="H39" s="71"/>
      <c r="I39" s="71"/>
      <c r="J39" s="71"/>
      <c r="K39" s="71"/>
      <c r="L39" s="71"/>
      <c r="M39" s="71"/>
    </row>
    <row r="40" spans="1:13" ht="15" customHeight="1" x14ac:dyDescent="0.2">
      <c r="A40" s="71"/>
      <c r="B40" s="71"/>
      <c r="C40" s="71"/>
      <c r="D40" s="71"/>
      <c r="E40" s="71"/>
      <c r="F40" s="71"/>
      <c r="G40" s="71"/>
      <c r="H40" s="71"/>
      <c r="I40" s="71"/>
      <c r="J40" s="71"/>
      <c r="K40" s="71"/>
      <c r="L40" s="71"/>
      <c r="M40" s="71"/>
    </row>
    <row r="41" spans="1:13" ht="15" customHeight="1" x14ac:dyDescent="0.2">
      <c r="A41" s="71"/>
      <c r="B41" s="71"/>
      <c r="C41" s="71"/>
      <c r="D41" s="71"/>
      <c r="E41" s="71"/>
      <c r="F41" s="71"/>
      <c r="G41" s="71"/>
      <c r="H41" s="71"/>
      <c r="I41" s="71"/>
      <c r="J41" s="71"/>
      <c r="K41" s="71"/>
      <c r="L41" s="71"/>
      <c r="M41" s="71"/>
    </row>
    <row r="42" spans="1:13" ht="15" customHeight="1" x14ac:dyDescent="0.2">
      <c r="A42" s="71"/>
      <c r="B42" s="71"/>
      <c r="C42" s="71"/>
      <c r="D42" s="71"/>
      <c r="E42" s="71"/>
      <c r="F42" s="71"/>
      <c r="G42" s="71"/>
      <c r="H42" s="71"/>
      <c r="I42" s="71"/>
      <c r="J42" s="71"/>
      <c r="K42" s="71"/>
      <c r="L42" s="71"/>
      <c r="M42" s="71"/>
    </row>
    <row r="43" spans="1:13" ht="15" customHeight="1" x14ac:dyDescent="0.2">
      <c r="A43" s="71"/>
      <c r="B43" s="71"/>
      <c r="C43" s="71"/>
      <c r="D43" s="71"/>
      <c r="E43" s="71"/>
      <c r="F43" s="71"/>
      <c r="G43" s="71"/>
      <c r="H43" s="71"/>
      <c r="I43" s="71"/>
      <c r="J43" s="71"/>
      <c r="K43" s="71"/>
      <c r="L43" s="71"/>
      <c r="M43" s="71"/>
    </row>
    <row r="44" spans="1:13" ht="15" customHeight="1" x14ac:dyDescent="0.2">
      <c r="A44" s="71"/>
      <c r="B44" s="71"/>
      <c r="C44" s="71"/>
      <c r="D44" s="71"/>
      <c r="E44" s="71"/>
      <c r="F44" s="71"/>
      <c r="G44" s="71"/>
      <c r="H44" s="71"/>
      <c r="I44" s="71"/>
      <c r="J44" s="71"/>
      <c r="K44" s="71"/>
      <c r="L44" s="71"/>
      <c r="M44" s="71"/>
    </row>
    <row r="45" spans="1:13" ht="15" customHeight="1" x14ac:dyDescent="0.2">
      <c r="A45" s="71"/>
      <c r="B45" s="71"/>
      <c r="C45" s="71"/>
      <c r="D45" s="71"/>
      <c r="E45" s="71"/>
      <c r="F45" s="71"/>
      <c r="G45" s="71"/>
      <c r="H45" s="71"/>
      <c r="I45" s="71"/>
      <c r="J45" s="71"/>
      <c r="K45" s="71"/>
      <c r="L45" s="71"/>
      <c r="M45" s="71"/>
    </row>
    <row r="46" spans="1:13" ht="15" customHeight="1" x14ac:dyDescent="0.2">
      <c r="A46" s="71"/>
      <c r="B46" s="71"/>
      <c r="C46" s="71"/>
      <c r="D46" s="71"/>
      <c r="E46" s="71"/>
      <c r="F46" s="71"/>
      <c r="G46" s="71"/>
      <c r="H46" s="71"/>
      <c r="I46" s="71"/>
      <c r="J46" s="71"/>
      <c r="K46" s="71"/>
      <c r="L46" s="71"/>
      <c r="M46" s="71"/>
    </row>
    <row r="47" spans="1:13" ht="15" customHeight="1" x14ac:dyDescent="0.2">
      <c r="A47" s="71"/>
      <c r="B47" s="71"/>
      <c r="C47" s="71"/>
      <c r="D47" s="71"/>
      <c r="E47" s="71"/>
      <c r="F47" s="71"/>
      <c r="G47" s="71"/>
      <c r="H47" s="71"/>
      <c r="I47" s="71"/>
      <c r="J47" s="71"/>
      <c r="K47" s="71"/>
      <c r="L47" s="71"/>
      <c r="M47" s="71"/>
    </row>
    <row r="48" spans="1:13" ht="15" customHeight="1" x14ac:dyDescent="0.2">
      <c r="A48" s="71"/>
      <c r="B48" s="71"/>
      <c r="C48" s="71"/>
      <c r="D48" s="71"/>
      <c r="E48" s="71"/>
      <c r="F48" s="71"/>
      <c r="G48" s="71"/>
      <c r="H48" s="71"/>
      <c r="I48" s="71"/>
      <c r="J48" s="71"/>
      <c r="K48" s="71"/>
      <c r="L48" s="71"/>
      <c r="M48" s="71"/>
    </row>
    <row r="49" spans="1:13" ht="15" customHeight="1" x14ac:dyDescent="0.2">
      <c r="A49" s="71"/>
      <c r="B49" s="71"/>
      <c r="C49" s="71"/>
      <c r="D49" s="71"/>
      <c r="E49" s="71"/>
      <c r="F49" s="71"/>
      <c r="G49" s="71"/>
      <c r="H49" s="71"/>
      <c r="I49" s="71"/>
      <c r="J49" s="71"/>
      <c r="K49" s="71"/>
      <c r="L49" s="71"/>
      <c r="M49" s="71"/>
    </row>
    <row r="50" spans="1:13" ht="15" customHeight="1" x14ac:dyDescent="0.2">
      <c r="A50" s="71"/>
      <c r="B50" s="71"/>
      <c r="C50" s="71"/>
      <c r="D50" s="71"/>
      <c r="E50" s="71"/>
      <c r="F50" s="71"/>
      <c r="G50" s="71"/>
      <c r="H50" s="71"/>
      <c r="I50" s="71"/>
      <c r="J50" s="71"/>
      <c r="K50" s="71"/>
      <c r="L50" s="71"/>
      <c r="M50" s="71"/>
    </row>
    <row r="51" spans="1:13" ht="15" customHeight="1" x14ac:dyDescent="0.2">
      <c r="A51" s="71"/>
      <c r="B51" s="71"/>
      <c r="C51" s="71"/>
      <c r="D51" s="71"/>
      <c r="E51" s="71"/>
      <c r="F51" s="71"/>
      <c r="G51" s="71"/>
      <c r="H51" s="71"/>
      <c r="I51" s="71"/>
      <c r="J51" s="71"/>
      <c r="K51" s="71"/>
      <c r="L51" s="71"/>
      <c r="M51" s="71"/>
    </row>
    <row r="52" spans="1:13" ht="15" customHeight="1" x14ac:dyDescent="0.2">
      <c r="A52" s="71"/>
      <c r="B52" s="71"/>
      <c r="C52" s="71"/>
      <c r="D52" s="71"/>
      <c r="E52" s="71"/>
      <c r="F52" s="71"/>
      <c r="G52" s="71"/>
      <c r="H52" s="71"/>
      <c r="I52" s="71"/>
      <c r="J52" s="71"/>
      <c r="K52" s="71"/>
      <c r="L52" s="71"/>
      <c r="M52" s="71"/>
    </row>
    <row r="53" spans="1:13" ht="15" customHeight="1" x14ac:dyDescent="0.2"/>
    <row r="54" spans="1:13" ht="15" customHeight="1" x14ac:dyDescent="0.2"/>
    <row r="55" spans="1:13" ht="15" customHeight="1" x14ac:dyDescent="0.2"/>
    <row r="56" spans="1:13" ht="15" customHeight="1" x14ac:dyDescent="0.2"/>
    <row r="57" spans="1:13" ht="15" customHeight="1" x14ac:dyDescent="0.2"/>
    <row r="58" spans="1:13" ht="15" customHeight="1" x14ac:dyDescent="0.2"/>
    <row r="59" spans="1:13" ht="15" customHeight="1" x14ac:dyDescent="0.2"/>
  </sheetData>
  <mergeCells count="20">
    <mergeCell ref="I38:J38"/>
    <mergeCell ref="B36:F36"/>
    <mergeCell ref="G36:L37"/>
    <mergeCell ref="C7:C8"/>
    <mergeCell ref="G7:G8"/>
    <mergeCell ref="D14:G15"/>
    <mergeCell ref="H14:L14"/>
    <mergeCell ref="H15:L15"/>
    <mergeCell ref="B19:F19"/>
    <mergeCell ref="G19:L19"/>
    <mergeCell ref="C20:D20"/>
    <mergeCell ref="I20:J20"/>
    <mergeCell ref="C37:D37"/>
    <mergeCell ref="H6:L6"/>
    <mergeCell ref="A3:C3"/>
    <mergeCell ref="K1:M1"/>
    <mergeCell ref="A2:M2"/>
    <mergeCell ref="B4:C4"/>
    <mergeCell ref="D5:G5"/>
    <mergeCell ref="H5:L5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&amp;C16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9"/>
  <sheetViews>
    <sheetView view="pageBreakPreview" zoomScaleNormal="100" zoomScaleSheetLayoutView="100" workbookViewId="0">
      <selection activeCell="B1" sqref="B1"/>
    </sheetView>
  </sheetViews>
  <sheetFormatPr defaultRowHeight="12.75" x14ac:dyDescent="0.2"/>
  <cols>
    <col min="1" max="1" width="1.7109375" style="66" customWidth="1"/>
    <col min="2" max="2" width="16.28515625" style="66" customWidth="1"/>
    <col min="3" max="3" width="10.140625" style="66" customWidth="1"/>
    <col min="4" max="7" width="7.7109375" style="66" customWidth="1"/>
    <col min="8" max="11" width="6.7109375" style="66" customWidth="1"/>
    <col min="12" max="12" width="6.85546875" style="66" customWidth="1"/>
    <col min="13" max="13" width="1.7109375" style="66" customWidth="1"/>
    <col min="14" max="15" width="9.140625" style="66"/>
    <col min="16" max="16" width="11.140625" style="66" customWidth="1"/>
    <col min="17" max="16384" width="9.140625" style="66"/>
  </cols>
  <sheetData>
    <row r="1" spans="1:13" ht="13.5" x14ac:dyDescent="0.25">
      <c r="K1" s="964" t="s">
        <v>335</v>
      </c>
      <c r="L1" s="964"/>
      <c r="M1" s="964"/>
    </row>
    <row r="2" spans="1:13" ht="24" customHeight="1" x14ac:dyDescent="0.25">
      <c r="A2" s="885" t="s">
        <v>157</v>
      </c>
      <c r="B2" s="885"/>
      <c r="C2" s="885"/>
      <c r="D2" s="885"/>
      <c r="E2" s="885"/>
      <c r="F2" s="885"/>
      <c r="G2" s="885"/>
      <c r="H2" s="885"/>
      <c r="I2" s="885"/>
      <c r="J2" s="885"/>
      <c r="K2" s="885"/>
      <c r="L2" s="885"/>
      <c r="M2" s="885"/>
    </row>
    <row r="3" spans="1:13" ht="17.100000000000001" customHeight="1" x14ac:dyDescent="0.2">
      <c r="A3" s="979" t="str">
        <f>T!E17&amp;" "&amp;T!G17</f>
        <v>III. čtvrtletí 2019</v>
      </c>
      <c r="B3" s="979"/>
      <c r="C3" s="979"/>
      <c r="D3" s="101"/>
      <c r="E3" s="69"/>
      <c r="F3" s="67"/>
      <c r="G3" s="67"/>
      <c r="H3" s="67"/>
      <c r="I3" s="67"/>
    </row>
    <row r="4" spans="1:13" ht="18.75" customHeight="1" x14ac:dyDescent="0.25">
      <c r="B4" s="965"/>
      <c r="C4" s="965"/>
      <c r="D4" s="599"/>
      <c r="E4" s="599"/>
      <c r="F4" s="1018"/>
      <c r="G4" s="1018"/>
      <c r="H4" s="621"/>
      <c r="I4" s="71"/>
      <c r="J4" s="599"/>
      <c r="K4" s="599"/>
      <c r="L4" s="599"/>
      <c r="M4" s="71"/>
    </row>
    <row r="5" spans="1:13" ht="24.95" customHeight="1" x14ac:dyDescent="0.2">
      <c r="D5" s="1015" t="s">
        <v>39</v>
      </c>
      <c r="E5" s="1013"/>
      <c r="F5" s="1013"/>
      <c r="G5" s="1014"/>
      <c r="H5" s="1015" t="s">
        <v>143</v>
      </c>
      <c r="I5" s="1013"/>
      <c r="J5" s="1013"/>
      <c r="K5" s="1013"/>
      <c r="L5" s="1014"/>
      <c r="M5" s="71"/>
    </row>
    <row r="6" spans="1:13" ht="24.95" customHeight="1" x14ac:dyDescent="0.25">
      <c r="B6" s="76"/>
      <c r="C6" s="76"/>
      <c r="D6" s="603"/>
      <c r="E6" s="604"/>
      <c r="F6" s="603"/>
      <c r="G6" s="605"/>
      <c r="H6" s="1013"/>
      <c r="I6" s="1013"/>
      <c r="J6" s="1013"/>
      <c r="K6" s="1013"/>
      <c r="L6" s="1014"/>
      <c r="M6" s="87"/>
    </row>
    <row r="7" spans="1:13" ht="14.1" customHeight="1" x14ac:dyDescent="0.25">
      <c r="B7" s="94"/>
      <c r="C7" s="972" t="s">
        <v>144</v>
      </c>
      <c r="D7" s="152"/>
      <c r="E7" s="602"/>
      <c r="F7" s="546" t="s">
        <v>146</v>
      </c>
      <c r="G7" s="972" t="s">
        <v>205</v>
      </c>
      <c r="H7" s="147" t="s">
        <v>38</v>
      </c>
      <c r="I7" s="147" t="s">
        <v>71</v>
      </c>
      <c r="J7" s="147" t="s">
        <v>72</v>
      </c>
      <c r="K7" s="147" t="s">
        <v>147</v>
      </c>
      <c r="L7" s="148" t="s">
        <v>148</v>
      </c>
      <c r="M7" s="71"/>
    </row>
    <row r="8" spans="1:13" ht="14.1" customHeight="1" x14ac:dyDescent="0.25">
      <c r="A8" s="158"/>
      <c r="B8" s="234" t="s">
        <v>47</v>
      </c>
      <c r="C8" s="973"/>
      <c r="D8" s="758" t="s">
        <v>336</v>
      </c>
      <c r="E8" s="757" t="s">
        <v>1</v>
      </c>
      <c r="F8" s="547" t="s">
        <v>66</v>
      </c>
      <c r="G8" s="973"/>
      <c r="H8" s="150" t="s">
        <v>11</v>
      </c>
      <c r="I8" s="150" t="s">
        <v>11</v>
      </c>
      <c r="J8" s="150" t="s">
        <v>11</v>
      </c>
      <c r="K8" s="150" t="s">
        <v>11</v>
      </c>
      <c r="L8" s="151" t="s">
        <v>11</v>
      </c>
      <c r="M8" s="131"/>
    </row>
    <row r="9" spans="1:13" ht="14.1" customHeight="1" x14ac:dyDescent="0.2">
      <c r="A9" s="100"/>
      <c r="B9" s="135" t="s">
        <v>40</v>
      </c>
      <c r="C9" s="104">
        <f>'10'!D36</f>
        <v>420491</v>
      </c>
      <c r="D9" s="105">
        <f>'10'!E36</f>
        <v>71226.918001738421</v>
      </c>
      <c r="E9" s="104">
        <f>'10'!F36</f>
        <v>759518.88396798668</v>
      </c>
      <c r="F9" s="383">
        <f>E9/$E$13</f>
        <v>5.7143518567020268E-2</v>
      </c>
      <c r="G9" s="383">
        <f>'10'!H36</f>
        <v>4.7874269199474941E-2</v>
      </c>
      <c r="H9" s="159">
        <f>AVERAGE('14'!H9,'15'!H9,'16'!H9)</f>
        <v>18.842150537634407</v>
      </c>
      <c r="I9" s="369">
        <f>MAX('14'!I9,'15'!I9,'16'!I9)</f>
        <v>27.7</v>
      </c>
      <c r="J9" s="369">
        <f>MIN('14'!J9,'15'!J9,'16'!J9)</f>
        <v>9.4</v>
      </c>
      <c r="K9" s="369">
        <f>AVERAGE('14'!K9,'15'!K9,'16'!K9)</f>
        <v>17.100000000000005</v>
      </c>
      <c r="L9" s="161">
        <f>H9-K9</f>
        <v>1.7421505376344015</v>
      </c>
      <c r="M9" s="71"/>
    </row>
    <row r="10" spans="1:13" ht="14.1" customHeight="1" x14ac:dyDescent="0.2">
      <c r="A10" s="100"/>
      <c r="B10" s="84" t="s">
        <v>291</v>
      </c>
      <c r="C10" s="77">
        <f>'11'!D36</f>
        <v>2289345</v>
      </c>
      <c r="D10" s="78">
        <f>'11'!E36</f>
        <v>859433.50132654572</v>
      </c>
      <c r="E10" s="77">
        <f>'11'!F36</f>
        <v>9166300.9266899992</v>
      </c>
      <c r="F10" s="141">
        <f>E10/$E$13</f>
        <v>0.68964011066943098</v>
      </c>
      <c r="G10" s="141">
        <f>'11'!H36</f>
        <v>6.4017886491433668E-2</v>
      </c>
      <c r="H10" s="165">
        <f>AVERAGE('14'!H10,'15'!H10,'16'!H10)</f>
        <v>17.229420549581839</v>
      </c>
      <c r="I10" s="370">
        <f>MAX('14'!I10,'15'!I10,'16'!I10)</f>
        <v>24.933333333333337</v>
      </c>
      <c r="J10" s="370">
        <f>MIN('14'!J10,'15'!J10,'16'!J10)</f>
        <v>7.6166666666666671</v>
      </c>
      <c r="K10" s="370">
        <f>AVERAGE('14'!K10,'15'!K10,'16'!K10)</f>
        <v>15.97777777777778</v>
      </c>
      <c r="L10" s="167">
        <f t="shared" ref="L10:L13" si="0">H10-K10</f>
        <v>1.2516427718040593</v>
      </c>
      <c r="M10" s="71"/>
    </row>
    <row r="11" spans="1:13" ht="14.1" customHeight="1" x14ac:dyDescent="0.2">
      <c r="A11" s="100"/>
      <c r="B11" s="84" t="s">
        <v>41</v>
      </c>
      <c r="C11" s="77">
        <f>'12'!D36</f>
        <v>114080</v>
      </c>
      <c r="D11" s="78">
        <f>'12'!E36</f>
        <v>37397.220979999998</v>
      </c>
      <c r="E11" s="77">
        <f>'12'!F36</f>
        <v>399479.48559999996</v>
      </c>
      <c r="F11" s="141">
        <f>E11/$E$13</f>
        <v>3.0055425723278628E-2</v>
      </c>
      <c r="G11" s="141">
        <f>'12'!H36</f>
        <v>5.0150462943233012E-2</v>
      </c>
      <c r="H11" s="165">
        <f>AVERAGE('14'!H11,'15'!H11,'16'!H11)</f>
        <v>16.973763440860214</v>
      </c>
      <c r="I11" s="370">
        <f>MAX('14'!I11,'15'!I11,'16'!I11)</f>
        <v>25</v>
      </c>
      <c r="J11" s="370">
        <f>MIN('14'!J11,'15'!J11,'16'!J11)</f>
        <v>6.8</v>
      </c>
      <c r="K11" s="370">
        <f>AVERAGE('14'!K11,'15'!K11,'16'!K11)</f>
        <v>15.46666666666667</v>
      </c>
      <c r="L11" s="167">
        <f t="shared" si="0"/>
        <v>1.5070967741935437</v>
      </c>
      <c r="M11" s="71"/>
    </row>
    <row r="12" spans="1:13" ht="14.1" customHeight="1" x14ac:dyDescent="0.2">
      <c r="A12" s="100"/>
      <c r="B12" s="84" t="s">
        <v>94</v>
      </c>
      <c r="C12" s="77">
        <f>'13'!D36</f>
        <v>8063</v>
      </c>
      <c r="D12" s="78">
        <f>'13'!E36</f>
        <v>278446.46399999998</v>
      </c>
      <c r="E12" s="77">
        <f>'13'!F36</f>
        <v>2966127.3259439999</v>
      </c>
      <c r="F12" s="141">
        <f>E12/$E$13</f>
        <v>0.22316094504027006</v>
      </c>
      <c r="G12" s="141">
        <f>'13'!H36</f>
        <v>0.93147273832942101</v>
      </c>
      <c r="H12" s="165">
        <f>AVERAGE('14'!H12,'15'!H12,'16'!H12)</f>
        <v>17.266953405017919</v>
      </c>
      <c r="I12" s="370">
        <f>MAX('14'!I12,'15'!I12,'16'!I12)</f>
        <v>24.9</v>
      </c>
      <c r="J12" s="370">
        <f>MIN('14'!J12,'15'!J12,'16'!J12)</f>
        <v>7.6</v>
      </c>
      <c r="K12" s="370">
        <f>AVERAGE('14'!K12,'15'!K12,'16'!K12)</f>
        <v>15.918387096774197</v>
      </c>
      <c r="L12" s="167">
        <f t="shared" si="0"/>
        <v>1.348566308243722</v>
      </c>
      <c r="M12" s="71"/>
    </row>
    <row r="13" spans="1:13" ht="14.1" customHeight="1" x14ac:dyDescent="0.2">
      <c r="A13" s="158"/>
      <c r="B13" s="606" t="s">
        <v>5</v>
      </c>
      <c r="C13" s="607">
        <f>SUM(C9:C12)</f>
        <v>2831979</v>
      </c>
      <c r="D13" s="608">
        <f t="shared" ref="D13:E13" si="1">SUM(D9:D12)</f>
        <v>1246504.1043082841</v>
      </c>
      <c r="E13" s="609">
        <f t="shared" si="1"/>
        <v>13291426.622201987</v>
      </c>
      <c r="F13" s="610">
        <f>SUM(F9:F12)</f>
        <v>1</v>
      </c>
      <c r="G13" s="610">
        <f>'9'!H36</f>
        <v>0.18099265161308564</v>
      </c>
      <c r="H13" s="625">
        <f>AVERAGE('14'!H13,'15'!H13,'16'!H13)</f>
        <v>17.266953405017919</v>
      </c>
      <c r="I13" s="626">
        <f>MAX('14'!I13,'15'!I13,'16'!I13)</f>
        <v>24.9</v>
      </c>
      <c r="J13" s="626">
        <f>MIN('14'!J13,'15'!J13,'16'!J13)</f>
        <v>7.6</v>
      </c>
      <c r="K13" s="626">
        <f>AVERAGE('14'!K13,'15'!K13,'16'!K13)</f>
        <v>15.918387096774197</v>
      </c>
      <c r="L13" s="627">
        <f t="shared" si="0"/>
        <v>1.348566308243722</v>
      </c>
      <c r="M13" s="91"/>
    </row>
    <row r="14" spans="1:13" ht="15" customHeight="1" x14ac:dyDescent="0.2">
      <c r="A14" s="100"/>
      <c r="B14" s="84"/>
      <c r="C14" s="157"/>
      <c r="D14" s="999" t="s">
        <v>342</v>
      </c>
      <c r="E14" s="1000"/>
      <c r="F14" s="1000"/>
      <c r="G14" s="1001"/>
      <c r="H14" s="1007" t="s">
        <v>149</v>
      </c>
      <c r="I14" s="1008"/>
      <c r="J14" s="1008"/>
      <c r="K14" s="1008"/>
      <c r="L14" s="1009"/>
      <c r="M14" s="71"/>
    </row>
    <row r="15" spans="1:13" ht="15" customHeight="1" x14ac:dyDescent="0.2">
      <c r="A15" s="71"/>
      <c r="B15" s="156"/>
      <c r="C15" s="83"/>
      <c r="D15" s="1002"/>
      <c r="E15" s="1003"/>
      <c r="F15" s="1003"/>
      <c r="G15" s="1004"/>
      <c r="H15" s="1010" t="s">
        <v>343</v>
      </c>
      <c r="I15" s="1011"/>
      <c r="J15" s="1011"/>
      <c r="K15" s="1011"/>
      <c r="L15" s="1012"/>
      <c r="M15" s="71"/>
    </row>
    <row r="16" spans="1:13" ht="15" customHeight="1" x14ac:dyDescent="0.2">
      <c r="A16" s="71"/>
      <c r="B16" s="83"/>
      <c r="C16" s="83"/>
      <c r="D16" s="551"/>
      <c r="E16" s="551"/>
      <c r="F16" s="551"/>
      <c r="G16" s="551"/>
      <c r="H16" s="550"/>
      <c r="I16" s="550"/>
      <c r="J16" s="550"/>
      <c r="K16" s="550"/>
      <c r="L16" s="550"/>
      <c r="M16" s="71"/>
    </row>
    <row r="17" spans="1:13" ht="15" customHeight="1" x14ac:dyDescent="0.2">
      <c r="A17" s="71"/>
      <c r="B17" s="83"/>
      <c r="C17" s="83"/>
      <c r="D17" s="83"/>
      <c r="E17" s="284"/>
      <c r="F17" s="285"/>
      <c r="G17" s="285"/>
      <c r="H17" s="83"/>
      <c r="I17" s="84"/>
      <c r="J17" s="550"/>
      <c r="K17" s="83"/>
      <c r="L17" s="83"/>
      <c r="M17" s="71"/>
    </row>
    <row r="18" spans="1:13" ht="18" customHeight="1" x14ac:dyDescent="0.2">
      <c r="A18" s="71"/>
      <c r="B18" s="83"/>
      <c r="C18" s="83"/>
      <c r="D18" s="83"/>
      <c r="E18" s="83"/>
      <c r="F18" s="83"/>
      <c r="G18" s="83"/>
      <c r="H18" s="83"/>
      <c r="I18" s="83"/>
      <c r="J18" s="83"/>
      <c r="K18" s="83"/>
      <c r="L18" s="83"/>
      <c r="M18" s="71"/>
    </row>
    <row r="19" spans="1:13" ht="15" customHeight="1" x14ac:dyDescent="0.25">
      <c r="A19" s="71"/>
      <c r="B19" s="980" t="s">
        <v>168</v>
      </c>
      <c r="C19" s="980"/>
      <c r="D19" s="980"/>
      <c r="E19" s="980"/>
      <c r="F19" s="980"/>
      <c r="G19" s="980" t="s">
        <v>158</v>
      </c>
      <c r="H19" s="980"/>
      <c r="I19" s="980"/>
      <c r="J19" s="980"/>
      <c r="K19" s="980"/>
      <c r="L19" s="980"/>
      <c r="M19" s="71"/>
    </row>
    <row r="20" spans="1:13" ht="15" customHeight="1" x14ac:dyDescent="0.2">
      <c r="A20" s="71"/>
      <c r="B20" s="71"/>
      <c r="C20" s="1019" t="str">
        <f>A3</f>
        <v>III. čtvrtletí 2019</v>
      </c>
      <c r="D20" s="1019"/>
      <c r="E20" s="71"/>
      <c r="F20" s="71"/>
      <c r="G20" s="71"/>
      <c r="H20" s="71"/>
      <c r="I20" s="1019" t="str">
        <f>A3</f>
        <v>III. čtvrtletí 2019</v>
      </c>
      <c r="J20" s="1019"/>
      <c r="K20" s="71"/>
      <c r="L20" s="71"/>
      <c r="M20" s="83"/>
    </row>
    <row r="21" spans="1:13" ht="15" customHeight="1" x14ac:dyDescent="0.2">
      <c r="A21" s="71"/>
      <c r="B21" s="83"/>
      <c r="C21" s="83"/>
      <c r="D21" s="83"/>
      <c r="E21" s="83"/>
      <c r="F21" s="83"/>
      <c r="G21" s="83"/>
      <c r="H21" s="83"/>
      <c r="I21" s="83"/>
      <c r="J21" s="83"/>
      <c r="K21" s="83"/>
      <c r="L21" s="83"/>
      <c r="M21" s="71"/>
    </row>
    <row r="22" spans="1:13" ht="15" customHeight="1" x14ac:dyDescent="0.2">
      <c r="A22" s="71"/>
      <c r="B22" s="83"/>
      <c r="C22" s="83"/>
      <c r="D22" s="83"/>
      <c r="E22" s="83"/>
      <c r="F22" s="83"/>
      <c r="G22" s="83"/>
      <c r="H22" s="83"/>
      <c r="I22" s="83"/>
      <c r="J22" s="83"/>
      <c r="K22" s="83"/>
      <c r="L22" s="83"/>
      <c r="M22" s="71"/>
    </row>
    <row r="23" spans="1:13" ht="15" customHeight="1" x14ac:dyDescent="0.2">
      <c r="A23" s="71"/>
      <c r="B23" s="83"/>
      <c r="C23" s="83"/>
      <c r="D23" s="83"/>
      <c r="E23" s="83"/>
      <c r="F23" s="83"/>
      <c r="G23" s="83"/>
      <c r="H23" s="83"/>
      <c r="I23" s="83"/>
      <c r="J23" s="83"/>
      <c r="K23" s="83"/>
      <c r="L23" s="83"/>
      <c r="M23" s="71"/>
    </row>
    <row r="24" spans="1:13" ht="15" customHeight="1" x14ac:dyDescent="0.2">
      <c r="A24" s="71"/>
      <c r="B24" s="83"/>
      <c r="C24" s="83"/>
      <c r="D24" s="83"/>
      <c r="E24" s="83"/>
      <c r="F24" s="83"/>
      <c r="G24" s="83"/>
      <c r="H24" s="83"/>
      <c r="I24" s="83"/>
      <c r="J24" s="83"/>
      <c r="K24" s="83"/>
      <c r="L24" s="83"/>
      <c r="M24" s="71"/>
    </row>
    <row r="25" spans="1:13" ht="15" customHeight="1" x14ac:dyDescent="0.2">
      <c r="A25" s="71"/>
      <c r="B25" s="83"/>
      <c r="C25" s="83"/>
      <c r="D25" s="83"/>
      <c r="E25" s="83"/>
      <c r="F25" s="83"/>
      <c r="G25" s="83"/>
      <c r="H25" s="83"/>
      <c r="I25" s="83"/>
      <c r="J25" s="83"/>
      <c r="K25" s="83"/>
      <c r="L25" s="83"/>
      <c r="M25" s="71"/>
    </row>
    <row r="26" spans="1:13" ht="15" customHeight="1" x14ac:dyDescent="0.2">
      <c r="A26" s="71"/>
      <c r="B26" s="83"/>
      <c r="C26" s="83"/>
      <c r="D26" s="83"/>
      <c r="E26" s="83"/>
      <c r="F26" s="83"/>
      <c r="G26" s="83"/>
      <c r="H26" s="83"/>
      <c r="I26" s="83"/>
      <c r="J26" s="83"/>
      <c r="K26" s="83"/>
      <c r="L26" s="83"/>
      <c r="M26" s="71"/>
    </row>
    <row r="27" spans="1:13" ht="15" customHeight="1" x14ac:dyDescent="0.2">
      <c r="A27" s="71"/>
      <c r="B27" s="83"/>
      <c r="C27" s="83"/>
      <c r="D27" s="83"/>
      <c r="E27" s="83"/>
      <c r="F27" s="83"/>
      <c r="G27" s="83"/>
      <c r="H27" s="83"/>
      <c r="I27" s="83"/>
      <c r="J27" s="83"/>
      <c r="K27" s="83"/>
      <c r="L27" s="83"/>
      <c r="M27" s="71"/>
    </row>
    <row r="28" spans="1:13" ht="15" customHeight="1" x14ac:dyDescent="0.2">
      <c r="A28" s="71"/>
      <c r="B28" s="83"/>
      <c r="C28" s="83"/>
      <c r="D28" s="83"/>
      <c r="E28" s="83"/>
      <c r="F28" s="83"/>
      <c r="G28" s="83"/>
      <c r="H28" s="83"/>
      <c r="I28" s="83"/>
      <c r="J28" s="83"/>
      <c r="K28" s="83"/>
      <c r="L28" s="83"/>
      <c r="M28" s="71"/>
    </row>
    <row r="29" spans="1:13" ht="15" customHeight="1" x14ac:dyDescent="0.2">
      <c r="A29" s="71"/>
      <c r="B29" s="83"/>
      <c r="C29" s="83"/>
      <c r="D29" s="83"/>
      <c r="E29" s="83"/>
      <c r="F29" s="83"/>
      <c r="G29" s="83"/>
      <c r="H29" s="83"/>
      <c r="I29" s="83"/>
      <c r="J29" s="83"/>
      <c r="K29" s="83"/>
      <c r="L29" s="83"/>
      <c r="M29" s="71"/>
    </row>
    <row r="30" spans="1:13" ht="15" customHeight="1" x14ac:dyDescent="0.2">
      <c r="A30" s="71"/>
      <c r="B30" s="83"/>
      <c r="C30" s="83"/>
      <c r="D30" s="83"/>
      <c r="E30" s="83"/>
      <c r="F30" s="83"/>
      <c r="G30" s="83"/>
      <c r="H30" s="83"/>
      <c r="I30" s="83"/>
      <c r="J30" s="83"/>
      <c r="K30" s="83"/>
      <c r="L30" s="83"/>
      <c r="M30" s="71"/>
    </row>
    <row r="31" spans="1:13" ht="15" customHeight="1" x14ac:dyDescent="0.2">
      <c r="A31" s="71"/>
      <c r="B31" s="83"/>
      <c r="C31" s="83"/>
      <c r="D31" s="83"/>
      <c r="E31" s="83"/>
      <c r="F31" s="83"/>
      <c r="G31" s="83"/>
      <c r="H31" s="83"/>
      <c r="I31" s="83"/>
      <c r="J31" s="83"/>
      <c r="K31" s="83"/>
      <c r="L31" s="83"/>
      <c r="M31" s="71"/>
    </row>
    <row r="32" spans="1:13" ht="15" customHeight="1" x14ac:dyDescent="0.2">
      <c r="A32" s="71"/>
      <c r="B32" s="71"/>
      <c r="C32" s="71"/>
      <c r="D32" s="71"/>
      <c r="E32" s="71"/>
      <c r="F32" s="71"/>
      <c r="G32" s="71"/>
      <c r="H32" s="71"/>
      <c r="I32" s="71"/>
      <c r="J32" s="71"/>
      <c r="K32" s="71"/>
      <c r="L32" s="71"/>
      <c r="M32" s="71"/>
    </row>
    <row r="33" spans="1:13" ht="15" customHeight="1" x14ac:dyDescent="0.2">
      <c r="A33" s="71"/>
      <c r="B33" s="71"/>
      <c r="C33" s="71"/>
      <c r="D33" s="71"/>
      <c r="E33" s="71"/>
      <c r="F33" s="71"/>
      <c r="G33" s="71"/>
      <c r="H33" s="71"/>
      <c r="I33" s="71"/>
      <c r="J33" s="71"/>
      <c r="K33" s="71"/>
      <c r="L33" s="71"/>
      <c r="M33" s="71"/>
    </row>
    <row r="34" spans="1:13" ht="15" customHeight="1" x14ac:dyDescent="0.2">
      <c r="A34" s="71"/>
      <c r="B34" s="71"/>
      <c r="C34" s="71"/>
      <c r="D34" s="71"/>
      <c r="E34" s="71"/>
      <c r="F34" s="71"/>
      <c r="G34" s="71"/>
      <c r="H34" s="71"/>
      <c r="I34" s="71"/>
      <c r="J34" s="71"/>
      <c r="K34" s="71"/>
      <c r="L34" s="71"/>
      <c r="M34" s="71"/>
    </row>
    <row r="35" spans="1:13" ht="15" customHeight="1" x14ac:dyDescent="0.2">
      <c r="A35" s="71"/>
      <c r="B35" s="71"/>
      <c r="C35" s="71"/>
      <c r="D35" s="71"/>
      <c r="E35" s="71"/>
      <c r="F35" s="71"/>
      <c r="G35" s="71"/>
      <c r="H35" s="71"/>
      <c r="I35" s="71"/>
      <c r="J35" s="71"/>
      <c r="K35" s="71"/>
      <c r="L35" s="71"/>
      <c r="M35" s="71"/>
    </row>
    <row r="36" spans="1:13" ht="15" customHeight="1" x14ac:dyDescent="0.25">
      <c r="A36" s="71"/>
      <c r="B36" s="980" t="s">
        <v>204</v>
      </c>
      <c r="C36" s="980"/>
      <c r="D36" s="980"/>
      <c r="E36" s="980"/>
      <c r="F36" s="980"/>
      <c r="G36" s="1006" t="s">
        <v>208</v>
      </c>
      <c r="H36" s="1006"/>
      <c r="I36" s="1006"/>
      <c r="J36" s="1006"/>
      <c r="K36" s="1006"/>
      <c r="L36" s="1006"/>
      <c r="M36" s="71"/>
    </row>
    <row r="37" spans="1:13" ht="15" customHeight="1" x14ac:dyDescent="0.25">
      <c r="A37" s="71"/>
      <c r="B37" s="71"/>
      <c r="C37" s="1019" t="str">
        <f>A3</f>
        <v>III. čtvrtletí 2019</v>
      </c>
      <c r="D37" s="1019"/>
      <c r="E37" s="71"/>
      <c r="F37" s="385"/>
      <c r="G37" s="1006"/>
      <c r="H37" s="1006"/>
      <c r="I37" s="1006"/>
      <c r="J37" s="1006"/>
      <c r="K37" s="1006"/>
      <c r="L37" s="1006"/>
      <c r="M37" s="71"/>
    </row>
    <row r="38" spans="1:13" ht="15" customHeight="1" x14ac:dyDescent="0.2">
      <c r="A38" s="71"/>
      <c r="B38" s="71"/>
      <c r="C38" s="71"/>
      <c r="D38" s="71"/>
      <c r="E38" s="71"/>
      <c r="F38" s="289"/>
      <c r="G38" s="289"/>
      <c r="H38" s="289"/>
      <c r="I38" s="1017" t="str">
        <f>A3</f>
        <v>III. čtvrtletí 2019</v>
      </c>
      <c r="J38" s="1017"/>
      <c r="K38" s="289"/>
      <c r="L38" s="289"/>
      <c r="M38" s="71"/>
    </row>
    <row r="39" spans="1:13" ht="15" customHeight="1" x14ac:dyDescent="0.2">
      <c r="A39" s="71"/>
      <c r="B39" s="71"/>
      <c r="C39" s="71"/>
      <c r="D39" s="71"/>
      <c r="E39" s="71"/>
      <c r="F39" s="71"/>
      <c r="G39" s="71"/>
      <c r="H39" s="71"/>
      <c r="I39" s="71"/>
      <c r="J39" s="71"/>
      <c r="K39" s="71"/>
      <c r="L39" s="71"/>
      <c r="M39" s="71"/>
    </row>
    <row r="40" spans="1:13" ht="15" customHeight="1" x14ac:dyDescent="0.2">
      <c r="A40" s="71"/>
      <c r="B40" s="71"/>
      <c r="C40" s="71"/>
      <c r="D40" s="71"/>
      <c r="E40" s="71"/>
      <c r="F40" s="71"/>
      <c r="G40" s="71"/>
      <c r="H40" s="71"/>
      <c r="I40" s="71"/>
      <c r="J40" s="71"/>
      <c r="K40" s="71"/>
      <c r="L40" s="71"/>
      <c r="M40" s="71"/>
    </row>
    <row r="41" spans="1:13" ht="15" customHeight="1" x14ac:dyDescent="0.2">
      <c r="A41" s="71"/>
      <c r="B41" s="71"/>
      <c r="C41" s="71"/>
      <c r="D41" s="71"/>
      <c r="E41" s="71"/>
      <c r="F41" s="71"/>
      <c r="G41" s="71"/>
      <c r="H41" s="71"/>
      <c r="I41" s="71"/>
      <c r="J41" s="71"/>
      <c r="K41" s="71"/>
      <c r="L41" s="71"/>
      <c r="M41" s="71"/>
    </row>
    <row r="42" spans="1:13" ht="15" customHeight="1" x14ac:dyDescent="0.2">
      <c r="A42" s="71"/>
      <c r="B42" s="71"/>
      <c r="C42" s="71"/>
      <c r="D42" s="71"/>
      <c r="E42" s="71"/>
      <c r="F42" s="71"/>
      <c r="G42" s="71"/>
      <c r="H42" s="71"/>
      <c r="I42" s="71"/>
      <c r="J42" s="71"/>
      <c r="K42" s="71"/>
      <c r="L42" s="71"/>
      <c r="M42" s="71"/>
    </row>
    <row r="43" spans="1:13" ht="15" customHeight="1" x14ac:dyDescent="0.2">
      <c r="A43" s="71"/>
      <c r="B43" s="71"/>
      <c r="C43" s="71"/>
      <c r="D43" s="71"/>
      <c r="E43" s="71"/>
      <c r="F43" s="71"/>
      <c r="G43" s="71"/>
      <c r="H43" s="71"/>
      <c r="I43" s="71"/>
      <c r="J43" s="71"/>
      <c r="K43" s="71"/>
      <c r="L43" s="71"/>
      <c r="M43" s="71"/>
    </row>
    <row r="44" spans="1:13" ht="15" customHeight="1" x14ac:dyDescent="0.2">
      <c r="A44" s="71"/>
      <c r="B44" s="71"/>
      <c r="C44" s="71"/>
      <c r="D44" s="71"/>
      <c r="E44" s="71"/>
      <c r="F44" s="71"/>
      <c r="G44" s="71"/>
      <c r="H44" s="71"/>
      <c r="I44" s="71"/>
      <c r="J44" s="71"/>
      <c r="K44" s="71"/>
      <c r="L44" s="71"/>
      <c r="M44" s="71"/>
    </row>
    <row r="45" spans="1:13" ht="15" customHeight="1" x14ac:dyDescent="0.2">
      <c r="A45" s="71"/>
      <c r="B45" s="71"/>
      <c r="C45" s="71"/>
      <c r="D45" s="71"/>
      <c r="E45" s="71"/>
      <c r="F45" s="71"/>
      <c r="G45" s="71"/>
      <c r="H45" s="71"/>
      <c r="I45" s="71"/>
      <c r="J45" s="71"/>
      <c r="K45" s="71"/>
      <c r="L45" s="71"/>
      <c r="M45" s="71"/>
    </row>
    <row r="46" spans="1:13" ht="15" customHeight="1" x14ac:dyDescent="0.2">
      <c r="A46" s="71"/>
      <c r="B46" s="71"/>
      <c r="C46" s="71"/>
      <c r="D46" s="71"/>
      <c r="E46" s="71"/>
      <c r="F46" s="71"/>
      <c r="G46" s="71"/>
      <c r="H46" s="71"/>
      <c r="I46" s="71"/>
      <c r="J46" s="71"/>
      <c r="K46" s="71"/>
      <c r="L46" s="71"/>
      <c r="M46" s="71"/>
    </row>
    <row r="47" spans="1:13" ht="15" customHeight="1" x14ac:dyDescent="0.2">
      <c r="A47" s="71"/>
      <c r="B47" s="71"/>
      <c r="C47" s="71"/>
      <c r="D47" s="71"/>
      <c r="E47" s="71"/>
      <c r="F47" s="71"/>
      <c r="G47" s="71"/>
      <c r="H47" s="71"/>
      <c r="I47" s="71"/>
      <c r="J47" s="71"/>
      <c r="K47" s="71"/>
      <c r="L47" s="71"/>
      <c r="M47" s="71"/>
    </row>
    <row r="48" spans="1:13" ht="15" customHeight="1" x14ac:dyDescent="0.2">
      <c r="A48" s="71"/>
      <c r="B48" s="71"/>
      <c r="C48" s="71"/>
      <c r="D48" s="71"/>
      <c r="E48" s="71"/>
      <c r="F48" s="71"/>
      <c r="G48" s="71"/>
      <c r="H48" s="71"/>
      <c r="I48" s="71"/>
      <c r="J48" s="71"/>
      <c r="K48" s="71"/>
      <c r="L48" s="71"/>
      <c r="M48" s="71"/>
    </row>
    <row r="49" spans="1:13" ht="15" customHeight="1" x14ac:dyDescent="0.2">
      <c r="A49" s="71"/>
      <c r="B49" s="71"/>
      <c r="C49" s="71"/>
      <c r="D49" s="71"/>
      <c r="E49" s="71"/>
      <c r="F49" s="71"/>
      <c r="G49" s="71"/>
      <c r="H49" s="71"/>
      <c r="I49" s="71"/>
      <c r="J49" s="71"/>
      <c r="K49" s="71"/>
      <c r="L49" s="71"/>
      <c r="M49" s="71"/>
    </row>
    <row r="50" spans="1:13" ht="15" customHeight="1" x14ac:dyDescent="0.2">
      <c r="A50" s="71"/>
      <c r="B50" s="71"/>
      <c r="C50" s="71"/>
      <c r="D50" s="71"/>
      <c r="E50" s="71"/>
      <c r="F50" s="71"/>
      <c r="G50" s="71"/>
      <c r="H50" s="71"/>
      <c r="I50" s="71"/>
      <c r="J50" s="71"/>
      <c r="K50" s="71"/>
      <c r="L50" s="71"/>
      <c r="M50" s="71"/>
    </row>
    <row r="51" spans="1:13" ht="15" customHeight="1" x14ac:dyDescent="0.2">
      <c r="A51" s="71"/>
      <c r="B51" s="71"/>
      <c r="C51" s="71"/>
      <c r="D51" s="71"/>
      <c r="E51" s="71"/>
      <c r="F51" s="71"/>
      <c r="G51" s="71"/>
      <c r="H51" s="71"/>
      <c r="I51" s="71"/>
      <c r="J51" s="71"/>
      <c r="K51" s="71"/>
      <c r="L51" s="71"/>
      <c r="M51" s="71"/>
    </row>
    <row r="52" spans="1:13" ht="15" customHeight="1" x14ac:dyDescent="0.2">
      <c r="A52" s="71"/>
      <c r="B52" s="71"/>
      <c r="C52" s="71"/>
      <c r="D52" s="71"/>
      <c r="E52" s="71"/>
      <c r="F52" s="71"/>
      <c r="G52" s="71"/>
      <c r="H52" s="71"/>
      <c r="I52" s="71"/>
      <c r="J52" s="71"/>
      <c r="K52" s="71"/>
      <c r="L52" s="71"/>
      <c r="M52" s="71"/>
    </row>
    <row r="53" spans="1:13" ht="15" customHeight="1" x14ac:dyDescent="0.2"/>
    <row r="54" spans="1:13" ht="15" customHeight="1" x14ac:dyDescent="0.2"/>
    <row r="55" spans="1:13" ht="15" customHeight="1" x14ac:dyDescent="0.2"/>
    <row r="56" spans="1:13" ht="15" customHeight="1" x14ac:dyDescent="0.2"/>
    <row r="57" spans="1:13" ht="15" customHeight="1" x14ac:dyDescent="0.2"/>
    <row r="58" spans="1:13" ht="15" customHeight="1" x14ac:dyDescent="0.2"/>
    <row r="59" spans="1:13" ht="15" customHeight="1" x14ac:dyDescent="0.2"/>
  </sheetData>
  <mergeCells count="21">
    <mergeCell ref="I38:J38"/>
    <mergeCell ref="B36:F36"/>
    <mergeCell ref="G36:L37"/>
    <mergeCell ref="F4:G4"/>
    <mergeCell ref="C7:C8"/>
    <mergeCell ref="G7:G8"/>
    <mergeCell ref="D14:G15"/>
    <mergeCell ref="H14:L14"/>
    <mergeCell ref="H15:L15"/>
    <mergeCell ref="B19:F19"/>
    <mergeCell ref="G19:L19"/>
    <mergeCell ref="H6:L6"/>
    <mergeCell ref="C20:D20"/>
    <mergeCell ref="I20:J20"/>
    <mergeCell ref="C37:D37"/>
    <mergeCell ref="K1:M1"/>
    <mergeCell ref="A2:M2"/>
    <mergeCell ref="B4:C4"/>
    <mergeCell ref="D5:G5"/>
    <mergeCell ref="H5:L5"/>
    <mergeCell ref="A3:C3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&amp;C17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5"/>
  <sheetViews>
    <sheetView view="pageBreakPreview" zoomScaleNormal="100" zoomScaleSheetLayoutView="100" workbookViewId="0">
      <selection activeCell="B16" sqref="B16"/>
    </sheetView>
  </sheetViews>
  <sheetFormatPr defaultRowHeight="12.75" x14ac:dyDescent="0.25"/>
  <cols>
    <col min="1" max="1" width="10.7109375" style="187" customWidth="1"/>
    <col min="2" max="11" width="8.85546875" style="187" customWidth="1"/>
    <col min="12" max="12" width="1.7109375" style="187" customWidth="1"/>
    <col min="13" max="13" width="9.28515625" style="187" bestFit="1" customWidth="1"/>
    <col min="14" max="14" width="11.42578125" style="187" bestFit="1" customWidth="1"/>
    <col min="15" max="253" width="9.140625" style="187"/>
    <col min="254" max="266" width="10.7109375" style="187" customWidth="1"/>
    <col min="267" max="509" width="9.140625" style="187"/>
    <col min="510" max="522" width="10.7109375" style="187" customWidth="1"/>
    <col min="523" max="765" width="9.140625" style="187"/>
    <col min="766" max="778" width="10.7109375" style="187" customWidth="1"/>
    <col min="779" max="1021" width="9.140625" style="187"/>
    <col min="1022" max="1034" width="10.7109375" style="187" customWidth="1"/>
    <col min="1035" max="1277" width="9.140625" style="187"/>
    <col min="1278" max="1290" width="10.7109375" style="187" customWidth="1"/>
    <col min="1291" max="1533" width="9.140625" style="187"/>
    <col min="1534" max="1546" width="10.7109375" style="187" customWidth="1"/>
    <col min="1547" max="1789" width="9.140625" style="187"/>
    <col min="1790" max="1802" width="10.7109375" style="187" customWidth="1"/>
    <col min="1803" max="2045" width="9.140625" style="187"/>
    <col min="2046" max="2058" width="10.7109375" style="187" customWidth="1"/>
    <col min="2059" max="2301" width="9.140625" style="187"/>
    <col min="2302" max="2314" width="10.7109375" style="187" customWidth="1"/>
    <col min="2315" max="2557" width="9.140625" style="187"/>
    <col min="2558" max="2570" width="10.7109375" style="187" customWidth="1"/>
    <col min="2571" max="2813" width="9.140625" style="187"/>
    <col min="2814" max="2826" width="10.7109375" style="187" customWidth="1"/>
    <col min="2827" max="3069" width="9.140625" style="187"/>
    <col min="3070" max="3082" width="10.7109375" style="187" customWidth="1"/>
    <col min="3083" max="3325" width="9.140625" style="187"/>
    <col min="3326" max="3338" width="10.7109375" style="187" customWidth="1"/>
    <col min="3339" max="3581" width="9.140625" style="187"/>
    <col min="3582" max="3594" width="10.7109375" style="187" customWidth="1"/>
    <col min="3595" max="3837" width="9.140625" style="187"/>
    <col min="3838" max="3850" width="10.7109375" style="187" customWidth="1"/>
    <col min="3851" max="4093" width="9.140625" style="187"/>
    <col min="4094" max="4106" width="10.7109375" style="187" customWidth="1"/>
    <col min="4107" max="4349" width="9.140625" style="187"/>
    <col min="4350" max="4362" width="10.7109375" style="187" customWidth="1"/>
    <col min="4363" max="4605" width="9.140625" style="187"/>
    <col min="4606" max="4618" width="10.7109375" style="187" customWidth="1"/>
    <col min="4619" max="4861" width="9.140625" style="187"/>
    <col min="4862" max="4874" width="10.7109375" style="187" customWidth="1"/>
    <col min="4875" max="5117" width="9.140625" style="187"/>
    <col min="5118" max="5130" width="10.7109375" style="187" customWidth="1"/>
    <col min="5131" max="5373" width="9.140625" style="187"/>
    <col min="5374" max="5386" width="10.7109375" style="187" customWidth="1"/>
    <col min="5387" max="5629" width="9.140625" style="187"/>
    <col min="5630" max="5642" width="10.7109375" style="187" customWidth="1"/>
    <col min="5643" max="5885" width="9.140625" style="187"/>
    <col min="5886" max="5898" width="10.7109375" style="187" customWidth="1"/>
    <col min="5899" max="6141" width="9.140625" style="187"/>
    <col min="6142" max="6154" width="10.7109375" style="187" customWidth="1"/>
    <col min="6155" max="6397" width="9.140625" style="187"/>
    <col min="6398" max="6410" width="10.7109375" style="187" customWidth="1"/>
    <col min="6411" max="6653" width="9.140625" style="187"/>
    <col min="6654" max="6666" width="10.7109375" style="187" customWidth="1"/>
    <col min="6667" max="6909" width="9.140625" style="187"/>
    <col min="6910" max="6922" width="10.7109375" style="187" customWidth="1"/>
    <col min="6923" max="7165" width="9.140625" style="187"/>
    <col min="7166" max="7178" width="10.7109375" style="187" customWidth="1"/>
    <col min="7179" max="7421" width="9.140625" style="187"/>
    <col min="7422" max="7434" width="10.7109375" style="187" customWidth="1"/>
    <col min="7435" max="7677" width="9.140625" style="187"/>
    <col min="7678" max="7690" width="10.7109375" style="187" customWidth="1"/>
    <col min="7691" max="7933" width="9.140625" style="187"/>
    <col min="7934" max="7946" width="10.7109375" style="187" customWidth="1"/>
    <col min="7947" max="8189" width="9.140625" style="187"/>
    <col min="8190" max="8202" width="10.7109375" style="187" customWidth="1"/>
    <col min="8203" max="8445" width="9.140625" style="187"/>
    <col min="8446" max="8458" width="10.7109375" style="187" customWidth="1"/>
    <col min="8459" max="8701" width="9.140625" style="187"/>
    <col min="8702" max="8714" width="10.7109375" style="187" customWidth="1"/>
    <col min="8715" max="8957" width="9.140625" style="187"/>
    <col min="8958" max="8970" width="10.7109375" style="187" customWidth="1"/>
    <col min="8971" max="9213" width="9.140625" style="187"/>
    <col min="9214" max="9226" width="10.7109375" style="187" customWidth="1"/>
    <col min="9227" max="9469" width="9.140625" style="187"/>
    <col min="9470" max="9482" width="10.7109375" style="187" customWidth="1"/>
    <col min="9483" max="9725" width="9.140625" style="187"/>
    <col min="9726" max="9738" width="10.7109375" style="187" customWidth="1"/>
    <col min="9739" max="9981" width="9.140625" style="187"/>
    <col min="9982" max="9994" width="10.7109375" style="187" customWidth="1"/>
    <col min="9995" max="10237" width="9.140625" style="187"/>
    <col min="10238" max="10250" width="10.7109375" style="187" customWidth="1"/>
    <col min="10251" max="10493" width="9.140625" style="187"/>
    <col min="10494" max="10506" width="10.7109375" style="187" customWidth="1"/>
    <col min="10507" max="10749" width="9.140625" style="187"/>
    <col min="10750" max="10762" width="10.7109375" style="187" customWidth="1"/>
    <col min="10763" max="11005" width="9.140625" style="187"/>
    <col min="11006" max="11018" width="10.7109375" style="187" customWidth="1"/>
    <col min="11019" max="11261" width="9.140625" style="187"/>
    <col min="11262" max="11274" width="10.7109375" style="187" customWidth="1"/>
    <col min="11275" max="11517" width="9.140625" style="187"/>
    <col min="11518" max="11530" width="10.7109375" style="187" customWidth="1"/>
    <col min="11531" max="11773" width="9.140625" style="187"/>
    <col min="11774" max="11786" width="10.7109375" style="187" customWidth="1"/>
    <col min="11787" max="12029" width="9.140625" style="187"/>
    <col min="12030" max="12042" width="10.7109375" style="187" customWidth="1"/>
    <col min="12043" max="12285" width="9.140625" style="187"/>
    <col min="12286" max="12298" width="10.7109375" style="187" customWidth="1"/>
    <col min="12299" max="12541" width="9.140625" style="187"/>
    <col min="12542" max="12554" width="10.7109375" style="187" customWidth="1"/>
    <col min="12555" max="12797" width="9.140625" style="187"/>
    <col min="12798" max="12810" width="10.7109375" style="187" customWidth="1"/>
    <col min="12811" max="13053" width="9.140625" style="187"/>
    <col min="13054" max="13066" width="10.7109375" style="187" customWidth="1"/>
    <col min="13067" max="13309" width="9.140625" style="187"/>
    <col min="13310" max="13322" width="10.7109375" style="187" customWidth="1"/>
    <col min="13323" max="13565" width="9.140625" style="187"/>
    <col min="13566" max="13578" width="10.7109375" style="187" customWidth="1"/>
    <col min="13579" max="13821" width="9.140625" style="187"/>
    <col min="13822" max="13834" width="10.7109375" style="187" customWidth="1"/>
    <col min="13835" max="14077" width="9.140625" style="187"/>
    <col min="14078" max="14090" width="10.7109375" style="187" customWidth="1"/>
    <col min="14091" max="14333" width="9.140625" style="187"/>
    <col min="14334" max="14346" width="10.7109375" style="187" customWidth="1"/>
    <col min="14347" max="14589" width="9.140625" style="187"/>
    <col min="14590" max="14602" width="10.7109375" style="187" customWidth="1"/>
    <col min="14603" max="14845" width="9.140625" style="187"/>
    <col min="14846" max="14858" width="10.7109375" style="187" customWidth="1"/>
    <col min="14859" max="15101" width="9.140625" style="187"/>
    <col min="15102" max="15114" width="10.7109375" style="187" customWidth="1"/>
    <col min="15115" max="15357" width="9.140625" style="187"/>
    <col min="15358" max="15370" width="10.7109375" style="187" customWidth="1"/>
    <col min="15371" max="15613" width="9.140625" style="187"/>
    <col min="15614" max="15626" width="10.7109375" style="187" customWidth="1"/>
    <col min="15627" max="15869" width="9.140625" style="187"/>
    <col min="15870" max="15882" width="10.7109375" style="187" customWidth="1"/>
    <col min="15883" max="16125" width="9.140625" style="187"/>
    <col min="16126" max="16138" width="10.7109375" style="187" customWidth="1"/>
    <col min="16139" max="16384" width="9.140625" style="187"/>
  </cols>
  <sheetData>
    <row r="1" spans="1:16" x14ac:dyDescent="0.25">
      <c r="K1" s="964" t="s">
        <v>233</v>
      </c>
      <c r="L1" s="964"/>
    </row>
    <row r="2" spans="1:16" ht="20.100000000000001" customHeight="1" x14ac:dyDescent="0.25">
      <c r="A2" s="913" t="s">
        <v>159</v>
      </c>
      <c r="B2" s="913"/>
      <c r="C2" s="913"/>
      <c r="D2" s="913"/>
      <c r="E2" s="913"/>
      <c r="F2" s="913"/>
      <c r="G2" s="913"/>
      <c r="H2" s="913"/>
      <c r="I2" s="913"/>
      <c r="J2" s="913"/>
      <c r="K2" s="913"/>
      <c r="L2" s="913"/>
    </row>
    <row r="3" spans="1:16" ht="20.100000000000001" customHeight="1" x14ac:dyDescent="0.25">
      <c r="A3" s="1020">
        <f>T!G17</f>
        <v>2019</v>
      </c>
      <c r="B3" s="1021"/>
      <c r="C3" s="1021"/>
      <c r="D3" s="1021"/>
      <c r="E3" s="1021"/>
      <c r="F3" s="1021"/>
      <c r="G3" s="1021"/>
      <c r="H3" s="1021"/>
      <c r="I3" s="1021"/>
      <c r="J3" s="211"/>
      <c r="K3" s="212"/>
    </row>
    <row r="4" spans="1:16" ht="17.25" customHeight="1" x14ac:dyDescent="0.25">
      <c r="A4" s="233"/>
      <c r="B4" s="911"/>
      <c r="C4" s="912"/>
      <c r="D4" s="912"/>
      <c r="E4" s="912"/>
      <c r="F4" s="912"/>
      <c r="G4" s="912"/>
      <c r="H4" s="912"/>
      <c r="I4" s="912"/>
      <c r="J4" s="912"/>
      <c r="K4" s="912"/>
    </row>
    <row r="5" spans="1:16" ht="50.25" customHeight="1" x14ac:dyDescent="0.25">
      <c r="A5" s="233"/>
      <c r="B5" s="1022" t="s">
        <v>338</v>
      </c>
      <c r="C5" s="1023"/>
      <c r="D5" s="1023"/>
      <c r="E5" s="1023"/>
      <c r="F5" s="1024"/>
      <c r="G5" s="1025" t="s">
        <v>283</v>
      </c>
      <c r="H5" s="1026"/>
      <c r="I5" s="1026"/>
      <c r="J5" s="1026"/>
      <c r="K5" s="1027"/>
      <c r="L5" s="208"/>
    </row>
    <row r="6" spans="1:16" ht="67.5" customHeight="1" x14ac:dyDescent="0.25">
      <c r="A6" s="189" t="s">
        <v>140</v>
      </c>
      <c r="B6" s="257" t="s">
        <v>271</v>
      </c>
      <c r="C6" s="258" t="s">
        <v>297</v>
      </c>
      <c r="D6" s="258" t="s">
        <v>272</v>
      </c>
      <c r="E6" s="258" t="s">
        <v>273</v>
      </c>
      <c r="F6" s="287" t="s">
        <v>263</v>
      </c>
      <c r="G6" s="258" t="s">
        <v>271</v>
      </c>
      <c r="H6" s="258" t="s">
        <v>297</v>
      </c>
      <c r="I6" s="258" t="s">
        <v>272</v>
      </c>
      <c r="J6" s="258" t="s">
        <v>273</v>
      </c>
      <c r="K6" s="288" t="s">
        <v>263</v>
      </c>
      <c r="L6" s="223"/>
    </row>
    <row r="7" spans="1:16" ht="15" customHeight="1" x14ac:dyDescent="0.25">
      <c r="A7" s="190" t="s">
        <v>25</v>
      </c>
      <c r="B7" s="241">
        <v>154094.52315426135</v>
      </c>
      <c r="C7" s="245">
        <v>1013499.4820676899</v>
      </c>
      <c r="D7" s="243">
        <v>49663.691989999999</v>
      </c>
      <c r="E7" s="243">
        <v>66561.02900000001</v>
      </c>
      <c r="F7" s="254">
        <v>1283818.7262119513</v>
      </c>
      <c r="G7" s="243">
        <v>1646854.7085899999</v>
      </c>
      <c r="H7" s="243">
        <v>10835741.121770002</v>
      </c>
      <c r="I7" s="243">
        <v>531559.99604799994</v>
      </c>
      <c r="J7" s="243">
        <v>710970.69844099996</v>
      </c>
      <c r="K7" s="254">
        <v>13725126.524849003</v>
      </c>
      <c r="L7" s="238"/>
      <c r="M7" s="195"/>
      <c r="N7" s="196"/>
      <c r="O7" s="196"/>
      <c r="P7" s="196"/>
    </row>
    <row r="8" spans="1:16" ht="15" customHeight="1" x14ac:dyDescent="0.25">
      <c r="A8" s="190" t="s">
        <v>26</v>
      </c>
      <c r="B8" s="241">
        <v>116113.14782683644</v>
      </c>
      <c r="C8" s="243">
        <v>800854.11531118758</v>
      </c>
      <c r="D8" s="243">
        <v>39184.232000000004</v>
      </c>
      <c r="E8" s="243">
        <v>47291.51400000001</v>
      </c>
      <c r="F8" s="254">
        <v>1003443.0091380239</v>
      </c>
      <c r="G8" s="243">
        <v>1238806.7103228001</v>
      </c>
      <c r="H8" s="243">
        <v>8556018.7411199976</v>
      </c>
      <c r="I8" s="243">
        <v>419306.54641000007</v>
      </c>
      <c r="J8" s="243">
        <v>504872.72939299996</v>
      </c>
      <c r="K8" s="254">
        <v>10719004.727245796</v>
      </c>
      <c r="L8" s="239"/>
      <c r="M8" s="197"/>
      <c r="N8" s="196"/>
      <c r="O8" s="196"/>
      <c r="P8" s="196"/>
    </row>
    <row r="9" spans="1:16" ht="15" customHeight="1" x14ac:dyDescent="0.25">
      <c r="A9" s="190" t="s">
        <v>27</v>
      </c>
      <c r="B9" s="246">
        <v>96717.76400000001</v>
      </c>
      <c r="C9" s="248">
        <v>692264.83553045313</v>
      </c>
      <c r="D9" s="248">
        <v>33657.051990000007</v>
      </c>
      <c r="E9" s="248">
        <v>21658.579000000002</v>
      </c>
      <c r="F9" s="255">
        <v>844298.23052045319</v>
      </c>
      <c r="G9" s="248">
        <v>1030776.94716</v>
      </c>
      <c r="H9" s="248">
        <v>7388245.0052899998</v>
      </c>
      <c r="I9" s="248">
        <v>359488.48474000004</v>
      </c>
      <c r="J9" s="248">
        <v>231085.656972</v>
      </c>
      <c r="K9" s="255">
        <v>9009596.0941620003</v>
      </c>
      <c r="L9" s="240"/>
      <c r="M9" s="203"/>
      <c r="N9" s="196"/>
      <c r="O9" s="196"/>
      <c r="P9" s="196"/>
    </row>
    <row r="10" spans="1:16" ht="15" customHeight="1" x14ac:dyDescent="0.25">
      <c r="A10" s="231" t="s">
        <v>28</v>
      </c>
      <c r="B10" s="241">
        <v>61012.832212849149</v>
      </c>
      <c r="C10" s="243">
        <v>482864.66831052635</v>
      </c>
      <c r="D10" s="243">
        <v>23644.331000000006</v>
      </c>
      <c r="E10" s="243">
        <v>33603.824999999997</v>
      </c>
      <c r="F10" s="254">
        <v>601125.65652337542</v>
      </c>
      <c r="G10" s="243">
        <v>650127.07198399934</v>
      </c>
      <c r="H10" s="243">
        <v>5156346.4317400008</v>
      </c>
      <c r="I10" s="243">
        <v>253428.41635999997</v>
      </c>
      <c r="J10" s="243">
        <v>358336.71427499998</v>
      </c>
      <c r="K10" s="254">
        <v>6418238.6343590003</v>
      </c>
      <c r="L10" s="239"/>
      <c r="M10" s="197"/>
      <c r="N10" s="196"/>
      <c r="O10" s="196"/>
      <c r="P10" s="196"/>
    </row>
    <row r="11" spans="1:16" ht="15" customHeight="1" x14ac:dyDescent="0.25">
      <c r="A11" s="231" t="s">
        <v>29</v>
      </c>
      <c r="B11" s="241">
        <v>53738.889525638209</v>
      </c>
      <c r="C11" s="243">
        <v>455399.72562813287</v>
      </c>
      <c r="D11" s="243">
        <v>22638.873000000007</v>
      </c>
      <c r="E11" s="243">
        <v>25576.178</v>
      </c>
      <c r="F11" s="254">
        <v>557353.66615377099</v>
      </c>
      <c r="G11" s="243">
        <v>572087.70480696729</v>
      </c>
      <c r="H11" s="243">
        <v>4849003.4987500003</v>
      </c>
      <c r="I11" s="243">
        <v>241835.74996999998</v>
      </c>
      <c r="J11" s="243">
        <v>272017.96402700001</v>
      </c>
      <c r="K11" s="254">
        <v>5934944.9175539678</v>
      </c>
      <c r="L11" s="239"/>
      <c r="M11" s="197"/>
      <c r="N11" s="196"/>
      <c r="O11" s="196"/>
      <c r="P11" s="196"/>
    </row>
    <row r="12" spans="1:16" ht="15" customHeight="1" x14ac:dyDescent="0.25">
      <c r="A12" s="231" t="s">
        <v>30</v>
      </c>
      <c r="B12" s="246">
        <v>20167.829549890161</v>
      </c>
      <c r="C12" s="248">
        <v>273170.6526227023</v>
      </c>
      <c r="D12" s="248">
        <v>11366.402989999999</v>
      </c>
      <c r="E12" s="248">
        <v>72895.830999999976</v>
      </c>
      <c r="F12" s="255">
        <v>377600.71616259241</v>
      </c>
      <c r="G12" s="248">
        <v>214784.01114299375</v>
      </c>
      <c r="H12" s="248">
        <v>2914271.6481599999</v>
      </c>
      <c r="I12" s="248">
        <v>121430.64088000001</v>
      </c>
      <c r="J12" s="248">
        <v>776917.96422900003</v>
      </c>
      <c r="K12" s="255">
        <v>4027404.2644119933</v>
      </c>
      <c r="L12" s="239"/>
      <c r="M12" s="197"/>
      <c r="N12" s="196"/>
      <c r="O12" s="196"/>
      <c r="P12" s="196"/>
    </row>
    <row r="13" spans="1:16" ht="15" customHeight="1" x14ac:dyDescent="0.25">
      <c r="A13" s="231" t="s">
        <v>31</v>
      </c>
      <c r="B13" s="241">
        <v>21103.425492876009</v>
      </c>
      <c r="C13" s="243">
        <v>266809.48375957186</v>
      </c>
      <c r="D13" s="243">
        <v>10992.431989999999</v>
      </c>
      <c r="E13" s="243">
        <v>93132.437999999995</v>
      </c>
      <c r="F13" s="254">
        <v>392037.77924244793</v>
      </c>
      <c r="G13" s="243">
        <v>225126.63855297491</v>
      </c>
      <c r="H13" s="243">
        <v>2848299.4219400007</v>
      </c>
      <c r="I13" s="243">
        <v>117400.01212</v>
      </c>
      <c r="J13" s="243">
        <v>993158.83498699986</v>
      </c>
      <c r="K13" s="254">
        <v>4183984.9075999754</v>
      </c>
      <c r="L13" s="239"/>
      <c r="M13" s="197"/>
      <c r="N13" s="196"/>
      <c r="O13" s="196"/>
      <c r="P13" s="196"/>
    </row>
    <row r="14" spans="1:16" ht="15" customHeight="1" x14ac:dyDescent="0.25">
      <c r="A14" s="231" t="s">
        <v>32</v>
      </c>
      <c r="B14" s="241">
        <v>19563.668312595008</v>
      </c>
      <c r="C14" s="243">
        <v>259966.69329779022</v>
      </c>
      <c r="D14" s="243">
        <v>11303.985000000001</v>
      </c>
      <c r="E14" s="243">
        <v>90523.727999999988</v>
      </c>
      <c r="F14" s="254">
        <v>381358.07461038523</v>
      </c>
      <c r="G14" s="243">
        <v>208414.42821001133</v>
      </c>
      <c r="H14" s="243">
        <v>2769444.2444799994</v>
      </c>
      <c r="I14" s="243">
        <v>120733.49552000001</v>
      </c>
      <c r="J14" s="243">
        <v>962225.56989000016</v>
      </c>
      <c r="K14" s="254">
        <v>4060817.7381000109</v>
      </c>
      <c r="L14" s="239"/>
      <c r="M14" s="197"/>
      <c r="N14" s="196"/>
      <c r="O14" s="196"/>
      <c r="P14" s="196"/>
    </row>
    <row r="15" spans="1:16" ht="15" customHeight="1" x14ac:dyDescent="0.25">
      <c r="A15" s="231" t="s">
        <v>33</v>
      </c>
      <c r="B15" s="246">
        <v>30559.824196267396</v>
      </c>
      <c r="C15" s="248">
        <v>332657.32426918356</v>
      </c>
      <c r="D15" s="248">
        <v>15100.80399</v>
      </c>
      <c r="E15" s="248">
        <v>94790.297999999981</v>
      </c>
      <c r="F15" s="255">
        <v>473108.25045545097</v>
      </c>
      <c r="G15" s="248">
        <v>325977.81720500049</v>
      </c>
      <c r="H15" s="248">
        <v>3548557.2602700004</v>
      </c>
      <c r="I15" s="248">
        <v>161345.97795999999</v>
      </c>
      <c r="J15" s="248">
        <v>1010742.921067</v>
      </c>
      <c r="K15" s="255">
        <v>5046623.9765020013</v>
      </c>
      <c r="L15" s="239"/>
      <c r="M15" s="197"/>
      <c r="N15" s="196"/>
      <c r="O15" s="196"/>
      <c r="P15" s="196"/>
    </row>
    <row r="16" spans="1:16" ht="15" customHeight="1" x14ac:dyDescent="0.25">
      <c r="A16" s="190" t="s">
        <v>34</v>
      </c>
      <c r="B16" s="241"/>
      <c r="C16" s="243"/>
      <c r="D16" s="243"/>
      <c r="E16" s="243"/>
      <c r="F16" s="254"/>
      <c r="G16" s="243"/>
      <c r="H16" s="243"/>
      <c r="I16" s="243"/>
      <c r="J16" s="243"/>
      <c r="K16" s="254"/>
      <c r="L16" s="239"/>
      <c r="M16" s="197"/>
      <c r="N16" s="196"/>
      <c r="O16" s="196"/>
      <c r="P16" s="196"/>
    </row>
    <row r="17" spans="1:16" ht="15" customHeight="1" x14ac:dyDescent="0.25">
      <c r="A17" s="190" t="s">
        <v>35</v>
      </c>
      <c r="B17" s="241"/>
      <c r="C17" s="243"/>
      <c r="D17" s="243"/>
      <c r="E17" s="243"/>
      <c r="F17" s="254"/>
      <c r="G17" s="243"/>
      <c r="H17" s="243"/>
      <c r="I17" s="243"/>
      <c r="J17" s="243"/>
      <c r="K17" s="254"/>
      <c r="L17" s="239"/>
      <c r="M17" s="197"/>
      <c r="N17" s="196"/>
      <c r="O17" s="196"/>
      <c r="P17" s="196"/>
    </row>
    <row r="18" spans="1:16" ht="15" customHeight="1" x14ac:dyDescent="0.25">
      <c r="A18" s="198" t="s">
        <v>36</v>
      </c>
      <c r="B18" s="246"/>
      <c r="C18" s="248"/>
      <c r="D18" s="248"/>
      <c r="E18" s="248"/>
      <c r="F18" s="255"/>
      <c r="G18" s="248"/>
      <c r="H18" s="248"/>
      <c r="I18" s="248"/>
      <c r="J18" s="248"/>
      <c r="K18" s="255"/>
      <c r="L18" s="230"/>
      <c r="M18" s="197"/>
      <c r="N18" s="196"/>
      <c r="O18" s="196"/>
      <c r="P18" s="196"/>
    </row>
    <row r="19" spans="1:16" ht="15" customHeight="1" x14ac:dyDescent="0.25">
      <c r="A19" s="190" t="s">
        <v>129</v>
      </c>
      <c r="B19" s="577">
        <f>SUM(B7:B9)</f>
        <v>366925.43498109782</v>
      </c>
      <c r="C19" s="578">
        <f>SUM(C7:C9)</f>
        <v>2506618.4329093304</v>
      </c>
      <c r="D19" s="578">
        <f t="shared" ref="D19:J19" si="0">SUM(D7:D9)</f>
        <v>122504.97598000002</v>
      </c>
      <c r="E19" s="578">
        <f t="shared" si="0"/>
        <v>135511.12200000003</v>
      </c>
      <c r="F19" s="631">
        <f t="shared" si="0"/>
        <v>3131559.9658704288</v>
      </c>
      <c r="G19" s="734">
        <f t="shared" si="0"/>
        <v>3916438.3660728</v>
      </c>
      <c r="H19" s="734">
        <f t="shared" si="0"/>
        <v>26780004.868179999</v>
      </c>
      <c r="I19" s="734">
        <f t="shared" si="0"/>
        <v>1310355.0271980001</v>
      </c>
      <c r="J19" s="734">
        <f t="shared" si="0"/>
        <v>1446929.0848059999</v>
      </c>
      <c r="K19" s="735">
        <f>SUM(K7:K9)</f>
        <v>33453727.3462568</v>
      </c>
      <c r="L19" s="208"/>
    </row>
    <row r="20" spans="1:16" ht="15" customHeight="1" x14ac:dyDescent="0.25">
      <c r="A20" s="190" t="s">
        <v>152</v>
      </c>
      <c r="B20" s="577">
        <f>SUM(B10:B12)</f>
        <v>134919.55128837752</v>
      </c>
      <c r="C20" s="578">
        <f>SUM(C10:C12)</f>
        <v>1211435.0465613615</v>
      </c>
      <c r="D20" s="578">
        <f t="shared" ref="D20:J20" si="1">SUM(D10:D12)</f>
        <v>57649.606990000015</v>
      </c>
      <c r="E20" s="578">
        <f t="shared" si="1"/>
        <v>132075.83399999997</v>
      </c>
      <c r="F20" s="631">
        <f t="shared" si="1"/>
        <v>1536080.0388397388</v>
      </c>
      <c r="G20" s="734">
        <f t="shared" si="1"/>
        <v>1436998.7879339606</v>
      </c>
      <c r="H20" s="734">
        <f t="shared" si="1"/>
        <v>12919621.578650001</v>
      </c>
      <c r="I20" s="734">
        <f t="shared" si="1"/>
        <v>616694.80720999988</v>
      </c>
      <c r="J20" s="734">
        <f t="shared" si="1"/>
        <v>1407272.6425310001</v>
      </c>
      <c r="K20" s="735">
        <f>SUM(K10:K12)</f>
        <v>16380587.81632496</v>
      </c>
      <c r="L20" s="208"/>
    </row>
    <row r="21" spans="1:16" ht="15" customHeight="1" x14ac:dyDescent="0.25">
      <c r="A21" s="190" t="s">
        <v>186</v>
      </c>
      <c r="B21" s="577">
        <f>SUM(B13:B15)</f>
        <v>71226.918001738406</v>
      </c>
      <c r="C21" s="578">
        <f>SUM(C13:C15)</f>
        <v>859433.50132654561</v>
      </c>
      <c r="D21" s="578">
        <f t="shared" ref="D21:J21" si="2">SUM(D13:D15)</f>
        <v>37397.220979999998</v>
      </c>
      <c r="E21" s="578">
        <f t="shared" si="2"/>
        <v>278446.46399999992</v>
      </c>
      <c r="F21" s="631">
        <f t="shared" si="2"/>
        <v>1246504.1043082841</v>
      </c>
      <c r="G21" s="734">
        <f t="shared" si="2"/>
        <v>759518.8839679868</v>
      </c>
      <c r="H21" s="734">
        <f t="shared" si="2"/>
        <v>9166300.926690001</v>
      </c>
      <c r="I21" s="734">
        <f t="shared" si="2"/>
        <v>399479.48560000001</v>
      </c>
      <c r="J21" s="734">
        <f t="shared" si="2"/>
        <v>2966127.3259439999</v>
      </c>
      <c r="K21" s="735">
        <f>SUM(K13:K15)</f>
        <v>13291426.622201987</v>
      </c>
      <c r="L21" s="208"/>
    </row>
    <row r="22" spans="1:16" ht="15" customHeight="1" x14ac:dyDescent="0.25">
      <c r="A22" s="232" t="s">
        <v>153</v>
      </c>
      <c r="B22" s="538">
        <f>SUM(B16:B18)</f>
        <v>0</v>
      </c>
      <c r="C22" s="539">
        <f>SUM(C16:C18)</f>
        <v>0</v>
      </c>
      <c r="D22" s="539">
        <f t="shared" ref="D22:J22" si="3">SUM(D16:D18)</f>
        <v>0</v>
      </c>
      <c r="E22" s="539">
        <f t="shared" si="3"/>
        <v>0</v>
      </c>
      <c r="F22" s="632">
        <f t="shared" si="3"/>
        <v>0</v>
      </c>
      <c r="G22" s="737">
        <f t="shared" si="3"/>
        <v>0</v>
      </c>
      <c r="H22" s="737">
        <f t="shared" si="3"/>
        <v>0</v>
      </c>
      <c r="I22" s="737">
        <f t="shared" si="3"/>
        <v>0</v>
      </c>
      <c r="J22" s="737">
        <f t="shared" si="3"/>
        <v>0</v>
      </c>
      <c r="K22" s="738">
        <f>SUM(K16:K18)</f>
        <v>0</v>
      </c>
      <c r="L22" s="223"/>
    </row>
    <row r="23" spans="1:16" ht="15" customHeight="1" x14ac:dyDescent="0.25">
      <c r="A23" s="190" t="s">
        <v>154</v>
      </c>
      <c r="B23" s="241">
        <f>SUM(B7:B12)</f>
        <v>501844.98626947537</v>
      </c>
      <c r="C23" s="245">
        <f>SUM(C7:C12)</f>
        <v>3718053.4794706916</v>
      </c>
      <c r="D23" s="245">
        <f t="shared" ref="D23:J23" si="4">SUM(D7:D12)</f>
        <v>180154.58297000002</v>
      </c>
      <c r="E23" s="245">
        <f t="shared" si="4"/>
        <v>267586.95600000001</v>
      </c>
      <c r="F23" s="858">
        <f t="shared" si="4"/>
        <v>4667640.0047101676</v>
      </c>
      <c r="G23" s="245">
        <f t="shared" si="4"/>
        <v>5353437.1540067606</v>
      </c>
      <c r="H23" s="245">
        <f t="shared" si="4"/>
        <v>39699626.446830004</v>
      </c>
      <c r="I23" s="245">
        <f t="shared" si="4"/>
        <v>1927049.8344080001</v>
      </c>
      <c r="J23" s="245">
        <f t="shared" si="4"/>
        <v>2854201.727337</v>
      </c>
      <c r="K23" s="859">
        <f>SUM(K7:K12)</f>
        <v>49834315.162581764</v>
      </c>
      <c r="L23" s="208"/>
    </row>
    <row r="24" spans="1:16" ht="15" customHeight="1" x14ac:dyDescent="0.25">
      <c r="A24" s="190" t="s">
        <v>155</v>
      </c>
      <c r="B24" s="449">
        <f>SUM(B13:B18)</f>
        <v>71226.918001738406</v>
      </c>
      <c r="C24" s="450">
        <f>SUM(C13:C18)</f>
        <v>859433.50132654561</v>
      </c>
      <c r="D24" s="450">
        <f t="shared" ref="D24:J24" si="5">SUM(D13:D18)</f>
        <v>37397.220979999998</v>
      </c>
      <c r="E24" s="450">
        <f t="shared" si="5"/>
        <v>278446.46399999992</v>
      </c>
      <c r="F24" s="452">
        <f t="shared" si="5"/>
        <v>1246504.1043082841</v>
      </c>
      <c r="G24" s="450">
        <f t="shared" si="5"/>
        <v>759518.8839679868</v>
      </c>
      <c r="H24" s="450">
        <f t="shared" si="5"/>
        <v>9166300.926690001</v>
      </c>
      <c r="I24" s="450">
        <f t="shared" si="5"/>
        <v>399479.48560000001</v>
      </c>
      <c r="J24" s="450">
        <f t="shared" si="5"/>
        <v>2966127.3259439999</v>
      </c>
      <c r="K24" s="451">
        <f>SUM(K13:K18)</f>
        <v>13291426.622201987</v>
      </c>
      <c r="L24" s="208"/>
    </row>
    <row r="25" spans="1:16" ht="15" customHeight="1" x14ac:dyDescent="0.25">
      <c r="A25" s="229" t="s">
        <v>142</v>
      </c>
      <c r="B25" s="541">
        <f>SUM(B7:B18)</f>
        <v>573071.9042712138</v>
      </c>
      <c r="C25" s="542">
        <f>SUM(C7:C18)</f>
        <v>4577486.9807972377</v>
      </c>
      <c r="D25" s="542">
        <f t="shared" ref="D25:J25" si="6">SUM(D7:D18)</f>
        <v>217551.80395000003</v>
      </c>
      <c r="E25" s="542">
        <f t="shared" si="6"/>
        <v>546033.41999999993</v>
      </c>
      <c r="F25" s="633">
        <f t="shared" si="6"/>
        <v>5914144.1090184515</v>
      </c>
      <c r="G25" s="740">
        <f t="shared" si="6"/>
        <v>6112956.0379747478</v>
      </c>
      <c r="H25" s="740">
        <f t="shared" si="6"/>
        <v>48865927.373520002</v>
      </c>
      <c r="I25" s="740">
        <f t="shared" si="6"/>
        <v>2326529.3200079999</v>
      </c>
      <c r="J25" s="740">
        <f t="shared" si="6"/>
        <v>5820329.0532809999</v>
      </c>
      <c r="K25" s="741">
        <f>SUM(K7:K18)</f>
        <v>63125741.784783751</v>
      </c>
      <c r="L25" s="224"/>
    </row>
    <row r="26" spans="1:16" ht="9.75" customHeight="1" x14ac:dyDescent="0.25">
      <c r="B26" s="208"/>
      <c r="L26" s="208"/>
    </row>
    <row r="28" spans="1:16" ht="12" customHeight="1" x14ac:dyDescent="0.25">
      <c r="A28" s="209"/>
      <c r="B28" s="209"/>
      <c r="C28" s="209"/>
      <c r="H28" s="209"/>
      <c r="I28" s="209"/>
      <c r="J28" s="209"/>
      <c r="K28" s="209"/>
    </row>
    <row r="29" spans="1:16" ht="12" customHeight="1" x14ac:dyDescent="0.25">
      <c r="E29" s="210"/>
      <c r="F29" s="210"/>
      <c r="G29" s="210"/>
      <c r="H29" s="210"/>
    </row>
    <row r="30" spans="1:16" ht="12" customHeight="1" x14ac:dyDescent="0.25">
      <c r="E30" s="210"/>
      <c r="F30" s="210"/>
      <c r="G30" s="210"/>
    </row>
    <row r="31" spans="1:16" ht="12" customHeight="1" x14ac:dyDescent="0.25">
      <c r="E31" s="210"/>
      <c r="F31" s="210"/>
      <c r="G31" s="210"/>
    </row>
    <row r="32" spans="1:16" ht="12" customHeight="1" x14ac:dyDescent="0.25">
      <c r="E32" s="210"/>
      <c r="F32" s="210"/>
      <c r="G32" s="210"/>
    </row>
    <row r="33" spans="4:8" ht="12" customHeight="1" x14ac:dyDescent="0.25">
      <c r="E33" s="210" t="str">
        <f>B6</f>
        <v xml:space="preserve"> PP Distribuce</v>
      </c>
      <c r="F33" s="210" t="str">
        <f t="shared" ref="F33:H33" si="7">C6</f>
        <v xml:space="preserve"> GasNet</v>
      </c>
      <c r="G33" s="210" t="str">
        <f t="shared" si="7"/>
        <v xml:space="preserve"> E.ON Distribuce</v>
      </c>
      <c r="H33" s="210" t="str">
        <f t="shared" si="7"/>
        <v xml:space="preserve"> Ostatní společnosti</v>
      </c>
    </row>
    <row r="34" spans="4:8" ht="12" customHeight="1" x14ac:dyDescent="0.25">
      <c r="D34" s="187" t="str">
        <f>A19</f>
        <v>I. čtvrtletí</v>
      </c>
      <c r="E34" s="187">
        <f t="shared" ref="E34:H37" si="8">B19</f>
        <v>366925.43498109782</v>
      </c>
      <c r="F34" s="187">
        <f t="shared" si="8"/>
        <v>2506618.4329093304</v>
      </c>
      <c r="G34" s="187">
        <f t="shared" si="8"/>
        <v>122504.97598000002</v>
      </c>
      <c r="H34" s="187">
        <f t="shared" si="8"/>
        <v>135511.12200000003</v>
      </c>
    </row>
    <row r="35" spans="4:8" ht="12" customHeight="1" x14ac:dyDescent="0.25">
      <c r="D35" s="187" t="str">
        <f t="shared" ref="D35:D37" si="9">A20</f>
        <v>II. čtvrtletí</v>
      </c>
      <c r="E35" s="187">
        <f t="shared" si="8"/>
        <v>134919.55128837752</v>
      </c>
      <c r="F35" s="187">
        <f t="shared" si="8"/>
        <v>1211435.0465613615</v>
      </c>
      <c r="G35" s="187">
        <f t="shared" si="8"/>
        <v>57649.606990000015</v>
      </c>
      <c r="H35" s="187">
        <f t="shared" si="8"/>
        <v>132075.83399999997</v>
      </c>
    </row>
    <row r="36" spans="4:8" ht="12" customHeight="1" x14ac:dyDescent="0.25">
      <c r="D36" s="187" t="str">
        <f t="shared" si="9"/>
        <v>III. čtvrtletí</v>
      </c>
      <c r="E36" s="187">
        <f t="shared" si="8"/>
        <v>71226.918001738406</v>
      </c>
      <c r="F36" s="187">
        <f t="shared" si="8"/>
        <v>859433.50132654561</v>
      </c>
      <c r="G36" s="187">
        <f t="shared" si="8"/>
        <v>37397.220979999998</v>
      </c>
      <c r="H36" s="187">
        <f t="shared" si="8"/>
        <v>278446.46399999992</v>
      </c>
    </row>
    <row r="37" spans="4:8" ht="12" customHeight="1" x14ac:dyDescent="0.25">
      <c r="D37" s="187" t="str">
        <f t="shared" si="9"/>
        <v>IV. čtvrtletí</v>
      </c>
      <c r="E37" s="187">
        <f t="shared" si="8"/>
        <v>0</v>
      </c>
      <c r="F37" s="187">
        <f t="shared" si="8"/>
        <v>0</v>
      </c>
      <c r="G37" s="187">
        <f t="shared" si="8"/>
        <v>0</v>
      </c>
      <c r="H37" s="187">
        <f t="shared" si="8"/>
        <v>0</v>
      </c>
    </row>
    <row r="38" spans="4:8" ht="12" customHeight="1" x14ac:dyDescent="0.25">
      <c r="E38" s="210"/>
      <c r="F38" s="210"/>
      <c r="G38" s="210"/>
    </row>
    <row r="39" spans="4:8" ht="12" customHeight="1" x14ac:dyDescent="0.25">
      <c r="E39" s="210"/>
      <c r="F39" s="210"/>
      <c r="G39" s="210"/>
    </row>
    <row r="40" spans="4:8" ht="12" customHeight="1" x14ac:dyDescent="0.25">
      <c r="E40" s="210"/>
      <c r="F40" s="210"/>
      <c r="G40" s="210"/>
    </row>
    <row r="41" spans="4:8" ht="12" customHeight="1" x14ac:dyDescent="0.25"/>
    <row r="42" spans="4:8" ht="12" customHeight="1" x14ac:dyDescent="0.25"/>
    <row r="43" spans="4:8" ht="12" customHeight="1" x14ac:dyDescent="0.25"/>
    <row r="44" spans="4:8" ht="12" customHeight="1" x14ac:dyDescent="0.25"/>
    <row r="45" spans="4:8" ht="12" customHeight="1" x14ac:dyDescent="0.25"/>
  </sheetData>
  <mergeCells count="6">
    <mergeCell ref="K1:L1"/>
    <mergeCell ref="A2:L2"/>
    <mergeCell ref="A3:I3"/>
    <mergeCell ref="B4:K4"/>
    <mergeCell ref="B5:F5"/>
    <mergeCell ref="G5:K5"/>
  </mergeCells>
  <pageMargins left="0.23622047244094491" right="0.23622047244094491" top="0.74803149606299213" bottom="0.74803149606299213" header="0.31496062992125984" footer="0.31496062992125984"/>
  <pageSetup paperSize="9" orientation="portrait" r:id="rId1"/>
  <headerFooter alignWithMargins="0">
    <oddFooter>&amp;C18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/>
  <dimension ref="A1:F41"/>
  <sheetViews>
    <sheetView view="pageBreakPreview" zoomScaleNormal="100" zoomScaleSheetLayoutView="100" workbookViewId="0"/>
  </sheetViews>
  <sheetFormatPr defaultRowHeight="12.75" x14ac:dyDescent="0.25"/>
  <cols>
    <col min="1" max="1" width="85.5703125" style="292" customWidth="1"/>
    <col min="2" max="2" width="2.7109375" style="497" customWidth="1"/>
    <col min="3" max="3" width="6.28515625" style="292" customWidth="1"/>
    <col min="4" max="4" width="11.7109375" style="292" customWidth="1"/>
    <col min="5" max="6" width="9.140625" style="292"/>
    <col min="7" max="7" width="11.7109375" style="292" customWidth="1"/>
    <col min="8" max="16384" width="9.140625" style="292"/>
  </cols>
  <sheetData>
    <row r="1" spans="1:6" x14ac:dyDescent="0.25">
      <c r="B1" s="502"/>
      <c r="C1" s="364"/>
    </row>
    <row r="2" spans="1:6" x14ac:dyDescent="0.25">
      <c r="A2" s="293"/>
      <c r="B2" s="502"/>
      <c r="C2" s="364"/>
    </row>
    <row r="3" spans="1:6" ht="11.25" customHeight="1" x14ac:dyDescent="0.25">
      <c r="A3" s="500"/>
      <c r="B3" s="502"/>
      <c r="C3" s="364"/>
    </row>
    <row r="4" spans="1:6" ht="16.5" customHeight="1" x14ac:dyDescent="0.25">
      <c r="A4" s="800" t="s">
        <v>194</v>
      </c>
      <c r="B4" s="802"/>
      <c r="C4" s="801"/>
    </row>
    <row r="5" spans="1:6" ht="30" customHeight="1" x14ac:dyDescent="0.25">
      <c r="A5" s="495" t="str">
        <f>'2'!A2</f>
        <v>Zkratky a pojmy</v>
      </c>
      <c r="B5" s="803" t="s">
        <v>37</v>
      </c>
      <c r="C5" s="294" t="s">
        <v>98</v>
      </c>
    </row>
    <row r="6" spans="1:6" ht="30" customHeight="1" x14ac:dyDescent="0.25">
      <c r="A6" s="495" t="str">
        <f>'3'!A2:D2</f>
        <v>Komentář k Čtvrtletní zprávě o provozu plynárenské soustavy ČR</v>
      </c>
      <c r="B6" s="803" t="s">
        <v>37</v>
      </c>
      <c r="C6" s="294" t="s">
        <v>99</v>
      </c>
      <c r="F6" s="392"/>
    </row>
    <row r="7" spans="1:6" ht="30" customHeight="1" x14ac:dyDescent="0.25">
      <c r="A7" s="495" t="str">
        <f>'4'!A2:L2</f>
        <v>Čtvrtletní bilance plynárenské soustavy ČR</v>
      </c>
      <c r="B7" s="803" t="s">
        <v>37</v>
      </c>
      <c r="C7" s="294" t="s">
        <v>100</v>
      </c>
      <c r="F7" s="393"/>
    </row>
    <row r="8" spans="1:6" ht="30" customHeight="1" x14ac:dyDescent="0.25">
      <c r="A8" s="495" t="str">
        <f>'5'!A2:T2</f>
        <v>Bilance plynárenské soustavy ČR v průběhu roku</v>
      </c>
      <c r="B8" s="803" t="s">
        <v>37</v>
      </c>
      <c r="C8" s="294" t="s">
        <v>101</v>
      </c>
    </row>
    <row r="9" spans="1:6" ht="30" customHeight="1" x14ac:dyDescent="0.25">
      <c r="A9" s="495" t="str">
        <f>'6'!A2:S2</f>
        <v>Spotřeba zemního plynu v ČR v průběhu roku</v>
      </c>
      <c r="B9" s="803" t="s">
        <v>37</v>
      </c>
      <c r="C9" s="294" t="s">
        <v>102</v>
      </c>
    </row>
    <row r="10" spans="1:6" ht="30" customHeight="1" x14ac:dyDescent="0.25">
      <c r="A10" s="495" t="str">
        <f>'7'!A2:V2</f>
        <v>Spotřeba zemního plynu v ČR podle kategorií zákazníků v průběhu roku</v>
      </c>
      <c r="B10" s="803" t="s">
        <v>37</v>
      </c>
      <c r="C10" s="294" t="s">
        <v>103</v>
      </c>
    </row>
    <row r="11" spans="1:6" ht="30" customHeight="1" x14ac:dyDescent="0.25">
      <c r="A11" s="394" t="str">
        <f>'8'!$A$2:$K$2</f>
        <v>Denní průběh spotřeb zemního plynu v ČR</v>
      </c>
      <c r="B11" s="803" t="s">
        <v>37</v>
      </c>
      <c r="C11" s="294" t="s">
        <v>199</v>
      </c>
    </row>
    <row r="12" spans="1:6" ht="30" customHeight="1" x14ac:dyDescent="0.25">
      <c r="A12" s="495" t="str">
        <f>'9'!A2:L2</f>
        <v>Spotřeba zemního plynu podle kategorií zákazníků v ČR</v>
      </c>
      <c r="B12" s="803" t="s">
        <v>37</v>
      </c>
      <c r="C12" s="294" t="s">
        <v>104</v>
      </c>
    </row>
    <row r="13" spans="1:6" ht="30" customHeight="1" x14ac:dyDescent="0.25">
      <c r="A13" s="495" t="str">
        <f>'10'!A2:L2</f>
        <v>Spotřeba zemního plynu podle kategorií zákazníků u společnosti Pražská plynárenská Distribuce, a.s.</v>
      </c>
      <c r="B13" s="803" t="s">
        <v>37</v>
      </c>
      <c r="C13" s="294" t="s">
        <v>105</v>
      </c>
    </row>
    <row r="14" spans="1:6" ht="30" customHeight="1" x14ac:dyDescent="0.25">
      <c r="A14" s="495" t="str">
        <f>'11'!A2:L2</f>
        <v>Spotřeba zemního plynu podle kategorií zákazníků u společnosti GasNet, s.r.o.</v>
      </c>
      <c r="B14" s="803" t="s">
        <v>37</v>
      </c>
      <c r="C14" s="294" t="s">
        <v>106</v>
      </c>
    </row>
    <row r="15" spans="1:6" ht="30" customHeight="1" x14ac:dyDescent="0.25">
      <c r="A15" s="495" t="str">
        <f>'12'!A2:L2</f>
        <v>Spotřeba zemního plynu podle kategorií zákazníků u společnosti E.ON Distribuce, a.s.</v>
      </c>
      <c r="B15" s="803" t="s">
        <v>37</v>
      </c>
      <c r="C15" s="294" t="s">
        <v>209</v>
      </c>
    </row>
    <row r="16" spans="1:6" ht="30" customHeight="1" x14ac:dyDescent="0.25">
      <c r="A16" s="495" t="str">
        <f>'13'!A2:L2</f>
        <v>Spotřeba zemního plynu podle kategorií zákazníků u ostatních společností</v>
      </c>
      <c r="B16" s="803" t="s">
        <v>37</v>
      </c>
      <c r="C16" s="294" t="s">
        <v>210</v>
      </c>
    </row>
    <row r="17" spans="1:3" ht="30" customHeight="1" x14ac:dyDescent="0.25">
      <c r="A17" s="495" t="str">
        <f>'14'!A2</f>
        <v>Spotřeba zemního plynu a teplota ovzduší podle plynárenských soustav v ČR</v>
      </c>
      <c r="B17" s="803" t="s">
        <v>37</v>
      </c>
      <c r="C17" s="294" t="s">
        <v>211</v>
      </c>
    </row>
    <row r="18" spans="1:3" ht="30" customHeight="1" x14ac:dyDescent="0.25">
      <c r="A18" s="495" t="str">
        <f>'18'!A2:L2</f>
        <v>Spotřeba zemního plynu podle plynárenských soustav v ČR v průběhu roku</v>
      </c>
      <c r="B18" s="803" t="s">
        <v>37</v>
      </c>
      <c r="C18" s="294" t="s">
        <v>212</v>
      </c>
    </row>
    <row r="19" spans="1:3" ht="30" customHeight="1" x14ac:dyDescent="0.25">
      <c r="A19" s="495" t="str">
        <f>'19'!A2:L2</f>
        <v>Spotřeba zemního plynu podle krajů a kategorií zákazníků v ČR</v>
      </c>
      <c r="B19" s="803" t="s">
        <v>37</v>
      </c>
      <c r="C19" s="294" t="s">
        <v>213</v>
      </c>
    </row>
    <row r="20" spans="1:3" ht="30" customHeight="1" x14ac:dyDescent="0.25">
      <c r="A20" s="495" t="str">
        <f>'26'!A2</f>
        <v>Spotřeba zemního plynu a teplota ovzduší podle krajů v ČR</v>
      </c>
      <c r="B20" s="803" t="s">
        <v>37</v>
      </c>
      <c r="C20" s="294" t="s">
        <v>214</v>
      </c>
    </row>
    <row r="21" spans="1:3" ht="30" customHeight="1" x14ac:dyDescent="0.25">
      <c r="A21" s="495" t="str">
        <f>'31'!A2:S2</f>
        <v>Spotřeba zemního plynu podle krajů v ČR v průběhu roku</v>
      </c>
      <c r="B21" s="803" t="s">
        <v>37</v>
      </c>
      <c r="C21" s="294" t="s">
        <v>192</v>
      </c>
    </row>
    <row r="22" spans="1:3" ht="30" customHeight="1" x14ac:dyDescent="0.25">
      <c r="A22" s="394" t="str">
        <f>'32'!A2</f>
        <v xml:space="preserve">Schéma přepravní soustavy a zásobníků plynu v ČR </v>
      </c>
      <c r="B22" s="803" t="s">
        <v>37</v>
      </c>
      <c r="C22" s="294" t="s">
        <v>193</v>
      </c>
    </row>
    <row r="23" spans="1:3" ht="9" customHeight="1" x14ac:dyDescent="0.25">
      <c r="A23" s="495"/>
      <c r="B23" s="803"/>
      <c r="C23" s="294"/>
    </row>
    <row r="24" spans="1:3" ht="9" customHeight="1" x14ac:dyDescent="0.25">
      <c r="A24" s="495"/>
      <c r="B24" s="803"/>
      <c r="C24" s="294"/>
    </row>
    <row r="25" spans="1:3" ht="9" customHeight="1" x14ac:dyDescent="0.25">
      <c r="A25" s="496"/>
      <c r="B25" s="804"/>
      <c r="C25" s="294"/>
    </row>
    <row r="26" spans="1:3" ht="9" customHeight="1" x14ac:dyDescent="0.25">
      <c r="A26" s="496"/>
      <c r="B26" s="804"/>
      <c r="C26" s="294"/>
    </row>
    <row r="27" spans="1:3" ht="9" customHeight="1" x14ac:dyDescent="0.25">
      <c r="A27" s="496"/>
      <c r="B27" s="804"/>
      <c r="C27" s="294"/>
    </row>
    <row r="28" spans="1:3" ht="9" customHeight="1" x14ac:dyDescent="0.25">
      <c r="A28" s="496"/>
      <c r="B28" s="804"/>
      <c r="C28" s="294"/>
    </row>
    <row r="29" spans="1:3" ht="9" customHeight="1" x14ac:dyDescent="0.25">
      <c r="A29" s="496"/>
      <c r="B29" s="804"/>
      <c r="C29" s="294"/>
    </row>
    <row r="30" spans="1:3" ht="9" customHeight="1" x14ac:dyDescent="0.25">
      <c r="A30" s="394"/>
      <c r="B30" s="805"/>
      <c r="C30" s="294"/>
    </row>
    <row r="31" spans="1:3" ht="9" customHeight="1" x14ac:dyDescent="0.25">
      <c r="A31" s="394"/>
      <c r="B31" s="805"/>
      <c r="C31" s="294"/>
    </row>
    <row r="32" spans="1:3" ht="9" customHeight="1" x14ac:dyDescent="0.25">
      <c r="A32" s="394"/>
      <c r="B32" s="805"/>
      <c r="C32" s="294"/>
    </row>
    <row r="33" spans="1:3" ht="9" customHeight="1" x14ac:dyDescent="0.25">
      <c r="A33" s="394"/>
      <c r="B33" s="805"/>
      <c r="C33" s="294"/>
    </row>
    <row r="34" spans="1:3" ht="9" customHeight="1" x14ac:dyDescent="0.25">
      <c r="A34" s="294"/>
      <c r="B34" s="805"/>
      <c r="C34" s="294"/>
    </row>
    <row r="35" spans="1:3" ht="9" customHeight="1" x14ac:dyDescent="0.25">
      <c r="A35" s="390" t="str">
        <f>T!J20</f>
        <v>Červenec</v>
      </c>
      <c r="B35" s="877">
        <f>T!G17</f>
        <v>2019</v>
      </c>
      <c r="C35" s="878"/>
    </row>
    <row r="36" spans="1:3" ht="9" customHeight="1" x14ac:dyDescent="0.25">
      <c r="A36" s="390" t="str">
        <f>T!J21</f>
        <v>Srpen</v>
      </c>
      <c r="B36" s="877">
        <f>T!G17</f>
        <v>2019</v>
      </c>
      <c r="C36" s="878"/>
    </row>
    <row r="37" spans="1:3" ht="9" customHeight="1" x14ac:dyDescent="0.25">
      <c r="A37" s="390" t="str">
        <f>T!J22</f>
        <v>Září</v>
      </c>
      <c r="B37" s="877">
        <f>T!G17</f>
        <v>2019</v>
      </c>
      <c r="C37" s="878"/>
    </row>
    <row r="38" spans="1:3" ht="9" customHeight="1" x14ac:dyDescent="0.25">
      <c r="A38" s="391" t="str">
        <f>T!E17</f>
        <v>III. čtvrtletí</v>
      </c>
      <c r="B38" s="877">
        <f>T!G17</f>
        <v>2019</v>
      </c>
      <c r="C38" s="878"/>
    </row>
    <row r="39" spans="1:3" ht="20.100000000000001" customHeight="1" x14ac:dyDescent="0.25">
      <c r="A39" s="294"/>
      <c r="B39" s="805"/>
      <c r="C39" s="294"/>
    </row>
    <row r="40" spans="1:3" ht="20.100000000000001" customHeight="1" x14ac:dyDescent="0.25">
      <c r="B40" s="806"/>
    </row>
    <row r="41" spans="1:3" ht="20.100000000000001" customHeight="1" x14ac:dyDescent="0.25"/>
  </sheetData>
  <mergeCells count="4">
    <mergeCell ref="B35:C35"/>
    <mergeCell ref="B36:C36"/>
    <mergeCell ref="B37:C37"/>
    <mergeCell ref="B38:C38"/>
  </mergeCells>
  <phoneticPr fontId="7" type="noConversion"/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&amp;C1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22"/>
  <sheetViews>
    <sheetView view="pageBreakPreview" topLeftCell="A19" zoomScaleNormal="100" zoomScaleSheetLayoutView="100" workbookViewId="0">
      <selection activeCell="K40" sqref="K40:K63"/>
    </sheetView>
  </sheetViews>
  <sheetFormatPr defaultRowHeight="12.75" x14ac:dyDescent="0.2"/>
  <cols>
    <col min="1" max="1" width="9.42578125" style="66" customWidth="1"/>
    <col min="2" max="2" width="3.85546875" style="66" customWidth="1"/>
    <col min="3" max="11" width="8.85546875" style="66" customWidth="1"/>
    <col min="12" max="12" width="1.7109375" style="66" customWidth="1"/>
    <col min="13" max="14" width="9.140625" style="66"/>
    <col min="15" max="15" width="11.140625" style="66" customWidth="1"/>
    <col min="16" max="16384" width="9.140625" style="66"/>
  </cols>
  <sheetData>
    <row r="1" spans="1:17" ht="13.5" x14ac:dyDescent="0.25">
      <c r="K1" s="964" t="s">
        <v>234</v>
      </c>
      <c r="L1" s="964"/>
    </row>
    <row r="2" spans="1:17" s="655" customFormat="1" ht="30" customHeight="1" x14ac:dyDescent="0.25">
      <c r="A2" s="885" t="s">
        <v>200</v>
      </c>
      <c r="B2" s="885"/>
      <c r="C2" s="885"/>
      <c r="D2" s="885"/>
      <c r="E2" s="885"/>
      <c r="F2" s="885"/>
      <c r="G2" s="885"/>
      <c r="H2" s="885"/>
      <c r="I2" s="885"/>
      <c r="J2" s="885"/>
      <c r="K2" s="885"/>
      <c r="L2" s="885"/>
    </row>
    <row r="3" spans="1:17" ht="17.100000000000001" customHeight="1" x14ac:dyDescent="0.2">
      <c r="A3" s="979" t="str">
        <f>T!E17&amp;" "&amp;T!G17</f>
        <v>III. čtvrtletí 2019</v>
      </c>
      <c r="B3" s="979"/>
      <c r="C3" s="979"/>
      <c r="D3" s="101"/>
      <c r="E3" s="101"/>
      <c r="F3" s="69"/>
      <c r="G3" s="67"/>
      <c r="H3" s="67"/>
      <c r="I3" s="67"/>
    </row>
    <row r="4" spans="1:17" ht="12.95" customHeight="1" x14ac:dyDescent="0.2">
      <c r="A4" s="965" t="s">
        <v>110</v>
      </c>
      <c r="B4" s="965"/>
      <c r="C4" s="965"/>
      <c r="D4" s="966"/>
      <c r="E4" s="95"/>
      <c r="F4" s="70"/>
      <c r="G4" s="70"/>
      <c r="H4" s="70"/>
      <c r="I4" s="70"/>
      <c r="J4" s="71"/>
      <c r="K4" s="100"/>
      <c r="L4" s="71"/>
    </row>
    <row r="5" spans="1:17" ht="24.95" customHeight="1" x14ac:dyDescent="0.25">
      <c r="E5" s="967">
        <f>T!G17</f>
        <v>2019</v>
      </c>
      <c r="F5" s="956"/>
      <c r="G5" s="956"/>
      <c r="H5" s="398"/>
      <c r="I5" s="968">
        <f>E5-1</f>
        <v>2018</v>
      </c>
      <c r="J5" s="969"/>
      <c r="K5" s="970"/>
      <c r="L5" s="71"/>
    </row>
    <row r="6" spans="1:17" ht="24.95" customHeight="1" x14ac:dyDescent="0.25">
      <c r="A6" s="74"/>
      <c r="B6" s="75"/>
      <c r="C6" s="76"/>
      <c r="D6" s="76"/>
      <c r="E6" s="961" t="s">
        <v>39</v>
      </c>
      <c r="F6" s="962"/>
      <c r="G6" s="420"/>
      <c r="H6" s="962" t="s">
        <v>108</v>
      </c>
      <c r="I6" s="1028" t="s">
        <v>39</v>
      </c>
      <c r="J6" s="1029"/>
      <c r="K6" s="399"/>
      <c r="L6" s="87"/>
    </row>
    <row r="7" spans="1:17" ht="24.95" customHeight="1" x14ac:dyDescent="0.25">
      <c r="A7" s="74"/>
      <c r="B7" s="94"/>
      <c r="C7" s="94"/>
      <c r="D7" s="972" t="s">
        <v>0</v>
      </c>
      <c r="E7" s="961"/>
      <c r="F7" s="962"/>
      <c r="G7" s="417" t="s">
        <v>107</v>
      </c>
      <c r="H7" s="962"/>
      <c r="I7" s="1028"/>
      <c r="J7" s="1029"/>
      <c r="K7" s="114" t="s">
        <v>107</v>
      </c>
      <c r="L7" s="87"/>
    </row>
    <row r="8" spans="1:17" ht="15" customHeight="1" x14ac:dyDescent="0.25">
      <c r="A8" s="971" t="s">
        <v>140</v>
      </c>
      <c r="B8" s="971"/>
      <c r="C8" s="126" t="s">
        <v>45</v>
      </c>
      <c r="D8" s="973"/>
      <c r="E8" s="756" t="s">
        <v>336</v>
      </c>
      <c r="F8" s="751" t="s">
        <v>1</v>
      </c>
      <c r="G8" s="418" t="s">
        <v>66</v>
      </c>
      <c r="H8" s="971"/>
      <c r="I8" s="400" t="s">
        <v>141</v>
      </c>
      <c r="J8" s="111" t="s">
        <v>1</v>
      </c>
      <c r="K8" s="115" t="s">
        <v>66</v>
      </c>
      <c r="L8" s="91"/>
    </row>
    <row r="9" spans="1:17" ht="11.1" customHeight="1" x14ac:dyDescent="0.2">
      <c r="A9" s="984" t="str">
        <f>T!J20</f>
        <v>Červenec</v>
      </c>
      <c r="B9" s="985"/>
      <c r="C9" s="92" t="s">
        <v>6</v>
      </c>
      <c r="D9" s="77">
        <v>108</v>
      </c>
      <c r="E9" s="90">
        <v>6151.9921800000002</v>
      </c>
      <c r="F9" s="78">
        <v>65703.891680000001</v>
      </c>
      <c r="G9" s="421">
        <f>E9/$E$14</f>
        <v>0.63823072267687997</v>
      </c>
      <c r="H9" s="141">
        <f>(E9-I9)/I9</f>
        <v>-2.9141390302227416E-2</v>
      </c>
      <c r="I9" s="402">
        <v>6336.6509999999998</v>
      </c>
      <c r="J9" s="112">
        <v>67678.604999999996</v>
      </c>
      <c r="K9" s="116">
        <f>I9/$I$14</f>
        <v>0.67047157581454564</v>
      </c>
      <c r="L9" s="87"/>
    </row>
    <row r="10" spans="1:17" ht="11.1" customHeight="1" x14ac:dyDescent="0.2">
      <c r="A10" s="986"/>
      <c r="B10" s="987"/>
      <c r="C10" s="93" t="s">
        <v>7</v>
      </c>
      <c r="D10" s="77">
        <v>291</v>
      </c>
      <c r="E10" s="90">
        <v>1157.6983499999999</v>
      </c>
      <c r="F10" s="78">
        <v>12363.7356</v>
      </c>
      <c r="G10" s="422">
        <f>E10/$E$14</f>
        <v>0.12010396517804602</v>
      </c>
      <c r="H10" s="141">
        <f>(E10-I10)/I10</f>
        <v>0.15194668022563323</v>
      </c>
      <c r="I10" s="402">
        <v>1004.9930000000001</v>
      </c>
      <c r="J10" s="112">
        <v>10733.8325</v>
      </c>
      <c r="K10" s="117">
        <f>I10/$I$14</f>
        <v>0.10633680794359476</v>
      </c>
      <c r="L10" s="88"/>
      <c r="M10" s="79"/>
      <c r="O10" s="79"/>
      <c r="P10" s="79"/>
      <c r="Q10" s="79"/>
    </row>
    <row r="11" spans="1:17" ht="11.1" customHeight="1" x14ac:dyDescent="0.2">
      <c r="A11" s="986"/>
      <c r="B11" s="987"/>
      <c r="C11" s="93" t="s">
        <v>8</v>
      </c>
      <c r="D11" s="77">
        <v>9414</v>
      </c>
      <c r="E11" s="90">
        <v>752.52307999999994</v>
      </c>
      <c r="F11" s="78">
        <v>8037.3690900000001</v>
      </c>
      <c r="G11" s="422">
        <f>E11/$E$14</f>
        <v>7.8069564317851822E-2</v>
      </c>
      <c r="H11" s="141">
        <f t="shared" ref="H11:H13" si="0">(E11-I11)/I11</f>
        <v>0.12031281449677533</v>
      </c>
      <c r="I11" s="402">
        <v>671.70799999999997</v>
      </c>
      <c r="J11" s="112">
        <v>7174.7579999999998</v>
      </c>
      <c r="K11" s="117">
        <f>I11/$I$14</f>
        <v>7.1072419997130473E-2</v>
      </c>
      <c r="L11" s="88"/>
      <c r="M11" s="79"/>
      <c r="O11" s="79"/>
      <c r="P11" s="79"/>
      <c r="Q11" s="79"/>
    </row>
    <row r="12" spans="1:17" ht="11.1" customHeight="1" x14ac:dyDescent="0.2">
      <c r="A12" s="986"/>
      <c r="B12" s="987"/>
      <c r="C12" s="93" t="s">
        <v>9</v>
      </c>
      <c r="D12" s="77">
        <v>94771</v>
      </c>
      <c r="E12" s="90">
        <v>1189.1645199999998</v>
      </c>
      <c r="F12" s="78">
        <v>12700.561030000001</v>
      </c>
      <c r="G12" s="422">
        <f>E12/$E$14</f>
        <v>0.12336838356990644</v>
      </c>
      <c r="H12" s="141">
        <f t="shared" si="0"/>
        <v>6.9969875832283354E-2</v>
      </c>
      <c r="I12" s="402">
        <v>1111.4000000000001</v>
      </c>
      <c r="J12" s="112">
        <v>11870.93</v>
      </c>
      <c r="K12" s="117">
        <f>I12/$I$14</f>
        <v>0.11759557364928036</v>
      </c>
      <c r="L12" s="88"/>
      <c r="M12" s="79"/>
      <c r="O12" s="79"/>
      <c r="P12" s="79"/>
      <c r="Q12" s="79"/>
    </row>
    <row r="13" spans="1:17" ht="11.1" customHeight="1" x14ac:dyDescent="0.2">
      <c r="A13" s="986"/>
      <c r="B13" s="987"/>
      <c r="C13" s="93" t="s">
        <v>302</v>
      </c>
      <c r="D13" s="77">
        <v>13</v>
      </c>
      <c r="E13" s="90">
        <v>387.75700000000001</v>
      </c>
      <c r="F13" s="78">
        <v>4141.3220000000001</v>
      </c>
      <c r="G13" s="422">
        <f>E13/$E$14</f>
        <v>4.0227364257315899E-2</v>
      </c>
      <c r="H13" s="141">
        <f t="shared" si="0"/>
        <v>0.18840335413320916</v>
      </c>
      <c r="I13" s="405">
        <v>326.28399999999999</v>
      </c>
      <c r="J13" s="118">
        <v>3484.8108000000002</v>
      </c>
      <c r="K13" s="117">
        <f>I13/$I$14</f>
        <v>3.4523622595448791E-2</v>
      </c>
      <c r="L13" s="88"/>
      <c r="M13" s="79"/>
      <c r="O13" s="79"/>
      <c r="P13" s="79"/>
      <c r="Q13" s="79"/>
    </row>
    <row r="14" spans="1:17" ht="11.1" customHeight="1" x14ac:dyDescent="0.2">
      <c r="A14" s="988"/>
      <c r="B14" s="989"/>
      <c r="C14" s="580" t="s">
        <v>2</v>
      </c>
      <c r="D14" s="581">
        <v>104597</v>
      </c>
      <c r="E14" s="582">
        <v>9639.1351299999988</v>
      </c>
      <c r="F14" s="583">
        <v>102946.87940000001</v>
      </c>
      <c r="G14" s="584">
        <f>SUM(G9:G13)</f>
        <v>1.0000000000000002</v>
      </c>
      <c r="H14" s="585">
        <f>(E14-I14)/I14</f>
        <v>1.9902487938888255E-2</v>
      </c>
      <c r="I14" s="586">
        <v>9451.0360000000001</v>
      </c>
      <c r="J14" s="587">
        <v>100942.9363</v>
      </c>
      <c r="K14" s="595">
        <f>SUM(K9:K13)</f>
        <v>1</v>
      </c>
      <c r="L14" s="99"/>
      <c r="M14" s="79"/>
      <c r="N14" s="79"/>
    </row>
    <row r="15" spans="1:17" ht="11.1" customHeight="1" x14ac:dyDescent="0.2">
      <c r="A15" s="990" t="str">
        <f>T!J21</f>
        <v>Srpen</v>
      </c>
      <c r="B15" s="991"/>
      <c r="C15" s="93" t="s">
        <v>6</v>
      </c>
      <c r="D15" s="77">
        <v>108</v>
      </c>
      <c r="E15" s="90">
        <v>6226.7900799999998</v>
      </c>
      <c r="F15" s="78">
        <v>66505.854120000004</v>
      </c>
      <c r="G15" s="422">
        <f>E15/$E$20</f>
        <v>0.6371135461574341</v>
      </c>
      <c r="H15" s="141">
        <f>(E15-I15)/I15</f>
        <v>-7.2650883618659165E-2</v>
      </c>
      <c r="I15" s="402">
        <v>6714.6126199999999</v>
      </c>
      <c r="J15" s="112">
        <v>71716.762969999996</v>
      </c>
      <c r="K15" s="117">
        <f>I15/$I$20</f>
        <v>0.67466122188972633</v>
      </c>
      <c r="L15" s="88"/>
      <c r="M15" s="79"/>
      <c r="N15" s="79"/>
    </row>
    <row r="16" spans="1:17" ht="11.1" customHeight="1" x14ac:dyDescent="0.2">
      <c r="A16" s="990"/>
      <c r="B16" s="991"/>
      <c r="C16" s="93" t="s">
        <v>7</v>
      </c>
      <c r="D16" s="77">
        <v>291</v>
      </c>
      <c r="E16" s="90">
        <v>1132.7781399999999</v>
      </c>
      <c r="F16" s="78">
        <v>12098.319839999998</v>
      </c>
      <c r="G16" s="422">
        <f>E16/$E$20</f>
        <v>0.11590374631434859</v>
      </c>
      <c r="H16" s="141">
        <f>(E16-I16)/I16</f>
        <v>8.8026039393693772E-2</v>
      </c>
      <c r="I16" s="402">
        <v>1041.1314609999999</v>
      </c>
      <c r="J16" s="112">
        <v>11119.798490000001</v>
      </c>
      <c r="K16" s="117">
        <f>I16/$I$20</f>
        <v>0.10460931454688982</v>
      </c>
      <c r="L16" s="89"/>
      <c r="M16" s="82"/>
      <c r="N16" s="79"/>
    </row>
    <row r="17" spans="1:21" ht="11.1" customHeight="1" x14ac:dyDescent="0.2">
      <c r="A17" s="990"/>
      <c r="B17" s="991"/>
      <c r="C17" s="93" t="s">
        <v>8</v>
      </c>
      <c r="D17" s="77">
        <v>9414</v>
      </c>
      <c r="E17" s="90">
        <v>787.16939000000002</v>
      </c>
      <c r="F17" s="78">
        <v>8407.021639999999</v>
      </c>
      <c r="G17" s="422">
        <f>E17/$E$20</f>
        <v>8.0541703678162907E-2</v>
      </c>
      <c r="H17" s="141">
        <f t="shared" ref="H17:H20" si="1">(E17-I17)/I17</f>
        <v>0.1030809096382489</v>
      </c>
      <c r="I17" s="402">
        <v>713.60983869999995</v>
      </c>
      <c r="J17" s="112">
        <v>7621.6575199999997</v>
      </c>
      <c r="K17" s="117">
        <f>I17/$I$20</f>
        <v>7.1701066461503857E-2</v>
      </c>
      <c r="L17" s="88"/>
      <c r="M17" s="79"/>
      <c r="N17" s="79"/>
      <c r="O17" s="79"/>
      <c r="P17" s="79"/>
    </row>
    <row r="18" spans="1:21" ht="11.1" customHeight="1" x14ac:dyDescent="0.2">
      <c r="A18" s="990"/>
      <c r="B18" s="991"/>
      <c r="C18" s="93" t="s">
        <v>9</v>
      </c>
      <c r="D18" s="77">
        <v>94771</v>
      </c>
      <c r="E18" s="90">
        <v>1245.35392</v>
      </c>
      <c r="F18" s="78">
        <v>13301.10961</v>
      </c>
      <c r="G18" s="422">
        <f>E18/$E$20</f>
        <v>0.1274222901364071</v>
      </c>
      <c r="H18" s="141">
        <f t="shared" si="1"/>
        <v>0.10032312191983059</v>
      </c>
      <c r="I18" s="402">
        <v>1131.807462</v>
      </c>
      <c r="J18" s="112">
        <v>12087.767539999999</v>
      </c>
      <c r="K18" s="117">
        <f>I18/$I$20</f>
        <v>0.11372012779745885</v>
      </c>
      <c r="L18" s="88"/>
      <c r="M18" s="79"/>
      <c r="N18" s="79"/>
      <c r="O18" s="79"/>
      <c r="P18" s="79"/>
    </row>
    <row r="19" spans="1:21" ht="11.1" customHeight="1" x14ac:dyDescent="0.2">
      <c r="A19" s="990"/>
      <c r="B19" s="991"/>
      <c r="C19" s="93" t="s">
        <v>302</v>
      </c>
      <c r="D19" s="77">
        <v>13</v>
      </c>
      <c r="E19" s="90">
        <v>381.34699999999998</v>
      </c>
      <c r="F19" s="78">
        <v>4073.0940000000001</v>
      </c>
      <c r="G19" s="422">
        <f>E19/$E$20</f>
        <v>3.9018713713647311E-2</v>
      </c>
      <c r="H19" s="141">
        <f t="shared" si="1"/>
        <v>8.5197263579656596E-2</v>
      </c>
      <c r="I19" s="405">
        <v>351.40800000000002</v>
      </c>
      <c r="J19" s="118">
        <v>3753.5439999999999</v>
      </c>
      <c r="K19" s="117">
        <f>I19/$I$20</f>
        <v>3.5308269304421165E-2</v>
      </c>
      <c r="L19" s="88"/>
      <c r="M19" s="79"/>
      <c r="N19" s="79"/>
      <c r="O19" s="79"/>
      <c r="P19" s="79"/>
    </row>
    <row r="20" spans="1:21" ht="11.1" customHeight="1" x14ac:dyDescent="0.2">
      <c r="A20" s="990"/>
      <c r="B20" s="991"/>
      <c r="C20" s="580" t="s">
        <v>2</v>
      </c>
      <c r="D20" s="581">
        <v>104597</v>
      </c>
      <c r="E20" s="582">
        <v>9773.4385299999994</v>
      </c>
      <c r="F20" s="583">
        <v>104385.39921</v>
      </c>
      <c r="G20" s="584">
        <f>SUM(G15:G19)</f>
        <v>1</v>
      </c>
      <c r="H20" s="585">
        <f t="shared" si="1"/>
        <v>-1.7998452945163234E-2</v>
      </c>
      <c r="I20" s="586">
        <v>9952.5693816999992</v>
      </c>
      <c r="J20" s="587">
        <v>106299.53051999999</v>
      </c>
      <c r="K20" s="595">
        <f>SUM(K15:K19)</f>
        <v>1</v>
      </c>
      <c r="L20" s="99"/>
      <c r="M20" s="79"/>
      <c r="N20" s="79"/>
      <c r="O20" s="79"/>
      <c r="P20" s="79"/>
    </row>
    <row r="21" spans="1:21" ht="11.1" customHeight="1" x14ac:dyDescent="0.2">
      <c r="A21" s="990" t="str">
        <f>T!J22</f>
        <v>Září</v>
      </c>
      <c r="B21" s="991"/>
      <c r="C21" s="92" t="s">
        <v>6</v>
      </c>
      <c r="D21" s="104">
        <v>108</v>
      </c>
      <c r="E21" s="106">
        <v>7189.9827100000002</v>
      </c>
      <c r="F21" s="105">
        <v>76822.089219999994</v>
      </c>
      <c r="G21" s="421">
        <f>E21/$E$26</f>
        <v>0.55161299673221764</v>
      </c>
      <c r="H21" s="383">
        <f>(E21-I21)/I21</f>
        <v>-3.20836489053365E-2</v>
      </c>
      <c r="I21" s="401">
        <v>7428.31</v>
      </c>
      <c r="J21" s="113">
        <v>79288.296350000004</v>
      </c>
      <c r="K21" s="116">
        <f>I21/$I$26</f>
        <v>0.62678333887060111</v>
      </c>
      <c r="L21" s="106"/>
      <c r="M21" s="78"/>
      <c r="N21" s="78"/>
      <c r="O21" s="78"/>
      <c r="P21" s="78"/>
      <c r="Q21" s="78"/>
      <c r="R21" s="78"/>
      <c r="S21" s="78"/>
      <c r="T21" s="78"/>
      <c r="U21" s="78"/>
    </row>
    <row r="22" spans="1:21" ht="11.1" customHeight="1" x14ac:dyDescent="0.2">
      <c r="A22" s="990"/>
      <c r="B22" s="991"/>
      <c r="C22" s="93" t="s">
        <v>7</v>
      </c>
      <c r="D22" s="77">
        <v>292</v>
      </c>
      <c r="E22" s="90">
        <v>1424.5537999999999</v>
      </c>
      <c r="F22" s="78">
        <v>15220.51528</v>
      </c>
      <c r="G22" s="422">
        <f>E22/$E$26</f>
        <v>0.10929127681091018</v>
      </c>
      <c r="H22" s="141">
        <f t="shared" ref="H22:H26" si="2">(E22-I22)/I22</f>
        <v>7.6467656663595909E-2</v>
      </c>
      <c r="I22" s="402">
        <v>1323.3595929999999</v>
      </c>
      <c r="J22" s="112">
        <v>14125.87176</v>
      </c>
      <c r="K22" s="117">
        <f>I22/$I$26</f>
        <v>0.11166197213457432</v>
      </c>
      <c r="L22" s="90"/>
      <c r="M22" s="78"/>
      <c r="N22" s="78"/>
      <c r="O22" s="78"/>
      <c r="P22" s="78"/>
      <c r="Q22" s="78"/>
      <c r="R22" s="78"/>
      <c r="S22" s="78"/>
      <c r="T22" s="78"/>
      <c r="U22" s="78"/>
    </row>
    <row r="23" spans="1:21" ht="11.1" customHeight="1" x14ac:dyDescent="0.2">
      <c r="A23" s="990"/>
      <c r="B23" s="991"/>
      <c r="C23" s="93" t="s">
        <v>8</v>
      </c>
      <c r="D23" s="77">
        <v>9413</v>
      </c>
      <c r="E23" s="90">
        <v>1565.27764</v>
      </c>
      <c r="F23" s="78">
        <v>16723.99726</v>
      </c>
      <c r="G23" s="422">
        <f>E23/$E$26</f>
        <v>0.12008756133967578</v>
      </c>
      <c r="H23" s="141">
        <f t="shared" si="2"/>
        <v>0.45402881907151255</v>
      </c>
      <c r="I23" s="402">
        <v>1076.5107399999999</v>
      </c>
      <c r="J23" s="112">
        <v>11491.022359999999</v>
      </c>
      <c r="K23" s="117">
        <f>I23/$I$26</f>
        <v>9.0833446093022713E-2</v>
      </c>
      <c r="L23" s="90"/>
      <c r="M23" s="78"/>
      <c r="N23" s="78"/>
      <c r="O23" s="78"/>
      <c r="P23" s="78"/>
      <c r="Q23" s="78"/>
      <c r="R23" s="78"/>
      <c r="S23" s="78"/>
      <c r="T23" s="78"/>
      <c r="U23" s="78"/>
    </row>
    <row r="24" spans="1:21" ht="11.1" customHeight="1" x14ac:dyDescent="0.2">
      <c r="A24" s="990"/>
      <c r="B24" s="991"/>
      <c r="C24" s="93" t="s">
        <v>9</v>
      </c>
      <c r="D24" s="77">
        <v>94771</v>
      </c>
      <c r="E24" s="90">
        <v>2473.1762200000003</v>
      </c>
      <c r="F24" s="78">
        <v>26423.913840000001</v>
      </c>
      <c r="G24" s="422">
        <f>E24/$E$26</f>
        <v>0.18974122764768908</v>
      </c>
      <c r="H24" s="141">
        <f t="shared" si="2"/>
        <v>0.45278133878670851</v>
      </c>
      <c r="I24" s="402">
        <v>1702.3733399999999</v>
      </c>
      <c r="J24" s="112">
        <v>18171.349630000001</v>
      </c>
      <c r="K24" s="117">
        <f>I24/$I$26</f>
        <v>0.1436422613016281</v>
      </c>
      <c r="L24" s="90"/>
      <c r="M24" s="78"/>
      <c r="N24" s="78"/>
      <c r="O24" s="78"/>
      <c r="P24" s="78"/>
      <c r="Q24" s="78"/>
      <c r="R24" s="78"/>
      <c r="S24" s="78"/>
      <c r="T24" s="78"/>
      <c r="U24" s="78"/>
    </row>
    <row r="25" spans="1:21" ht="11.1" customHeight="1" x14ac:dyDescent="0.2">
      <c r="A25" s="985"/>
      <c r="B25" s="1036"/>
      <c r="C25" s="93" t="s">
        <v>302</v>
      </c>
      <c r="D25" s="77">
        <v>13</v>
      </c>
      <c r="E25" s="90">
        <v>381.47899999999998</v>
      </c>
      <c r="F25" s="78">
        <v>4076.0450000000001</v>
      </c>
      <c r="G25" s="422">
        <f>E25/$E$26</f>
        <v>2.926693746950744E-2</v>
      </c>
      <c r="H25" s="141">
        <f t="shared" si="2"/>
        <v>0.18868212609760504</v>
      </c>
      <c r="I25" s="405">
        <v>320.92599999999999</v>
      </c>
      <c r="J25" s="118">
        <v>3424.9902999999999</v>
      </c>
      <c r="K25" s="117">
        <f>I25/$I$26</f>
        <v>2.7078981600173732E-2</v>
      </c>
      <c r="L25" s="90"/>
      <c r="M25" s="78"/>
      <c r="N25" s="78"/>
      <c r="O25" s="78"/>
      <c r="P25" s="78"/>
      <c r="Q25" s="78"/>
      <c r="R25" s="78"/>
      <c r="S25" s="78"/>
      <c r="T25" s="78"/>
      <c r="U25" s="78"/>
    </row>
    <row r="26" spans="1:21" ht="11.1" customHeight="1" thickBot="1" x14ac:dyDescent="0.25">
      <c r="A26" s="992"/>
      <c r="B26" s="993"/>
      <c r="C26" s="646" t="s">
        <v>2</v>
      </c>
      <c r="D26" s="647">
        <v>104597</v>
      </c>
      <c r="E26" s="648">
        <v>13034.469369999999</v>
      </c>
      <c r="F26" s="649">
        <v>139266.5606</v>
      </c>
      <c r="G26" s="650">
        <f>SUM(G21:G25)</f>
        <v>1.0000000000000002</v>
      </c>
      <c r="H26" s="651">
        <f t="shared" si="2"/>
        <v>9.9817890224718694E-2</v>
      </c>
      <c r="I26" s="652">
        <v>11851.479673</v>
      </c>
      <c r="J26" s="653">
        <v>126501.5304</v>
      </c>
      <c r="K26" s="654">
        <f>SUM(K21:K25)</f>
        <v>1</v>
      </c>
      <c r="L26" s="107"/>
    </row>
    <row r="27" spans="1:21" ht="11.1" customHeight="1" thickTop="1" x14ac:dyDescent="0.2">
      <c r="A27" s="1034" t="str">
        <f>T!E17</f>
        <v>III. čtvrtletí</v>
      </c>
      <c r="B27" s="1035"/>
      <c r="C27" s="93" t="s">
        <v>6</v>
      </c>
      <c r="D27" s="77">
        <f>D21</f>
        <v>108</v>
      </c>
      <c r="E27" s="90">
        <f>E9+E15+E21</f>
        <v>19568.76497</v>
      </c>
      <c r="F27" s="78">
        <f>F9+F15+F21</f>
        <v>209031.83502</v>
      </c>
      <c r="G27" s="422">
        <f>E27/$E$32</f>
        <v>0.6030985613051717</v>
      </c>
      <c r="H27" s="141">
        <f>(E27-I27)/I27</f>
        <v>-4.4474004532522052E-2</v>
      </c>
      <c r="I27" s="402">
        <f>I9+I15+I21</f>
        <v>20479.573619999999</v>
      </c>
      <c r="J27" s="112">
        <f>J9+J15+J21</f>
        <v>218683.66431999998</v>
      </c>
      <c r="K27" s="117">
        <f>I27/$I$32</f>
        <v>0.65523973408353831</v>
      </c>
      <c r="L27" s="87"/>
    </row>
    <row r="28" spans="1:21" ht="11.1" customHeight="1" x14ac:dyDescent="0.2">
      <c r="A28" s="990"/>
      <c r="B28" s="991"/>
      <c r="C28" s="93" t="s">
        <v>7</v>
      </c>
      <c r="D28" s="77">
        <f>D22</f>
        <v>292</v>
      </c>
      <c r="E28" s="90">
        <f t="shared" ref="E28:F28" si="3">E10+E16+E22</f>
        <v>3715.0302899999997</v>
      </c>
      <c r="F28" s="78">
        <f t="shared" si="3"/>
        <v>39682.570719999996</v>
      </c>
      <c r="G28" s="422">
        <f>E28/$E$32</f>
        <v>0.11449518794563635</v>
      </c>
      <c r="H28" s="141">
        <f t="shared" ref="H28:H31" si="4">(E28-I28)/I28</f>
        <v>0.10255167570530374</v>
      </c>
      <c r="I28" s="402">
        <f t="shared" ref="I28:J28" si="5">I10+I16+I22</f>
        <v>3369.4840539999996</v>
      </c>
      <c r="J28" s="112">
        <f t="shared" si="5"/>
        <v>35979.50275</v>
      </c>
      <c r="K28" s="117">
        <f>I28/$I$32</f>
        <v>0.10780594735554277</v>
      </c>
      <c r="L28" s="87"/>
    </row>
    <row r="29" spans="1:21" ht="11.1" customHeight="1" x14ac:dyDescent="0.2">
      <c r="A29" s="990"/>
      <c r="B29" s="991"/>
      <c r="C29" s="93" t="s">
        <v>8</v>
      </c>
      <c r="D29" s="77">
        <f>D23</f>
        <v>9413</v>
      </c>
      <c r="E29" s="90">
        <f t="shared" ref="E29:F29" si="6">E11+E17+E23</f>
        <v>3104.9701100000002</v>
      </c>
      <c r="F29" s="78">
        <f t="shared" si="6"/>
        <v>33168.387990000003</v>
      </c>
      <c r="G29" s="422">
        <f>E29/$E$32</f>
        <v>9.5693469113015822E-2</v>
      </c>
      <c r="H29" s="141">
        <f t="shared" si="4"/>
        <v>0.26124545667579335</v>
      </c>
      <c r="I29" s="402">
        <f t="shared" ref="I29:J29" si="7">I11+I17+I23</f>
        <v>2461.8285786999995</v>
      </c>
      <c r="J29" s="112">
        <f t="shared" si="7"/>
        <v>26287.437879999998</v>
      </c>
      <c r="K29" s="117">
        <f>I29/$I$32</f>
        <v>7.8765697626210773E-2</v>
      </c>
      <c r="L29" s="87"/>
    </row>
    <row r="30" spans="1:21" ht="11.1" customHeight="1" x14ac:dyDescent="0.2">
      <c r="A30" s="990"/>
      <c r="B30" s="991"/>
      <c r="C30" s="93" t="s">
        <v>9</v>
      </c>
      <c r="D30" s="77">
        <f>D24</f>
        <v>94771</v>
      </c>
      <c r="E30" s="90">
        <f t="shared" ref="E30:F31" si="8">E12+E18+E24</f>
        <v>4907.6946600000001</v>
      </c>
      <c r="F30" s="78">
        <f t="shared" si="8"/>
        <v>52425.584480000005</v>
      </c>
      <c r="G30" s="422">
        <f>E30/$E$32</f>
        <v>0.1512524471170586</v>
      </c>
      <c r="H30" s="141">
        <f t="shared" si="4"/>
        <v>0.24384593961738352</v>
      </c>
      <c r="I30" s="402">
        <f t="shared" ref="I30:J30" si="9">I12+I18+I24</f>
        <v>3945.5808020000004</v>
      </c>
      <c r="J30" s="112">
        <f t="shared" si="9"/>
        <v>42130.047170000005</v>
      </c>
      <c r="K30" s="117">
        <f>I30/$I$32</f>
        <v>0.12623804398851515</v>
      </c>
      <c r="L30" s="87"/>
    </row>
    <row r="31" spans="1:21" ht="11.1" customHeight="1" x14ac:dyDescent="0.2">
      <c r="A31" s="990"/>
      <c r="B31" s="991"/>
      <c r="C31" s="93" t="s">
        <v>302</v>
      </c>
      <c r="D31" s="77">
        <f>D25</f>
        <v>13</v>
      </c>
      <c r="E31" s="90">
        <f>E13+E19+E25</f>
        <v>1150.5830000000001</v>
      </c>
      <c r="F31" s="78">
        <f t="shared" si="8"/>
        <v>12290.461000000001</v>
      </c>
      <c r="G31" s="422">
        <f>E31/$E$32</f>
        <v>3.5460334519117502E-2</v>
      </c>
      <c r="H31" s="141">
        <f t="shared" si="4"/>
        <v>0.15217530627326981</v>
      </c>
      <c r="I31" s="402">
        <f>I13+I19+I25</f>
        <v>998.61799999999994</v>
      </c>
      <c r="J31" s="112">
        <f t="shared" ref="J31" si="10">J13+J19+J25</f>
        <v>10663.3451</v>
      </c>
      <c r="K31" s="117">
        <f>I31/$I$32</f>
        <v>3.1950576946193028E-2</v>
      </c>
      <c r="L31" s="87"/>
    </row>
    <row r="32" spans="1:21" ht="11.1" customHeight="1" x14ac:dyDescent="0.2">
      <c r="A32" s="990"/>
      <c r="B32" s="991"/>
      <c r="C32" s="614" t="s">
        <v>2</v>
      </c>
      <c r="D32" s="609">
        <f>SUM(D27:D31)</f>
        <v>104597</v>
      </c>
      <c r="E32" s="615">
        <f>SUM(E27:E31)</f>
        <v>32447.043030000001</v>
      </c>
      <c r="F32" s="616">
        <f>SUM(F27:F31)</f>
        <v>346598.83921000001</v>
      </c>
      <c r="G32" s="617">
        <f>SUM(G27:G31)</f>
        <v>0.99999999999999989</v>
      </c>
      <c r="H32" s="618">
        <f>(E32-I32)/I32</f>
        <v>3.813644957977045E-2</v>
      </c>
      <c r="I32" s="628">
        <f>SUM(I27:I31)</f>
        <v>31255.085054699997</v>
      </c>
      <c r="J32" s="629">
        <f>SUM(J27:J31)</f>
        <v>333743.99721999996</v>
      </c>
      <c r="K32" s="630">
        <f>SUM(K27:K31)</f>
        <v>1</v>
      </c>
      <c r="L32" s="91"/>
    </row>
    <row r="33" spans="1:12" ht="5.0999999999999996" customHeight="1" x14ac:dyDescent="0.2">
      <c r="A33" s="80"/>
      <c r="B33" s="81"/>
      <c r="C33" s="135"/>
      <c r="D33" s="85"/>
      <c r="E33" s="102"/>
      <c r="F33" s="86"/>
      <c r="G33" s="425"/>
      <c r="H33" s="98"/>
      <c r="I33" s="405"/>
      <c r="J33" s="118"/>
      <c r="K33" s="119"/>
      <c r="L33" s="87"/>
    </row>
    <row r="34" spans="1:12" ht="9.9499999999999993" customHeight="1" x14ac:dyDescent="0.2">
      <c r="A34" s="80"/>
      <c r="B34" s="81"/>
      <c r="C34" s="84"/>
      <c r="D34" s="86"/>
      <c r="E34" s="86"/>
      <c r="F34" s="86"/>
      <c r="G34" s="98"/>
      <c r="H34" s="70"/>
      <c r="I34" s="118"/>
      <c r="J34" s="118"/>
      <c r="K34" s="120"/>
      <c r="L34" s="71"/>
    </row>
    <row r="35" spans="1:12" ht="12.95" customHeight="1" x14ac:dyDescent="0.2">
      <c r="A35" s="1030" t="s">
        <v>111</v>
      </c>
      <c r="B35" s="1030"/>
      <c r="C35" s="1030"/>
      <c r="D35" s="1031"/>
      <c r="E35" s="102"/>
      <c r="F35" s="86"/>
      <c r="G35" s="98"/>
      <c r="H35" s="70"/>
      <c r="I35" s="118"/>
      <c r="J35" s="118"/>
      <c r="K35" s="121"/>
      <c r="L35" s="71"/>
    </row>
    <row r="36" spans="1:12" ht="24.95" customHeight="1" x14ac:dyDescent="0.25">
      <c r="A36" s="68"/>
      <c r="B36" s="72"/>
      <c r="C36" s="73"/>
      <c r="D36" s="73"/>
      <c r="E36" s="967">
        <f>T!G17</f>
        <v>2019</v>
      </c>
      <c r="F36" s="956"/>
      <c r="G36" s="956"/>
      <c r="H36" s="406"/>
      <c r="I36" s="968">
        <f>E36-1</f>
        <v>2018</v>
      </c>
      <c r="J36" s="969"/>
      <c r="K36" s="970"/>
      <c r="L36" s="87"/>
    </row>
    <row r="37" spans="1:12" ht="24.95" customHeight="1" x14ac:dyDescent="0.25">
      <c r="A37" s="74"/>
      <c r="B37" s="75"/>
      <c r="C37" s="76"/>
      <c r="D37" s="76"/>
      <c r="E37" s="961" t="s">
        <v>39</v>
      </c>
      <c r="F37" s="962"/>
      <c r="G37" s="420"/>
      <c r="H37" s="962" t="s">
        <v>108</v>
      </c>
      <c r="I37" s="1028" t="s">
        <v>39</v>
      </c>
      <c r="J37" s="1029"/>
      <c r="K37" s="399"/>
      <c r="L37" s="87"/>
    </row>
    <row r="38" spans="1:12" ht="24.95" customHeight="1" x14ac:dyDescent="0.25">
      <c r="A38" s="74"/>
      <c r="B38" s="94"/>
      <c r="C38" s="94"/>
      <c r="D38" s="972" t="s">
        <v>0</v>
      </c>
      <c r="E38" s="961"/>
      <c r="F38" s="962"/>
      <c r="G38" s="548" t="s">
        <v>107</v>
      </c>
      <c r="H38" s="962"/>
      <c r="I38" s="1028"/>
      <c r="J38" s="1029"/>
      <c r="K38" s="114" t="s">
        <v>107</v>
      </c>
      <c r="L38" s="87"/>
    </row>
    <row r="39" spans="1:12" ht="15" customHeight="1" x14ac:dyDescent="0.25">
      <c r="A39" s="971" t="s">
        <v>140</v>
      </c>
      <c r="B39" s="971"/>
      <c r="C39" s="126" t="s">
        <v>45</v>
      </c>
      <c r="D39" s="973"/>
      <c r="E39" s="756" t="s">
        <v>336</v>
      </c>
      <c r="F39" s="751" t="s">
        <v>1</v>
      </c>
      <c r="G39" s="549" t="s">
        <v>66</v>
      </c>
      <c r="H39" s="971"/>
      <c r="I39" s="400" t="s">
        <v>141</v>
      </c>
      <c r="J39" s="111" t="s">
        <v>1</v>
      </c>
      <c r="K39" s="115" t="s">
        <v>66</v>
      </c>
      <c r="L39" s="91"/>
    </row>
    <row r="40" spans="1:12" ht="11.1" customHeight="1" x14ac:dyDescent="0.2">
      <c r="A40" s="984" t="str">
        <f>T!J20</f>
        <v>Červenec</v>
      </c>
      <c r="B40" s="985"/>
      <c r="C40" s="92" t="s">
        <v>6</v>
      </c>
      <c r="D40" s="77">
        <v>199</v>
      </c>
      <c r="E40" s="90">
        <v>16474.143</v>
      </c>
      <c r="F40" s="78">
        <v>175868.01303</v>
      </c>
      <c r="G40" s="421">
        <f>E40/$E$45</f>
        <v>0.59131459932089503</v>
      </c>
      <c r="H40" s="141">
        <f>(E40-I40)/I40</f>
        <v>5.5282822974479003E-3</v>
      </c>
      <c r="I40" s="402">
        <v>16383.570000000002</v>
      </c>
      <c r="J40" s="112">
        <v>175282.68476000009</v>
      </c>
      <c r="K40" s="116">
        <f>I40/$I$45</f>
        <v>0.57960469526087155</v>
      </c>
      <c r="L40" s="87"/>
    </row>
    <row r="41" spans="1:12" ht="11.1" customHeight="1" x14ac:dyDescent="0.2">
      <c r="A41" s="986"/>
      <c r="B41" s="987"/>
      <c r="C41" s="93" t="s">
        <v>7</v>
      </c>
      <c r="D41" s="77">
        <v>850</v>
      </c>
      <c r="E41" s="90">
        <v>3563.45</v>
      </c>
      <c r="F41" s="78">
        <v>38041.115849999973</v>
      </c>
      <c r="G41" s="422">
        <f t="shared" ref="G41:G42" si="11">E41/$E$45</f>
        <v>0.12790468122985477</v>
      </c>
      <c r="H41" s="141">
        <f>(E41-I41)/I41</f>
        <v>-2.5052414256896756E-2</v>
      </c>
      <c r="I41" s="402">
        <v>3655.0169999999998</v>
      </c>
      <c r="J41" s="112">
        <v>39104.038950000009</v>
      </c>
      <c r="K41" s="117">
        <f t="shared" ref="K41:K44" si="12">I41/$I$45</f>
        <v>0.12930423677246808</v>
      </c>
      <c r="L41" s="88"/>
    </row>
    <row r="42" spans="1:12" ht="11.1" customHeight="1" x14ac:dyDescent="0.2">
      <c r="A42" s="986"/>
      <c r="B42" s="987"/>
      <c r="C42" s="93" t="s">
        <v>8</v>
      </c>
      <c r="D42" s="77">
        <v>24662</v>
      </c>
      <c r="E42" s="90">
        <v>1874.2180000000001</v>
      </c>
      <c r="F42" s="78">
        <v>20008.47525</v>
      </c>
      <c r="G42" s="422">
        <f t="shared" si="11"/>
        <v>6.7272237815952513E-2</v>
      </c>
      <c r="H42" s="141">
        <f t="shared" ref="H42:H44" si="13">(E42-I42)/I42</f>
        <v>0.45827893304368278</v>
      </c>
      <c r="I42" s="402">
        <v>1285.2259999999999</v>
      </c>
      <c r="J42" s="112">
        <v>13750.54868</v>
      </c>
      <c r="K42" s="117">
        <f t="shared" si="12"/>
        <v>4.5467686473177019E-2</v>
      </c>
      <c r="L42" s="88"/>
    </row>
    <row r="43" spans="1:12" ht="11.1" customHeight="1" x14ac:dyDescent="0.2">
      <c r="A43" s="986"/>
      <c r="B43" s="987"/>
      <c r="C43" s="93" t="s">
        <v>9</v>
      </c>
      <c r="D43" s="77">
        <v>360648</v>
      </c>
      <c r="E43" s="90">
        <v>4836.5</v>
      </c>
      <c r="F43" s="78">
        <v>51631.199999999997</v>
      </c>
      <c r="G43" s="422">
        <f>E43/$E$45</f>
        <v>0.1735988973517778</v>
      </c>
      <c r="H43" s="141">
        <f t="shared" si="13"/>
        <v>-0.19208539355873308</v>
      </c>
      <c r="I43" s="402">
        <v>5986.4</v>
      </c>
      <c r="J43" s="112">
        <v>64046.8</v>
      </c>
      <c r="K43" s="117">
        <f t="shared" si="12"/>
        <v>0.21178201989613257</v>
      </c>
      <c r="L43" s="88"/>
    </row>
    <row r="44" spans="1:12" ht="11.1" customHeight="1" x14ac:dyDescent="0.2">
      <c r="A44" s="986"/>
      <c r="B44" s="987"/>
      <c r="C44" s="93" t="s">
        <v>302</v>
      </c>
      <c r="D44" s="77">
        <v>26</v>
      </c>
      <c r="E44" s="90">
        <v>1111.8889999999999</v>
      </c>
      <c r="F44" s="78">
        <v>11869.87134</v>
      </c>
      <c r="G44" s="422">
        <f>E44/$E$45</f>
        <v>3.9909584281519868E-2</v>
      </c>
      <c r="H44" s="141">
        <f t="shared" si="13"/>
        <v>0.16235010511328285</v>
      </c>
      <c r="I44" s="405">
        <v>956.58699999999999</v>
      </c>
      <c r="J44" s="118">
        <v>10234.202370000001</v>
      </c>
      <c r="K44" s="117">
        <f t="shared" si="12"/>
        <v>3.3841361597350961E-2</v>
      </c>
      <c r="L44" s="88"/>
    </row>
    <row r="45" spans="1:12" ht="11.1" customHeight="1" x14ac:dyDescent="0.2">
      <c r="A45" s="988"/>
      <c r="B45" s="989"/>
      <c r="C45" s="580" t="s">
        <v>2</v>
      </c>
      <c r="D45" s="581">
        <v>386385</v>
      </c>
      <c r="E45" s="582">
        <v>27860.2</v>
      </c>
      <c r="F45" s="583">
        <v>297418.67546999996</v>
      </c>
      <c r="G45" s="584">
        <f>SUM(G40:G44)</f>
        <v>1</v>
      </c>
      <c r="H45" s="585">
        <f>(E45-I45)/I45</f>
        <v>-1.4384366111480428E-2</v>
      </c>
      <c r="I45" s="586">
        <v>28266.799999999996</v>
      </c>
      <c r="J45" s="587">
        <v>302418.27476000012</v>
      </c>
      <c r="K45" s="595">
        <f>SUM(K40:K44)</f>
        <v>1</v>
      </c>
      <c r="L45" s="99"/>
    </row>
    <row r="46" spans="1:12" ht="11.1" customHeight="1" x14ac:dyDescent="0.2">
      <c r="A46" s="984" t="str">
        <f>T!J21</f>
        <v>Srpen</v>
      </c>
      <c r="B46" s="985"/>
      <c r="C46" s="93" t="s">
        <v>6</v>
      </c>
      <c r="D46" s="77">
        <v>199</v>
      </c>
      <c r="E46" s="90">
        <v>16331.085999999999</v>
      </c>
      <c r="F46" s="78">
        <v>173975.86529999989</v>
      </c>
      <c r="G46" s="422">
        <f>E46/$E$51</f>
        <v>0.58469183096977917</v>
      </c>
      <c r="H46" s="141">
        <f>(E46-I46)/I46</f>
        <v>-2.7501187852421817E-2</v>
      </c>
      <c r="I46" s="402">
        <v>16792.911</v>
      </c>
      <c r="J46" s="112">
        <v>179273.82004000002</v>
      </c>
      <c r="K46" s="117">
        <f>I46/$I$51</f>
        <v>0.59986465198521133</v>
      </c>
      <c r="L46" s="88"/>
    </row>
    <row r="47" spans="1:12" ht="11.1" customHeight="1" x14ac:dyDescent="0.2">
      <c r="A47" s="986"/>
      <c r="B47" s="987"/>
      <c r="C47" s="93" t="s">
        <v>7</v>
      </c>
      <c r="D47" s="77">
        <v>851</v>
      </c>
      <c r="E47" s="90">
        <v>3312.2629999999999</v>
      </c>
      <c r="F47" s="78">
        <v>35285.741319999972</v>
      </c>
      <c r="G47" s="422">
        <f t="shared" ref="G47:G49" si="14">E47/$E$51</f>
        <v>0.1185869156603213</v>
      </c>
      <c r="H47" s="141">
        <f>(E47-I47)/I47</f>
        <v>-4.4365115864414412E-2</v>
      </c>
      <c r="I47" s="402">
        <v>3466.0339999999997</v>
      </c>
      <c r="J47" s="112">
        <v>37001.390560000043</v>
      </c>
      <c r="K47" s="117">
        <f t="shared" ref="K47:K50" si="15">I47/$I$51</f>
        <v>0.12381124863812533</v>
      </c>
      <c r="L47" s="89"/>
    </row>
    <row r="48" spans="1:12" ht="11.1" customHeight="1" x14ac:dyDescent="0.2">
      <c r="A48" s="986"/>
      <c r="B48" s="987"/>
      <c r="C48" s="93" t="s">
        <v>8</v>
      </c>
      <c r="D48" s="77">
        <v>24664</v>
      </c>
      <c r="E48" s="90">
        <v>1797.0060000000001</v>
      </c>
      <c r="F48" s="78">
        <v>19144.050749999999</v>
      </c>
      <c r="G48" s="422">
        <f t="shared" si="14"/>
        <v>6.4337100937664468E-2</v>
      </c>
      <c r="H48" s="141">
        <f t="shared" ref="H48:H50" si="16">(E48-I48)/I48</f>
        <v>0.29091827300567447</v>
      </c>
      <c r="I48" s="402">
        <v>1392.037</v>
      </c>
      <c r="J48" s="112">
        <v>14860.89934</v>
      </c>
      <c r="K48" s="117">
        <f t="shared" si="15"/>
        <v>4.9725374627158911E-2</v>
      </c>
      <c r="L48" s="88"/>
    </row>
    <row r="49" spans="1:12" ht="11.1" customHeight="1" x14ac:dyDescent="0.2">
      <c r="A49" s="986"/>
      <c r="B49" s="987"/>
      <c r="C49" s="93" t="s">
        <v>9</v>
      </c>
      <c r="D49" s="77">
        <v>360564</v>
      </c>
      <c r="E49" s="90">
        <v>5360.8</v>
      </c>
      <c r="F49" s="78">
        <v>57109.2</v>
      </c>
      <c r="G49" s="422">
        <f t="shared" si="14"/>
        <v>0.19192942633838267</v>
      </c>
      <c r="H49" s="141">
        <f t="shared" si="16"/>
        <v>9.9853046459926903E-3</v>
      </c>
      <c r="I49" s="402">
        <v>5307.8</v>
      </c>
      <c r="J49" s="112">
        <v>56664.2</v>
      </c>
      <c r="K49" s="117">
        <f t="shared" si="15"/>
        <v>0.18960152887174267</v>
      </c>
      <c r="L49" s="88"/>
    </row>
    <row r="50" spans="1:12" ht="11.1" customHeight="1" x14ac:dyDescent="0.2">
      <c r="A50" s="986"/>
      <c r="B50" s="987"/>
      <c r="C50" s="93" t="s">
        <v>302</v>
      </c>
      <c r="D50" s="77">
        <v>26</v>
      </c>
      <c r="E50" s="90">
        <v>1129.9449999999999</v>
      </c>
      <c r="F50" s="78">
        <v>12037.388259999998</v>
      </c>
      <c r="G50" s="422">
        <f>E50/$E$51</f>
        <v>4.0454726093852374E-2</v>
      </c>
      <c r="H50" s="141">
        <f t="shared" si="16"/>
        <v>9.097746683942913E-2</v>
      </c>
      <c r="I50" s="405">
        <v>1035.7180000000001</v>
      </c>
      <c r="J50" s="118">
        <v>11056.876319999999</v>
      </c>
      <c r="K50" s="117">
        <f t="shared" si="15"/>
        <v>3.6997195877761707E-2</v>
      </c>
      <c r="L50" s="88"/>
    </row>
    <row r="51" spans="1:12" ht="11.1" customHeight="1" x14ac:dyDescent="0.2">
      <c r="A51" s="988"/>
      <c r="B51" s="989"/>
      <c r="C51" s="580" t="s">
        <v>2</v>
      </c>
      <c r="D51" s="581">
        <v>386304</v>
      </c>
      <c r="E51" s="582">
        <v>27931.1</v>
      </c>
      <c r="F51" s="583">
        <v>297552.24562999984</v>
      </c>
      <c r="G51" s="584">
        <f>SUM(G46:G50)</f>
        <v>1</v>
      </c>
      <c r="H51" s="585">
        <f t="shared" ref="H51" si="17">(E51-I51)/I51</f>
        <v>-2.2647305720767097E-3</v>
      </c>
      <c r="I51" s="586">
        <v>27994.5</v>
      </c>
      <c r="J51" s="587">
        <v>298857.18626000005</v>
      </c>
      <c r="K51" s="595">
        <f>SUM(K46:K50)</f>
        <v>0.99999999999999989</v>
      </c>
      <c r="L51" s="99"/>
    </row>
    <row r="52" spans="1:12" ht="11.1" customHeight="1" x14ac:dyDescent="0.2">
      <c r="A52" s="984" t="str">
        <f>T!J22</f>
        <v>Září</v>
      </c>
      <c r="B52" s="985"/>
      <c r="C52" s="92" t="s">
        <v>6</v>
      </c>
      <c r="D52" s="104">
        <v>199</v>
      </c>
      <c r="E52" s="106">
        <v>19133.981</v>
      </c>
      <c r="F52" s="105">
        <v>204107.77793999985</v>
      </c>
      <c r="G52" s="421">
        <f>E52/$E$57</f>
        <v>0.49893300616952363</v>
      </c>
      <c r="H52" s="383">
        <f>(E52-I52)/I52</f>
        <v>-4.7417155728382038E-2</v>
      </c>
      <c r="I52" s="401">
        <v>20086.421999999999</v>
      </c>
      <c r="J52" s="113">
        <v>214615.08884999991</v>
      </c>
      <c r="K52" s="116">
        <f>I52/$I$57</f>
        <v>0.54049371554041503</v>
      </c>
      <c r="L52" s="106"/>
    </row>
    <row r="53" spans="1:12" ht="11.1" customHeight="1" x14ac:dyDescent="0.2">
      <c r="A53" s="986"/>
      <c r="B53" s="987"/>
      <c r="C53" s="93" t="s">
        <v>7</v>
      </c>
      <c r="D53" s="77">
        <v>852</v>
      </c>
      <c r="E53" s="90">
        <v>4626.7350000000006</v>
      </c>
      <c r="F53" s="78">
        <v>49354.884829999944</v>
      </c>
      <c r="G53" s="422">
        <f t="shared" ref="G53:G56" si="18">E53/$E$57</f>
        <v>0.12064560962508279</v>
      </c>
      <c r="H53" s="141">
        <f t="shared" ref="H53:H56" si="19">(E53-I53)/I53</f>
        <v>-1.8182177001737937E-2</v>
      </c>
      <c r="I53" s="402">
        <v>4712.4169999999995</v>
      </c>
      <c r="J53" s="112">
        <v>50350.399600000012</v>
      </c>
      <c r="K53" s="117">
        <f t="shared" ref="K53:K56" si="20">I53/$I$57</f>
        <v>0.12680365739133709</v>
      </c>
      <c r="L53" s="90"/>
    </row>
    <row r="54" spans="1:12" ht="11.1" customHeight="1" x14ac:dyDescent="0.2">
      <c r="A54" s="986"/>
      <c r="B54" s="987"/>
      <c r="C54" s="93" t="s">
        <v>8</v>
      </c>
      <c r="D54" s="77">
        <v>24675</v>
      </c>
      <c r="E54" s="90">
        <v>3811.3779999999997</v>
      </c>
      <c r="F54" s="78">
        <v>40656.962359999998</v>
      </c>
      <c r="G54" s="422">
        <f t="shared" si="18"/>
        <v>9.9384560023781071E-2</v>
      </c>
      <c r="H54" s="141">
        <f t="shared" si="19"/>
        <v>0.19215986307317157</v>
      </c>
      <c r="I54" s="402">
        <v>3197.0359999999996</v>
      </c>
      <c r="J54" s="112">
        <v>34159.207350000004</v>
      </c>
      <c r="K54" s="117">
        <f t="shared" si="20"/>
        <v>8.6027161350909903E-2</v>
      </c>
      <c r="L54" s="90"/>
    </row>
    <row r="55" spans="1:12" ht="11.1" customHeight="1" x14ac:dyDescent="0.2">
      <c r="A55" s="986"/>
      <c r="B55" s="987"/>
      <c r="C55" s="93" t="s">
        <v>9</v>
      </c>
      <c r="D55" s="77">
        <v>360584</v>
      </c>
      <c r="E55" s="90">
        <v>9649.6</v>
      </c>
      <c r="F55" s="78">
        <v>102935.4</v>
      </c>
      <c r="G55" s="422">
        <f t="shared" si="18"/>
        <v>0.25162060819091625</v>
      </c>
      <c r="H55" s="141">
        <f t="shared" si="19"/>
        <v>0.17941259151521086</v>
      </c>
      <c r="I55" s="402">
        <v>8181.7</v>
      </c>
      <c r="J55" s="112">
        <v>87417.8</v>
      </c>
      <c r="K55" s="117">
        <f t="shared" si="20"/>
        <v>0.22015655314007712</v>
      </c>
      <c r="L55" s="90"/>
    </row>
    <row r="56" spans="1:12" ht="11.1" customHeight="1" x14ac:dyDescent="0.2">
      <c r="A56" s="986"/>
      <c r="B56" s="987"/>
      <c r="C56" s="93" t="s">
        <v>302</v>
      </c>
      <c r="D56" s="77">
        <v>26</v>
      </c>
      <c r="E56" s="90">
        <v>1128.106</v>
      </c>
      <c r="F56" s="78">
        <v>12033.845350000001</v>
      </c>
      <c r="G56" s="422">
        <f t="shared" si="18"/>
        <v>2.9416215990696166E-2</v>
      </c>
      <c r="H56" s="141">
        <f t="shared" si="19"/>
        <v>0.14467517313107228</v>
      </c>
      <c r="I56" s="405">
        <v>985.52499999999998</v>
      </c>
      <c r="J56" s="118">
        <v>10529.93626</v>
      </c>
      <c r="K56" s="117">
        <f t="shared" si="20"/>
        <v>2.6518912577260779E-2</v>
      </c>
      <c r="L56" s="90"/>
    </row>
    <row r="57" spans="1:12" ht="11.1" customHeight="1" thickBot="1" x14ac:dyDescent="0.25">
      <c r="A57" s="1032"/>
      <c r="B57" s="1033"/>
      <c r="C57" s="646" t="s">
        <v>2</v>
      </c>
      <c r="D57" s="647">
        <v>386336</v>
      </c>
      <c r="E57" s="648">
        <v>38349.800000000003</v>
      </c>
      <c r="F57" s="649">
        <v>409088.87047999975</v>
      </c>
      <c r="G57" s="650">
        <f>SUM(G52:G56)</f>
        <v>0.99999999999999989</v>
      </c>
      <c r="H57" s="651">
        <f t="shared" ref="H57" si="21">(E57-I57)/I57</f>
        <v>3.1932212328896252E-2</v>
      </c>
      <c r="I57" s="652">
        <v>37163.1</v>
      </c>
      <c r="J57" s="653">
        <v>397072.4320599999</v>
      </c>
      <c r="K57" s="654">
        <f>SUM(K52:K56)</f>
        <v>1</v>
      </c>
      <c r="L57" s="107"/>
    </row>
    <row r="58" spans="1:12" ht="11.1" customHeight="1" thickTop="1" x14ac:dyDescent="0.2">
      <c r="A58" s="1034" t="str">
        <f>T!E17</f>
        <v>III. čtvrtletí</v>
      </c>
      <c r="B58" s="1035"/>
      <c r="C58" s="93" t="s">
        <v>6</v>
      </c>
      <c r="D58" s="77">
        <f>D52</f>
        <v>199</v>
      </c>
      <c r="E58" s="90">
        <f>E40+E46+E52</f>
        <v>51939.21</v>
      </c>
      <c r="F58" s="78">
        <f>F40+F46+F52</f>
        <v>553951.65626999969</v>
      </c>
      <c r="G58" s="422">
        <f>E58/$E$63</f>
        <v>0.55171662536341726</v>
      </c>
      <c r="H58" s="141">
        <f>(E58-I58)/I58</f>
        <v>-2.485206260725217E-2</v>
      </c>
      <c r="I58" s="402">
        <f>I40+I46+I52</f>
        <v>53262.902999999998</v>
      </c>
      <c r="J58" s="112">
        <f>J40+J46+J52</f>
        <v>569171.59365000005</v>
      </c>
      <c r="K58" s="117">
        <f>I58/$I$63</f>
        <v>0.57011768874084279</v>
      </c>
      <c r="L58" s="87"/>
    </row>
    <row r="59" spans="1:12" ht="11.1" customHeight="1" x14ac:dyDescent="0.2">
      <c r="A59" s="990"/>
      <c r="B59" s="991"/>
      <c r="C59" s="93" t="s">
        <v>7</v>
      </c>
      <c r="D59" s="77">
        <f>D53</f>
        <v>852</v>
      </c>
      <c r="E59" s="90">
        <f t="shared" ref="E59:F59" si="22">E41+E47+E53</f>
        <v>11502.448</v>
      </c>
      <c r="F59" s="78">
        <f t="shared" si="22"/>
        <v>122681.74199999988</v>
      </c>
      <c r="G59" s="422">
        <f t="shared" ref="G59:G62" si="23">E59/$E$63</f>
        <v>0.12218306350786214</v>
      </c>
      <c r="H59" s="141">
        <f t="shared" ref="H59:H62" si="24">(E59-I59)/I59</f>
        <v>-2.7973202783832994E-2</v>
      </c>
      <c r="I59" s="402">
        <f t="shared" ref="I59:J60" si="25">I41+I47+I53</f>
        <v>11833.467999999999</v>
      </c>
      <c r="J59" s="112">
        <f t="shared" si="25"/>
        <v>126455.82911000005</v>
      </c>
      <c r="K59" s="117">
        <f t="shared" ref="K59:K62" si="26">I59/$I$63</f>
        <v>0.12666356968843254</v>
      </c>
      <c r="L59" s="87"/>
    </row>
    <row r="60" spans="1:12" ht="11.1" customHeight="1" x14ac:dyDescent="0.2">
      <c r="A60" s="990"/>
      <c r="B60" s="991"/>
      <c r="C60" s="93" t="s">
        <v>8</v>
      </c>
      <c r="D60" s="77">
        <f>D54</f>
        <v>24675</v>
      </c>
      <c r="E60" s="90">
        <f>E42+E48+E54</f>
        <v>7482.6019999999999</v>
      </c>
      <c r="F60" s="78">
        <f t="shared" ref="F60" si="27">F42+F48+F54</f>
        <v>79809.488359999988</v>
      </c>
      <c r="G60" s="422">
        <f t="shared" si="23"/>
        <v>7.9482840119777645E-2</v>
      </c>
      <c r="H60" s="141">
        <f t="shared" si="24"/>
        <v>0.27378637008432855</v>
      </c>
      <c r="I60" s="402">
        <f>I42+I48+I54</f>
        <v>5874.2989999999991</v>
      </c>
      <c r="J60" s="112">
        <f t="shared" si="25"/>
        <v>62770.655370000008</v>
      </c>
      <c r="K60" s="117">
        <f t="shared" si="26"/>
        <v>6.2877567316461214E-2</v>
      </c>
      <c r="L60" s="87"/>
    </row>
    <row r="61" spans="1:12" ht="11.1" customHeight="1" x14ac:dyDescent="0.2">
      <c r="A61" s="990"/>
      <c r="B61" s="991"/>
      <c r="C61" s="93" t="s">
        <v>9</v>
      </c>
      <c r="D61" s="77">
        <f>D55</f>
        <v>360584</v>
      </c>
      <c r="E61" s="90">
        <f t="shared" ref="E61:F61" si="28">E43+E49+E55</f>
        <v>19846.900000000001</v>
      </c>
      <c r="F61" s="78">
        <f t="shared" si="28"/>
        <v>211675.8</v>
      </c>
      <c r="G61" s="422">
        <f t="shared" si="23"/>
        <v>0.2108207785972333</v>
      </c>
      <c r="H61" s="141">
        <f t="shared" si="24"/>
        <v>1.9049183863133409E-2</v>
      </c>
      <c r="I61" s="402">
        <f t="shared" ref="I61:J62" si="29">I43+I49+I55</f>
        <v>19475.900000000001</v>
      </c>
      <c r="J61" s="112">
        <f t="shared" si="29"/>
        <v>208128.8</v>
      </c>
      <c r="K61" s="117">
        <f t="shared" si="26"/>
        <v>0.20846695295875595</v>
      </c>
      <c r="L61" s="87"/>
    </row>
    <row r="62" spans="1:12" ht="11.1" customHeight="1" x14ac:dyDescent="0.2">
      <c r="A62" s="990"/>
      <c r="B62" s="991"/>
      <c r="C62" s="93" t="s">
        <v>302</v>
      </c>
      <c r="D62" s="77">
        <f>D56</f>
        <v>26</v>
      </c>
      <c r="E62" s="90">
        <f>E44+E50+E56</f>
        <v>3369.9399999999996</v>
      </c>
      <c r="F62" s="78">
        <f t="shared" ref="F62" si="30">F44+F50+F56</f>
        <v>35941.104950000001</v>
      </c>
      <c r="G62" s="422">
        <f t="shared" si="23"/>
        <v>3.579669241170965E-2</v>
      </c>
      <c r="H62" s="141">
        <f t="shared" si="24"/>
        <v>0.13167642209259753</v>
      </c>
      <c r="I62" s="402">
        <f>I44+I50+I56</f>
        <v>2977.83</v>
      </c>
      <c r="J62" s="112">
        <f t="shared" si="29"/>
        <v>31821.014950000004</v>
      </c>
      <c r="K62" s="117">
        <f t="shared" si="26"/>
        <v>3.1874221295507377E-2</v>
      </c>
      <c r="L62" s="87"/>
    </row>
    <row r="63" spans="1:12" ht="11.1" customHeight="1" x14ac:dyDescent="0.2">
      <c r="A63" s="990"/>
      <c r="B63" s="991"/>
      <c r="C63" s="614" t="s">
        <v>2</v>
      </c>
      <c r="D63" s="609">
        <f>SUM(D58:D62)</f>
        <v>386336</v>
      </c>
      <c r="E63" s="615">
        <f>SUM(E58:E62)</f>
        <v>94141.1</v>
      </c>
      <c r="F63" s="616">
        <f>SUM(F58:F62)</f>
        <v>1004059.7915799994</v>
      </c>
      <c r="G63" s="617">
        <f>SUM(G58:G62)</f>
        <v>1</v>
      </c>
      <c r="H63" s="618">
        <f>(E63-I63)/I63</f>
        <v>7.6714434344774705E-3</v>
      </c>
      <c r="I63" s="628">
        <f>SUM(I58:I62)</f>
        <v>93424.400000000009</v>
      </c>
      <c r="J63" s="629">
        <f>SUM(J58:J62)</f>
        <v>998347.89308000007</v>
      </c>
      <c r="K63" s="630">
        <f>SUM(K58:K62)</f>
        <v>0.99999999999999978</v>
      </c>
      <c r="L63" s="91"/>
    </row>
    <row r="64" spans="1:12" ht="5.0999999999999996" customHeight="1" x14ac:dyDescent="0.2">
      <c r="A64" s="80"/>
      <c r="B64" s="81"/>
      <c r="C64" s="135"/>
      <c r="D64" s="85"/>
      <c r="E64" s="102"/>
      <c r="F64" s="86"/>
      <c r="G64" s="103"/>
      <c r="H64" s="98"/>
      <c r="I64" s="405"/>
      <c r="J64" s="118"/>
      <c r="K64" s="121"/>
      <c r="L64" s="87"/>
    </row>
    <row r="65" spans="1:11" ht="15" customHeight="1" x14ac:dyDescent="0.2">
      <c r="A65" s="83"/>
      <c r="B65" s="83"/>
      <c r="C65" s="83"/>
      <c r="D65" s="83"/>
      <c r="E65" s="83"/>
      <c r="F65" s="83"/>
      <c r="G65" s="83"/>
      <c r="H65" s="83"/>
      <c r="I65" s="83"/>
      <c r="J65" s="83"/>
      <c r="K65" s="83"/>
    </row>
    <row r="66" spans="1:11" ht="15" customHeight="1" x14ac:dyDescent="0.2">
      <c r="A66" s="83"/>
      <c r="B66" s="83"/>
      <c r="C66" s="83"/>
      <c r="D66" s="83"/>
      <c r="E66" s="83"/>
      <c r="F66" s="83"/>
      <c r="G66" s="83"/>
      <c r="H66" s="83"/>
      <c r="I66" s="83"/>
      <c r="J66" s="83"/>
      <c r="K66" s="83"/>
    </row>
    <row r="67" spans="1:11" ht="15" customHeight="1" x14ac:dyDescent="0.2">
      <c r="A67" s="83"/>
      <c r="B67" s="83"/>
      <c r="C67" s="83"/>
      <c r="D67" s="83"/>
      <c r="E67" s="83"/>
      <c r="F67" s="83"/>
      <c r="G67" s="83"/>
      <c r="H67" s="83"/>
      <c r="I67" s="83"/>
      <c r="J67" s="83"/>
      <c r="K67" s="83"/>
    </row>
    <row r="68" spans="1:11" ht="15" customHeight="1" x14ac:dyDescent="0.2">
      <c r="A68" s="83"/>
      <c r="B68" s="83"/>
      <c r="C68" s="83"/>
      <c r="D68" s="83"/>
      <c r="E68" s="83"/>
      <c r="F68" s="83"/>
      <c r="G68" s="83"/>
      <c r="H68" s="83"/>
      <c r="I68" s="83"/>
      <c r="J68" s="83"/>
      <c r="K68" s="83"/>
    </row>
    <row r="69" spans="1:11" ht="15" customHeight="1" x14ac:dyDescent="0.2">
      <c r="A69" s="83"/>
      <c r="B69" s="83"/>
      <c r="C69" s="83"/>
      <c r="D69" s="83"/>
      <c r="E69" s="83"/>
      <c r="F69" s="83"/>
      <c r="G69" s="83"/>
      <c r="H69" s="83"/>
      <c r="I69" s="83"/>
      <c r="J69" s="83"/>
      <c r="K69" s="83"/>
    </row>
    <row r="70" spans="1:11" ht="15" customHeight="1" x14ac:dyDescent="0.2">
      <c r="A70" s="83"/>
      <c r="B70" s="83"/>
      <c r="C70" s="83"/>
      <c r="D70" s="83"/>
      <c r="E70" s="83"/>
      <c r="F70" s="83"/>
      <c r="G70" s="83"/>
      <c r="H70" s="83"/>
      <c r="I70" s="83"/>
      <c r="J70" s="83"/>
      <c r="K70" s="83"/>
    </row>
    <row r="71" spans="1:11" ht="15" customHeight="1" x14ac:dyDescent="0.2">
      <c r="A71" s="83"/>
      <c r="B71" s="83"/>
      <c r="C71" s="83"/>
      <c r="D71" s="83"/>
      <c r="E71" s="83"/>
      <c r="F71" s="83"/>
      <c r="G71" s="83"/>
      <c r="H71" s="83"/>
      <c r="I71" s="83"/>
      <c r="J71" s="83"/>
      <c r="K71" s="83"/>
    </row>
    <row r="72" spans="1:11" ht="15" customHeight="1" x14ac:dyDescent="0.2">
      <c r="A72" s="83"/>
      <c r="B72" s="83"/>
      <c r="C72" s="83"/>
      <c r="D72" s="83"/>
      <c r="E72" s="83"/>
      <c r="F72" s="83"/>
      <c r="G72" s="83"/>
      <c r="H72" s="83"/>
      <c r="I72" s="83"/>
      <c r="J72" s="83"/>
      <c r="K72" s="83"/>
    </row>
    <row r="73" spans="1:11" ht="15" customHeight="1" x14ac:dyDescent="0.2">
      <c r="A73" s="83"/>
      <c r="B73" s="83"/>
      <c r="C73" s="83"/>
      <c r="D73" s="83"/>
      <c r="E73" s="83"/>
      <c r="F73" s="83"/>
      <c r="G73" s="83"/>
      <c r="H73" s="83"/>
      <c r="I73" s="83"/>
      <c r="J73" s="83"/>
      <c r="K73" s="83"/>
    </row>
    <row r="74" spans="1:11" ht="15" customHeight="1" x14ac:dyDescent="0.2">
      <c r="A74" s="83"/>
      <c r="B74" s="83"/>
      <c r="C74" s="83"/>
      <c r="D74" s="83"/>
      <c r="E74" s="83"/>
      <c r="F74" s="83"/>
      <c r="G74" s="83"/>
      <c r="H74" s="83"/>
      <c r="I74" s="83"/>
      <c r="J74" s="83"/>
      <c r="K74" s="83"/>
    </row>
    <row r="75" spans="1:11" ht="15" customHeight="1" x14ac:dyDescent="0.2">
      <c r="A75" s="83"/>
      <c r="B75" s="83"/>
      <c r="C75" s="83"/>
      <c r="D75" s="83"/>
      <c r="E75" s="83"/>
      <c r="F75" s="83"/>
      <c r="G75" s="83"/>
      <c r="H75" s="83"/>
      <c r="I75" s="83"/>
      <c r="J75" s="83"/>
      <c r="K75" s="83"/>
    </row>
    <row r="76" spans="1:11" ht="15" customHeight="1" x14ac:dyDescent="0.2">
      <c r="A76" s="83"/>
      <c r="B76" s="83"/>
      <c r="C76" s="83"/>
      <c r="D76" s="83"/>
      <c r="E76" s="83"/>
      <c r="F76" s="83"/>
      <c r="G76" s="83"/>
      <c r="H76" s="83"/>
      <c r="I76" s="83"/>
      <c r="J76" s="83"/>
      <c r="K76" s="83"/>
    </row>
    <row r="77" spans="1:11" ht="15" customHeight="1" x14ac:dyDescent="0.2">
      <c r="A77" s="83"/>
      <c r="B77" s="83"/>
      <c r="C77" s="83"/>
      <c r="D77" s="83"/>
      <c r="E77" s="83"/>
      <c r="F77" s="83"/>
      <c r="G77" s="83"/>
      <c r="H77" s="83"/>
      <c r="I77" s="83"/>
      <c r="J77" s="83"/>
      <c r="K77" s="83"/>
    </row>
    <row r="78" spans="1:11" ht="15" customHeight="1" x14ac:dyDescent="0.2">
      <c r="A78" s="83"/>
      <c r="B78" s="83"/>
      <c r="C78" s="83"/>
      <c r="D78" s="83"/>
      <c r="E78" s="83"/>
      <c r="F78" s="83"/>
      <c r="G78" s="83"/>
      <c r="H78" s="83"/>
      <c r="I78" s="83"/>
      <c r="J78" s="83"/>
      <c r="K78" s="83"/>
    </row>
    <row r="79" spans="1:11" ht="15" customHeight="1" x14ac:dyDescent="0.2">
      <c r="A79" s="83"/>
      <c r="B79" s="83"/>
      <c r="C79" s="83"/>
      <c r="D79" s="83"/>
      <c r="E79" s="83"/>
      <c r="F79" s="83"/>
      <c r="G79" s="83"/>
      <c r="H79" s="83"/>
      <c r="I79" s="83"/>
      <c r="J79" s="83"/>
      <c r="K79" s="83"/>
    </row>
    <row r="80" spans="1:11" ht="15" customHeight="1" x14ac:dyDescent="0.2">
      <c r="A80" s="83"/>
      <c r="B80" s="83"/>
      <c r="C80" s="83"/>
      <c r="D80" s="83"/>
      <c r="E80" s="83"/>
      <c r="F80" s="83"/>
      <c r="G80" s="83"/>
      <c r="H80" s="83"/>
      <c r="I80" s="83"/>
      <c r="J80" s="83"/>
      <c r="K80" s="83"/>
    </row>
    <row r="81" spans="1:11" ht="15" customHeight="1" x14ac:dyDescent="0.2">
      <c r="A81" s="83"/>
      <c r="B81" s="83"/>
      <c r="C81" s="83"/>
      <c r="D81" s="83"/>
      <c r="E81" s="83"/>
      <c r="F81" s="83"/>
      <c r="G81" s="83"/>
      <c r="H81" s="83"/>
      <c r="I81" s="83"/>
      <c r="J81" s="83"/>
      <c r="K81" s="83"/>
    </row>
    <row r="82" spans="1:11" ht="15" customHeight="1" x14ac:dyDescent="0.2">
      <c r="A82" s="83"/>
      <c r="B82" s="83"/>
      <c r="C82" s="83"/>
      <c r="D82" s="83"/>
      <c r="E82" s="83"/>
      <c r="F82" s="83"/>
      <c r="G82" s="83"/>
      <c r="H82" s="83"/>
      <c r="I82" s="83"/>
      <c r="J82" s="83"/>
      <c r="K82" s="83"/>
    </row>
    <row r="83" spans="1:11" ht="15" customHeight="1" x14ac:dyDescent="0.2">
      <c r="A83" s="83"/>
      <c r="B83" s="83"/>
      <c r="C83" s="83"/>
      <c r="D83" s="83"/>
      <c r="E83" s="83"/>
      <c r="F83" s="83"/>
      <c r="G83" s="83"/>
      <c r="H83" s="83"/>
      <c r="I83" s="83"/>
      <c r="J83" s="83"/>
      <c r="K83" s="83"/>
    </row>
    <row r="84" spans="1:11" ht="15" customHeight="1" x14ac:dyDescent="0.2">
      <c r="A84" s="83"/>
      <c r="B84" s="83"/>
      <c r="C84" s="83"/>
      <c r="D84" s="83"/>
      <c r="E84" s="83"/>
      <c r="F84" s="83"/>
      <c r="G84" s="83"/>
      <c r="H84" s="83"/>
      <c r="I84" s="83"/>
      <c r="J84" s="83"/>
      <c r="K84" s="83"/>
    </row>
    <row r="85" spans="1:11" ht="15" customHeight="1" x14ac:dyDescent="0.2">
      <c r="A85" s="83"/>
      <c r="B85" s="83"/>
      <c r="C85" s="83"/>
      <c r="D85" s="83"/>
      <c r="E85" s="83"/>
      <c r="F85" s="83"/>
      <c r="G85" s="83"/>
      <c r="H85" s="83"/>
      <c r="I85" s="83"/>
      <c r="J85" s="83"/>
      <c r="K85" s="83"/>
    </row>
    <row r="86" spans="1:11" ht="15" customHeight="1" x14ac:dyDescent="0.2">
      <c r="A86" s="83"/>
      <c r="B86" s="83"/>
      <c r="C86" s="83"/>
      <c r="D86" s="83"/>
      <c r="E86" s="83"/>
      <c r="F86" s="83"/>
      <c r="G86" s="83"/>
      <c r="H86" s="83"/>
      <c r="I86" s="83"/>
      <c r="J86" s="83"/>
      <c r="K86" s="83"/>
    </row>
    <row r="87" spans="1:11" ht="15" customHeight="1" x14ac:dyDescent="0.2">
      <c r="A87" s="83"/>
      <c r="B87" s="83"/>
      <c r="C87" s="83"/>
      <c r="D87" s="83"/>
      <c r="E87" s="83"/>
      <c r="F87" s="83"/>
      <c r="G87" s="83"/>
      <c r="H87" s="83"/>
      <c r="I87" s="83"/>
      <c r="J87" s="83"/>
      <c r="K87" s="83"/>
    </row>
    <row r="88" spans="1:11" ht="15" customHeight="1" x14ac:dyDescent="0.2">
      <c r="A88" s="83"/>
      <c r="B88" s="83"/>
      <c r="C88" s="83"/>
      <c r="D88" s="83"/>
      <c r="E88" s="83"/>
      <c r="F88" s="83"/>
      <c r="G88" s="83"/>
      <c r="H88" s="83"/>
      <c r="I88" s="83"/>
      <c r="J88" s="83"/>
      <c r="K88" s="83"/>
    </row>
    <row r="89" spans="1:11" ht="15" customHeight="1" x14ac:dyDescent="0.2">
      <c r="A89" s="83"/>
      <c r="B89" s="83"/>
      <c r="C89" s="83"/>
      <c r="D89" s="83"/>
      <c r="E89" s="83"/>
      <c r="F89" s="83"/>
      <c r="G89" s="83"/>
      <c r="H89" s="83"/>
      <c r="I89" s="83"/>
      <c r="J89" s="83"/>
      <c r="K89" s="83"/>
    </row>
    <row r="90" spans="1:11" ht="15" customHeight="1" x14ac:dyDescent="0.2">
      <c r="A90" s="83"/>
      <c r="B90" s="83"/>
      <c r="C90" s="83"/>
      <c r="D90" s="83"/>
      <c r="E90" s="83"/>
      <c r="F90" s="83"/>
      <c r="G90" s="83"/>
      <c r="H90" s="83"/>
      <c r="I90" s="83"/>
      <c r="J90" s="83"/>
      <c r="K90" s="83"/>
    </row>
    <row r="91" spans="1:11" ht="15" customHeight="1" x14ac:dyDescent="0.2">
      <c r="A91" s="83"/>
      <c r="B91" s="83"/>
      <c r="C91" s="83"/>
      <c r="D91" s="83"/>
      <c r="E91" s="83"/>
      <c r="F91" s="83"/>
      <c r="G91" s="83"/>
      <c r="H91" s="83"/>
      <c r="I91" s="83"/>
      <c r="J91" s="83"/>
      <c r="K91" s="83"/>
    </row>
    <row r="92" spans="1:11" ht="15" customHeight="1" x14ac:dyDescent="0.2">
      <c r="A92" s="83"/>
      <c r="B92" s="83"/>
      <c r="C92" s="83"/>
      <c r="D92" s="83"/>
      <c r="E92" s="83"/>
      <c r="F92" s="83"/>
      <c r="G92" s="83"/>
      <c r="H92" s="83"/>
      <c r="I92" s="83"/>
      <c r="J92" s="83"/>
      <c r="K92" s="83"/>
    </row>
    <row r="93" spans="1:11" ht="15" customHeight="1" x14ac:dyDescent="0.2">
      <c r="A93" s="83"/>
      <c r="B93" s="83"/>
      <c r="C93" s="83"/>
      <c r="D93" s="83"/>
      <c r="E93" s="83"/>
      <c r="F93" s="83"/>
      <c r="G93" s="83"/>
      <c r="H93" s="83"/>
      <c r="I93" s="83"/>
      <c r="J93" s="83"/>
      <c r="K93" s="83"/>
    </row>
    <row r="94" spans="1:11" ht="15" customHeight="1" x14ac:dyDescent="0.2">
      <c r="A94" s="83"/>
      <c r="B94" s="83"/>
      <c r="C94" s="83"/>
      <c r="D94" s="83"/>
      <c r="E94" s="83"/>
      <c r="F94" s="83"/>
      <c r="G94" s="83"/>
      <c r="H94" s="83"/>
      <c r="I94" s="83"/>
      <c r="J94" s="83"/>
      <c r="K94" s="83"/>
    </row>
    <row r="95" spans="1:11" ht="15" customHeight="1" x14ac:dyDescent="0.2">
      <c r="A95" s="83"/>
      <c r="B95" s="83"/>
      <c r="C95" s="83"/>
      <c r="D95" s="83"/>
      <c r="E95" s="83"/>
      <c r="F95" s="83"/>
      <c r="G95" s="83"/>
      <c r="H95" s="83"/>
      <c r="I95" s="83"/>
      <c r="J95" s="83"/>
      <c r="K95" s="83"/>
    </row>
    <row r="96" spans="1:11" ht="15" customHeight="1" x14ac:dyDescent="0.2">
      <c r="A96" s="83"/>
      <c r="B96" s="83"/>
      <c r="C96" s="83"/>
      <c r="D96" s="83"/>
      <c r="E96" s="83"/>
      <c r="F96" s="83"/>
      <c r="G96" s="83"/>
      <c r="H96" s="83"/>
      <c r="I96" s="83"/>
      <c r="J96" s="83"/>
      <c r="K96" s="83"/>
    </row>
    <row r="97" spans="1:11" ht="15" customHeight="1" x14ac:dyDescent="0.2">
      <c r="A97" s="83"/>
      <c r="B97" s="83"/>
      <c r="C97" s="83"/>
      <c r="D97" s="83"/>
      <c r="E97" s="83"/>
      <c r="F97" s="83"/>
      <c r="G97" s="83"/>
      <c r="H97" s="83"/>
      <c r="I97" s="83"/>
      <c r="J97" s="83"/>
      <c r="K97" s="83"/>
    </row>
    <row r="98" spans="1:11" ht="15" customHeight="1" x14ac:dyDescent="0.2">
      <c r="A98" s="83"/>
      <c r="B98" s="83"/>
      <c r="C98" s="83"/>
      <c r="D98" s="83"/>
      <c r="E98" s="83"/>
      <c r="F98" s="83"/>
      <c r="G98" s="83"/>
      <c r="H98" s="83"/>
      <c r="I98" s="83"/>
      <c r="J98" s="83"/>
      <c r="K98" s="83"/>
    </row>
    <row r="99" spans="1:11" ht="15" customHeight="1" x14ac:dyDescent="0.2">
      <c r="A99" s="83"/>
      <c r="B99" s="83"/>
      <c r="C99" s="83"/>
      <c r="D99" s="83"/>
      <c r="E99" s="83"/>
      <c r="F99" s="83"/>
      <c r="G99" s="83"/>
      <c r="H99" s="83"/>
      <c r="I99" s="83"/>
      <c r="J99" s="83"/>
      <c r="K99" s="83"/>
    </row>
    <row r="100" spans="1:11" ht="15" customHeight="1" x14ac:dyDescent="0.2">
      <c r="A100" s="83"/>
      <c r="B100" s="83"/>
      <c r="C100" s="83"/>
      <c r="D100" s="83"/>
      <c r="E100" s="83"/>
      <c r="F100" s="83"/>
      <c r="G100" s="83"/>
      <c r="H100" s="83"/>
      <c r="I100" s="83"/>
      <c r="J100" s="83"/>
      <c r="K100" s="83"/>
    </row>
    <row r="101" spans="1:11" ht="15" customHeight="1" x14ac:dyDescent="0.2">
      <c r="A101" s="83"/>
      <c r="B101" s="83"/>
      <c r="C101" s="83"/>
      <c r="D101" s="83"/>
      <c r="E101" s="83"/>
      <c r="F101" s="83"/>
      <c r="G101" s="83"/>
      <c r="H101" s="83"/>
      <c r="I101" s="83"/>
      <c r="J101" s="83"/>
      <c r="K101" s="83"/>
    </row>
    <row r="102" spans="1:11" ht="15" customHeight="1" x14ac:dyDescent="0.2">
      <c r="A102" s="83"/>
      <c r="B102" s="83"/>
      <c r="C102" s="83"/>
      <c r="D102" s="83"/>
      <c r="E102" s="83"/>
      <c r="F102" s="83"/>
      <c r="G102" s="83"/>
      <c r="H102" s="83"/>
      <c r="I102" s="83"/>
      <c r="J102" s="83"/>
      <c r="K102" s="83"/>
    </row>
    <row r="103" spans="1:11" ht="15" customHeight="1" x14ac:dyDescent="0.2">
      <c r="A103" s="83"/>
      <c r="B103" s="83"/>
      <c r="C103" s="83"/>
      <c r="D103" s="83"/>
      <c r="E103" s="83"/>
      <c r="F103" s="83"/>
      <c r="G103" s="83"/>
      <c r="H103" s="83"/>
      <c r="I103" s="83"/>
      <c r="J103" s="83"/>
      <c r="K103" s="83"/>
    </row>
    <row r="104" spans="1:11" ht="15" customHeight="1" x14ac:dyDescent="0.2">
      <c r="A104" s="83"/>
      <c r="B104" s="83"/>
      <c r="C104" s="83"/>
      <c r="D104" s="83"/>
      <c r="E104" s="83"/>
      <c r="F104" s="83"/>
      <c r="G104" s="83"/>
      <c r="H104" s="83"/>
      <c r="I104" s="83"/>
      <c r="J104" s="83"/>
      <c r="K104" s="83"/>
    </row>
    <row r="105" spans="1:11" ht="15" customHeight="1" x14ac:dyDescent="0.2">
      <c r="A105" s="83"/>
      <c r="B105" s="83"/>
      <c r="C105" s="83"/>
      <c r="D105" s="83"/>
      <c r="E105" s="83"/>
      <c r="F105" s="83"/>
      <c r="G105" s="83"/>
      <c r="H105" s="83"/>
      <c r="I105" s="83"/>
      <c r="J105" s="83"/>
      <c r="K105" s="83"/>
    </row>
    <row r="106" spans="1:11" ht="15" customHeight="1" x14ac:dyDescent="0.2"/>
    <row r="107" spans="1:11" ht="15" customHeight="1" x14ac:dyDescent="0.2"/>
    <row r="108" spans="1:11" ht="15" customHeight="1" x14ac:dyDescent="0.2"/>
    <row r="109" spans="1:11" ht="15" customHeight="1" x14ac:dyDescent="0.2"/>
    <row r="110" spans="1:11" ht="15" customHeight="1" x14ac:dyDescent="0.2"/>
    <row r="111" spans="1:11" ht="15" customHeight="1" x14ac:dyDescent="0.2"/>
    <row r="112" spans="1:11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</sheetData>
  <mergeCells count="31">
    <mergeCell ref="K1:L1"/>
    <mergeCell ref="A2:L2"/>
    <mergeCell ref="A4:D4"/>
    <mergeCell ref="A8:B8"/>
    <mergeCell ref="H6:H8"/>
    <mergeCell ref="I5:K5"/>
    <mergeCell ref="E5:G5"/>
    <mergeCell ref="E6:F6"/>
    <mergeCell ref="I6:J6"/>
    <mergeCell ref="A3:C3"/>
    <mergeCell ref="A46:B51"/>
    <mergeCell ref="A52:B57"/>
    <mergeCell ref="A58:B63"/>
    <mergeCell ref="A40:B45"/>
    <mergeCell ref="D7:D8"/>
    <mergeCell ref="A39:B39"/>
    <mergeCell ref="A9:B14"/>
    <mergeCell ref="A15:B20"/>
    <mergeCell ref="A21:B26"/>
    <mergeCell ref="A27:B32"/>
    <mergeCell ref="E36:G36"/>
    <mergeCell ref="I36:K36"/>
    <mergeCell ref="D38:D39"/>
    <mergeCell ref="E38:F38"/>
    <mergeCell ref="E7:F7"/>
    <mergeCell ref="I7:J7"/>
    <mergeCell ref="H37:H39"/>
    <mergeCell ref="I38:J38"/>
    <mergeCell ref="A35:D35"/>
    <mergeCell ref="E37:F37"/>
    <mergeCell ref="I37:J37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&amp;C19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22"/>
  <sheetViews>
    <sheetView view="pageBreakPreview" topLeftCell="A19" zoomScaleNormal="100" zoomScaleSheetLayoutView="100" workbookViewId="0">
      <selection activeCell="K40" sqref="K40:K63"/>
    </sheetView>
  </sheetViews>
  <sheetFormatPr defaultRowHeight="12.75" x14ac:dyDescent="0.2"/>
  <cols>
    <col min="1" max="1" width="9.42578125" style="66" customWidth="1"/>
    <col min="2" max="2" width="3.85546875" style="66" customWidth="1"/>
    <col min="3" max="11" width="8.85546875" style="66" customWidth="1"/>
    <col min="12" max="12" width="1.7109375" style="66" customWidth="1"/>
    <col min="13" max="14" width="9.140625" style="66"/>
    <col min="15" max="15" width="11.140625" style="66" customWidth="1"/>
    <col min="16" max="16384" width="9.140625" style="66"/>
  </cols>
  <sheetData>
    <row r="1" spans="1:17" ht="13.5" x14ac:dyDescent="0.25">
      <c r="K1" s="964" t="s">
        <v>235</v>
      </c>
      <c r="L1" s="964"/>
    </row>
    <row r="2" spans="1:17" s="655" customFormat="1" ht="30" customHeight="1" x14ac:dyDescent="0.25">
      <c r="A2" s="885" t="s">
        <v>200</v>
      </c>
      <c r="B2" s="885"/>
      <c r="C2" s="885"/>
      <c r="D2" s="885"/>
      <c r="E2" s="885"/>
      <c r="F2" s="885"/>
      <c r="G2" s="885"/>
      <c r="H2" s="885"/>
      <c r="I2" s="885"/>
      <c r="J2" s="885"/>
      <c r="K2" s="885"/>
      <c r="L2" s="885"/>
    </row>
    <row r="3" spans="1:17" ht="17.100000000000001" customHeight="1" x14ac:dyDescent="0.2">
      <c r="A3" s="979" t="str">
        <f>T!E17&amp;" "&amp;T!G17</f>
        <v>III. čtvrtletí 2019</v>
      </c>
      <c r="B3" s="979"/>
      <c r="C3" s="979"/>
      <c r="D3" s="101"/>
      <c r="E3" s="101"/>
      <c r="F3" s="69"/>
      <c r="G3" s="67"/>
      <c r="H3" s="67"/>
      <c r="I3" s="67"/>
    </row>
    <row r="4" spans="1:17" ht="12.95" customHeight="1" x14ac:dyDescent="0.2">
      <c r="A4" s="965" t="s">
        <v>112</v>
      </c>
      <c r="B4" s="965"/>
      <c r="C4" s="965"/>
      <c r="D4" s="966"/>
      <c r="E4" s="95"/>
      <c r="F4" s="70"/>
      <c r="G4" s="70"/>
      <c r="H4" s="70"/>
      <c r="I4" s="70"/>
      <c r="J4" s="71"/>
      <c r="K4" s="100"/>
      <c r="L4" s="71"/>
    </row>
    <row r="5" spans="1:17" ht="24.95" customHeight="1" x14ac:dyDescent="0.25">
      <c r="E5" s="967">
        <f>T!G17</f>
        <v>2019</v>
      </c>
      <c r="F5" s="956"/>
      <c r="G5" s="956"/>
      <c r="H5" s="398"/>
      <c r="I5" s="968">
        <f>E5-1</f>
        <v>2018</v>
      </c>
      <c r="J5" s="969"/>
      <c r="K5" s="970"/>
      <c r="L5" s="71"/>
    </row>
    <row r="6" spans="1:17" ht="24.95" customHeight="1" x14ac:dyDescent="0.25">
      <c r="A6" s="74"/>
      <c r="B6" s="75"/>
      <c r="C6" s="76"/>
      <c r="D6" s="76"/>
      <c r="E6" s="961" t="s">
        <v>39</v>
      </c>
      <c r="F6" s="962"/>
      <c r="G6" s="420"/>
      <c r="H6" s="962" t="s">
        <v>108</v>
      </c>
      <c r="I6" s="1028" t="s">
        <v>39</v>
      </c>
      <c r="J6" s="1029"/>
      <c r="K6" s="399"/>
      <c r="L6" s="87"/>
    </row>
    <row r="7" spans="1:17" ht="24.95" customHeight="1" x14ac:dyDescent="0.25">
      <c r="A7" s="74"/>
      <c r="B7" s="94"/>
      <c r="C7" s="94"/>
      <c r="D7" s="972" t="s">
        <v>0</v>
      </c>
      <c r="E7" s="961"/>
      <c r="F7" s="962"/>
      <c r="G7" s="548" t="s">
        <v>107</v>
      </c>
      <c r="H7" s="962"/>
      <c r="I7" s="1028"/>
      <c r="J7" s="1029"/>
      <c r="K7" s="114" t="s">
        <v>107</v>
      </c>
      <c r="L7" s="87"/>
    </row>
    <row r="8" spans="1:17" ht="15" customHeight="1" x14ac:dyDescent="0.25">
      <c r="A8" s="971" t="s">
        <v>140</v>
      </c>
      <c r="B8" s="971"/>
      <c r="C8" s="126" t="s">
        <v>45</v>
      </c>
      <c r="D8" s="973"/>
      <c r="E8" s="756" t="s">
        <v>336</v>
      </c>
      <c r="F8" s="751" t="s">
        <v>1</v>
      </c>
      <c r="G8" s="549" t="s">
        <v>66</v>
      </c>
      <c r="H8" s="971"/>
      <c r="I8" s="400" t="s">
        <v>141</v>
      </c>
      <c r="J8" s="111" t="s">
        <v>1</v>
      </c>
      <c r="K8" s="115" t="s">
        <v>66</v>
      </c>
      <c r="L8" s="91"/>
    </row>
    <row r="9" spans="1:17" ht="11.1" customHeight="1" x14ac:dyDescent="0.2">
      <c r="A9" s="984" t="str">
        <f>T!J20</f>
        <v>Červenec</v>
      </c>
      <c r="B9" s="985"/>
      <c r="C9" s="92" t="s">
        <v>6</v>
      </c>
      <c r="D9" s="77">
        <v>49</v>
      </c>
      <c r="E9" s="90">
        <v>6650.5779999999995</v>
      </c>
      <c r="F9" s="78">
        <v>70997.394689999986</v>
      </c>
      <c r="G9" s="421">
        <f>E9/$E$14</f>
        <v>0.72534088058545731</v>
      </c>
      <c r="H9" s="141">
        <f>(E9-I9)/I9</f>
        <v>-7.9547654755303E-3</v>
      </c>
      <c r="I9" s="402">
        <v>6703.9059999999999</v>
      </c>
      <c r="J9" s="112">
        <v>71722.465050000013</v>
      </c>
      <c r="K9" s="116">
        <f>I9/$I$14</f>
        <v>0.78314829092778204</v>
      </c>
      <c r="L9" s="87"/>
    </row>
    <row r="10" spans="1:17" ht="11.1" customHeight="1" x14ac:dyDescent="0.2">
      <c r="A10" s="986"/>
      <c r="B10" s="987"/>
      <c r="C10" s="93" t="s">
        <v>7</v>
      </c>
      <c r="D10" s="77">
        <v>190</v>
      </c>
      <c r="E10" s="90">
        <v>1289.0620000000001</v>
      </c>
      <c r="F10" s="78">
        <v>13761.500009999994</v>
      </c>
      <c r="G10" s="422">
        <f>E10/$E$14</f>
        <v>0.14059069244947597</v>
      </c>
      <c r="H10" s="141">
        <f>(E10-I10)/I10</f>
        <v>0.83423000906399003</v>
      </c>
      <c r="I10" s="402">
        <v>702.78100000000006</v>
      </c>
      <c r="J10" s="112">
        <v>7518.7947499999982</v>
      </c>
      <c r="K10" s="117">
        <f>I10/$I$14</f>
        <v>8.2098665919020583E-2</v>
      </c>
      <c r="L10" s="88"/>
      <c r="M10" s="79"/>
      <c r="O10" s="79"/>
      <c r="P10" s="79"/>
      <c r="Q10" s="79"/>
    </row>
    <row r="11" spans="1:17" ht="11.1" customHeight="1" x14ac:dyDescent="0.2">
      <c r="A11" s="986"/>
      <c r="B11" s="987"/>
      <c r="C11" s="93" t="s">
        <v>8</v>
      </c>
      <c r="D11" s="77">
        <v>6011</v>
      </c>
      <c r="E11" s="90">
        <v>466.01900000000001</v>
      </c>
      <c r="F11" s="78">
        <v>4974.6888600000002</v>
      </c>
      <c r="G11" s="422">
        <f>E11/$E$14</f>
        <v>5.0826053288835084E-2</v>
      </c>
      <c r="H11" s="141">
        <f t="shared" ref="H11:H13" si="0">(E11-I11)/I11</f>
        <v>0.51162051438413714</v>
      </c>
      <c r="I11" s="402">
        <v>308.291</v>
      </c>
      <c r="J11" s="112">
        <v>3298.5114799999997</v>
      </c>
      <c r="K11" s="117">
        <f>I11/$I$14</f>
        <v>3.6014462278918712E-2</v>
      </c>
      <c r="L11" s="88"/>
      <c r="M11" s="79"/>
      <c r="O11" s="79"/>
      <c r="P11" s="79"/>
      <c r="Q11" s="79"/>
    </row>
    <row r="12" spans="1:17" ht="11.1" customHeight="1" x14ac:dyDescent="0.2">
      <c r="A12" s="986"/>
      <c r="B12" s="987"/>
      <c r="C12" s="93" t="s">
        <v>9</v>
      </c>
      <c r="D12" s="77">
        <v>78545</v>
      </c>
      <c r="E12" s="90">
        <v>604.1</v>
      </c>
      <c r="F12" s="78">
        <v>6448.5</v>
      </c>
      <c r="G12" s="422">
        <f>E12/$E$14</f>
        <v>6.5885766013371289E-2</v>
      </c>
      <c r="H12" s="141">
        <f t="shared" si="0"/>
        <v>-0.16433808272236819</v>
      </c>
      <c r="I12" s="402">
        <v>722.9</v>
      </c>
      <c r="J12" s="112">
        <v>7733.8</v>
      </c>
      <c r="K12" s="117">
        <f>I12/$I$14</f>
        <v>8.444896147286278E-2</v>
      </c>
      <c r="L12" s="88"/>
      <c r="M12" s="79"/>
      <c r="O12" s="79"/>
      <c r="P12" s="79"/>
      <c r="Q12" s="79"/>
    </row>
    <row r="13" spans="1:17" ht="11.1" customHeight="1" x14ac:dyDescent="0.2">
      <c r="A13" s="986"/>
      <c r="B13" s="987"/>
      <c r="C13" s="93" t="s">
        <v>302</v>
      </c>
      <c r="D13" s="77">
        <v>6</v>
      </c>
      <c r="E13" s="90">
        <v>159.14099999999999</v>
      </c>
      <c r="F13" s="78">
        <v>1698.8929799999999</v>
      </c>
      <c r="G13" s="422">
        <f>E13/$E$14</f>
        <v>1.7356607662860322E-2</v>
      </c>
      <c r="H13" s="141">
        <f t="shared" si="0"/>
        <v>0.30100063766125462</v>
      </c>
      <c r="I13" s="405">
        <v>122.322</v>
      </c>
      <c r="J13" s="118">
        <v>1308.68219</v>
      </c>
      <c r="K13" s="117">
        <f>I13/$I$14</f>
        <v>1.4289619401415854E-2</v>
      </c>
      <c r="L13" s="88"/>
      <c r="M13" s="79"/>
      <c r="O13" s="79"/>
      <c r="P13" s="79"/>
      <c r="Q13" s="79"/>
    </row>
    <row r="14" spans="1:17" ht="11.1" customHeight="1" x14ac:dyDescent="0.2">
      <c r="A14" s="988"/>
      <c r="B14" s="989"/>
      <c r="C14" s="580" t="s">
        <v>2</v>
      </c>
      <c r="D14" s="581">
        <v>84801</v>
      </c>
      <c r="E14" s="582">
        <v>9168.9</v>
      </c>
      <c r="F14" s="583">
        <v>97880.976539999974</v>
      </c>
      <c r="G14" s="584">
        <f>SUM(G9:G13)</f>
        <v>0.99999999999999989</v>
      </c>
      <c r="H14" s="585">
        <f>(E14-I14)/I14</f>
        <v>7.1108151678698966E-2</v>
      </c>
      <c r="I14" s="586">
        <v>8560.2000000000007</v>
      </c>
      <c r="J14" s="587">
        <v>91582.253470000025</v>
      </c>
      <c r="K14" s="595">
        <f>SUM(K9:K13)</f>
        <v>0.99999999999999989</v>
      </c>
      <c r="L14" s="99"/>
      <c r="M14" s="79"/>
    </row>
    <row r="15" spans="1:17" ht="11.1" customHeight="1" x14ac:dyDescent="0.2">
      <c r="A15" s="990" t="str">
        <f>T!J21</f>
        <v>Srpen</v>
      </c>
      <c r="B15" s="991"/>
      <c r="C15" s="93" t="s">
        <v>6</v>
      </c>
      <c r="D15" s="77">
        <v>49</v>
      </c>
      <c r="E15" s="90">
        <v>6512.7890000000007</v>
      </c>
      <c r="F15" s="78">
        <v>69380.783750000002</v>
      </c>
      <c r="G15" s="422">
        <f>E15/$E$20</f>
        <v>0.76495055203194728</v>
      </c>
      <c r="H15" s="141">
        <f>(E15-I15)/I15</f>
        <v>8.6193488131621671E-2</v>
      </c>
      <c r="I15" s="402">
        <v>5995.9750000000004</v>
      </c>
      <c r="J15" s="112">
        <v>64009.962219999987</v>
      </c>
      <c r="K15" s="117">
        <f>I15/$I$20</f>
        <v>0.72210212560968268</v>
      </c>
      <c r="L15" s="88"/>
      <c r="M15" s="79"/>
      <c r="N15" s="79"/>
    </row>
    <row r="16" spans="1:17" ht="11.1" customHeight="1" x14ac:dyDescent="0.2">
      <c r="A16" s="990"/>
      <c r="B16" s="991"/>
      <c r="C16" s="93" t="s">
        <v>7</v>
      </c>
      <c r="D16" s="77">
        <v>191</v>
      </c>
      <c r="E16" s="90">
        <v>724.98099999999999</v>
      </c>
      <c r="F16" s="78">
        <v>7722.8149100000037</v>
      </c>
      <c r="G16" s="422">
        <f>E16/$E$20</f>
        <v>8.5151632605120958E-2</v>
      </c>
      <c r="H16" s="141">
        <f>(E16-I16)/I16</f>
        <v>-0.39958226394061591</v>
      </c>
      <c r="I16" s="402">
        <v>1207.461</v>
      </c>
      <c r="J16" s="112">
        <v>12890.107470000008</v>
      </c>
      <c r="K16" s="117">
        <f>I16/$I$20</f>
        <v>0.14541590895405551</v>
      </c>
      <c r="L16" s="89"/>
      <c r="M16" s="82"/>
      <c r="N16" s="79"/>
    </row>
    <row r="17" spans="1:21" ht="11.1" customHeight="1" x14ac:dyDescent="0.2">
      <c r="A17" s="990"/>
      <c r="B17" s="991"/>
      <c r="C17" s="93" t="s">
        <v>8</v>
      </c>
      <c r="D17" s="77">
        <v>6012</v>
      </c>
      <c r="E17" s="90">
        <v>439.57500000000005</v>
      </c>
      <c r="F17" s="78">
        <v>4682.9820599999994</v>
      </c>
      <c r="G17" s="422">
        <f>E17/$E$20</f>
        <v>5.1629668780831563E-2</v>
      </c>
      <c r="H17" s="141">
        <f t="shared" ref="H17:H20" si="1">(E17-I17)/I17</f>
        <v>0.30741844528517392</v>
      </c>
      <c r="I17" s="402">
        <v>336.21600000000001</v>
      </c>
      <c r="J17" s="112">
        <v>3589.4254799999999</v>
      </c>
      <c r="K17" s="117">
        <f>I17/$I$20</f>
        <v>4.0490877340880353E-2</v>
      </c>
      <c r="L17" s="88"/>
      <c r="M17" s="79"/>
      <c r="N17" s="79"/>
      <c r="O17" s="79"/>
      <c r="P17" s="79"/>
    </row>
    <row r="18" spans="1:21" ht="11.1" customHeight="1" x14ac:dyDescent="0.2">
      <c r="A18" s="990"/>
      <c r="B18" s="991"/>
      <c r="C18" s="93" t="s">
        <v>9</v>
      </c>
      <c r="D18" s="77">
        <v>78527</v>
      </c>
      <c r="E18" s="90">
        <v>669.5</v>
      </c>
      <c r="F18" s="78">
        <v>7132.7</v>
      </c>
      <c r="G18" s="422">
        <f>E18/$E$20</f>
        <v>7.8635189100305369E-2</v>
      </c>
      <c r="H18" s="141">
        <f t="shared" si="1"/>
        <v>4.4624746450304294E-2</v>
      </c>
      <c r="I18" s="402">
        <v>640.9</v>
      </c>
      <c r="J18" s="112">
        <v>6842.4</v>
      </c>
      <c r="K18" s="117">
        <f>I18/$I$20</f>
        <v>7.7184319865117118E-2</v>
      </c>
      <c r="L18" s="88"/>
      <c r="M18" s="79"/>
      <c r="N18" s="79"/>
      <c r="O18" s="79"/>
      <c r="P18" s="79"/>
    </row>
    <row r="19" spans="1:21" ht="11.1" customHeight="1" x14ac:dyDescent="0.2">
      <c r="A19" s="990"/>
      <c r="B19" s="991"/>
      <c r="C19" s="93" t="s">
        <v>302</v>
      </c>
      <c r="D19" s="77">
        <v>6</v>
      </c>
      <c r="E19" s="90">
        <v>167.155</v>
      </c>
      <c r="F19" s="78">
        <v>1780.7155300000002</v>
      </c>
      <c r="G19" s="422">
        <f>E19/$E$20</f>
        <v>1.9632957481794687E-2</v>
      </c>
      <c r="H19" s="141">
        <f t="shared" si="1"/>
        <v>0.3595585125418877</v>
      </c>
      <c r="I19" s="405">
        <v>122.94799999999999</v>
      </c>
      <c r="J19" s="118">
        <v>1312.5357000000001</v>
      </c>
      <c r="K19" s="117">
        <f>I19/$I$20</f>
        <v>1.4806768230264345E-2</v>
      </c>
      <c r="L19" s="88"/>
      <c r="M19" s="79"/>
      <c r="N19" s="79"/>
      <c r="O19" s="79"/>
      <c r="P19" s="79"/>
    </row>
    <row r="20" spans="1:21" ht="11.1" customHeight="1" x14ac:dyDescent="0.2">
      <c r="A20" s="990"/>
      <c r="B20" s="991"/>
      <c r="C20" s="580" t="s">
        <v>2</v>
      </c>
      <c r="D20" s="581">
        <v>84785</v>
      </c>
      <c r="E20" s="582">
        <v>8514.0000000000018</v>
      </c>
      <c r="F20" s="583">
        <v>90699.996249999997</v>
      </c>
      <c r="G20" s="584">
        <f>SUM(G15:G19)</f>
        <v>0.99999999999999989</v>
      </c>
      <c r="H20" s="585">
        <f t="shared" si="1"/>
        <v>2.5350755705425641E-2</v>
      </c>
      <c r="I20" s="586">
        <v>8303.5</v>
      </c>
      <c r="J20" s="587">
        <v>88644.430869999982</v>
      </c>
      <c r="K20" s="595">
        <f>SUM(K15:K19)</f>
        <v>1</v>
      </c>
      <c r="L20" s="99"/>
      <c r="M20" s="79"/>
      <c r="N20" s="79"/>
      <c r="O20" s="79"/>
      <c r="P20" s="79"/>
    </row>
    <row r="21" spans="1:21" ht="11.1" customHeight="1" x14ac:dyDescent="0.2">
      <c r="A21" s="990" t="str">
        <f>T!J22</f>
        <v>Září</v>
      </c>
      <c r="B21" s="991"/>
      <c r="C21" s="92" t="s">
        <v>6</v>
      </c>
      <c r="D21" s="104">
        <v>49</v>
      </c>
      <c r="E21" s="106">
        <v>7864.3020000000006</v>
      </c>
      <c r="F21" s="105">
        <v>83890.603469999973</v>
      </c>
      <c r="G21" s="421">
        <f>E21/$E$26</f>
        <v>0.6957035058076273</v>
      </c>
      <c r="H21" s="383">
        <f>(E21-I21)/I21</f>
        <v>-2.2490401900322698E-3</v>
      </c>
      <c r="I21" s="401">
        <v>7882.0290000000005</v>
      </c>
      <c r="J21" s="113">
        <v>84216.13698000001</v>
      </c>
      <c r="K21" s="116">
        <f>I21/$I$26</f>
        <v>0.73005409160376056</v>
      </c>
      <c r="L21" s="106"/>
      <c r="M21" s="78"/>
      <c r="N21" s="78"/>
      <c r="O21" s="78"/>
      <c r="P21" s="78"/>
      <c r="Q21" s="78"/>
      <c r="R21" s="78"/>
      <c r="S21" s="78"/>
      <c r="T21" s="78"/>
      <c r="U21" s="78"/>
    </row>
    <row r="22" spans="1:21" ht="11.1" customHeight="1" x14ac:dyDescent="0.2">
      <c r="A22" s="990"/>
      <c r="B22" s="991"/>
      <c r="C22" s="93" t="s">
        <v>7</v>
      </c>
      <c r="D22" s="77">
        <v>191</v>
      </c>
      <c r="E22" s="90">
        <v>1131.8410000000001</v>
      </c>
      <c r="F22" s="78">
        <v>12073.997930000005</v>
      </c>
      <c r="G22" s="422">
        <f>E22/$E$26</f>
        <v>0.10012659123680789</v>
      </c>
      <c r="H22" s="141">
        <f t="shared" ref="H22:H26" si="2">(E22-I22)/I22</f>
        <v>9.5681324915150384E-2</v>
      </c>
      <c r="I22" s="402">
        <v>1033.002</v>
      </c>
      <c r="J22" s="112">
        <v>11036.713380000005</v>
      </c>
      <c r="K22" s="117">
        <f>I22/$I$26</f>
        <v>9.5679340527022635E-2</v>
      </c>
      <c r="L22" s="90"/>
      <c r="M22" s="78"/>
      <c r="N22" s="78"/>
      <c r="O22" s="78"/>
      <c r="P22" s="78"/>
      <c r="Q22" s="78"/>
      <c r="R22" s="78"/>
      <c r="S22" s="78"/>
      <c r="T22" s="78"/>
      <c r="U22" s="78"/>
    </row>
    <row r="23" spans="1:21" ht="11.1" customHeight="1" x14ac:dyDescent="0.2">
      <c r="A23" s="990"/>
      <c r="B23" s="991"/>
      <c r="C23" s="93" t="s">
        <v>8</v>
      </c>
      <c r="D23" s="77">
        <v>6015</v>
      </c>
      <c r="E23" s="90">
        <v>932.49299999999994</v>
      </c>
      <c r="F23" s="78">
        <v>9947.4893100000008</v>
      </c>
      <c r="G23" s="422">
        <f>E23/$E$26</f>
        <v>8.2491573853734484E-2</v>
      </c>
      <c r="H23" s="141">
        <f t="shared" si="2"/>
        <v>0.20926779420117697</v>
      </c>
      <c r="I23" s="402">
        <v>771.12199999999996</v>
      </c>
      <c r="J23" s="112">
        <v>8239.3678</v>
      </c>
      <c r="K23" s="117">
        <f>I23/$I$26</f>
        <v>7.1423331635252163E-2</v>
      </c>
      <c r="L23" s="90"/>
      <c r="M23" s="78"/>
      <c r="N23" s="78"/>
      <c r="O23" s="78"/>
      <c r="P23" s="78"/>
      <c r="Q23" s="78"/>
      <c r="R23" s="78"/>
      <c r="S23" s="78"/>
      <c r="T23" s="78"/>
      <c r="U23" s="78"/>
    </row>
    <row r="24" spans="1:21" ht="11.1" customHeight="1" x14ac:dyDescent="0.2">
      <c r="A24" s="990"/>
      <c r="B24" s="991"/>
      <c r="C24" s="93" t="s">
        <v>9</v>
      </c>
      <c r="D24" s="77">
        <v>78531</v>
      </c>
      <c r="E24" s="90">
        <v>1205.2</v>
      </c>
      <c r="F24" s="78">
        <v>12856.1</v>
      </c>
      <c r="G24" s="422">
        <f>E24/$E$26</f>
        <v>0.10661618350863845</v>
      </c>
      <c r="H24" s="141">
        <f t="shared" si="2"/>
        <v>0.21983805668016199</v>
      </c>
      <c r="I24" s="402">
        <v>988</v>
      </c>
      <c r="J24" s="112">
        <v>10555.9</v>
      </c>
      <c r="K24" s="117">
        <f>I24/$I$26</f>
        <v>9.151113786875377E-2</v>
      </c>
      <c r="L24" s="90"/>
      <c r="M24" s="78"/>
      <c r="N24" s="78"/>
      <c r="O24" s="78"/>
      <c r="P24" s="78"/>
      <c r="Q24" s="78"/>
      <c r="R24" s="78"/>
      <c r="S24" s="78"/>
      <c r="T24" s="78"/>
      <c r="U24" s="78"/>
    </row>
    <row r="25" spans="1:21" ht="11.1" customHeight="1" x14ac:dyDescent="0.2">
      <c r="A25" s="985"/>
      <c r="B25" s="1036"/>
      <c r="C25" s="93" t="s">
        <v>302</v>
      </c>
      <c r="D25" s="77">
        <v>6</v>
      </c>
      <c r="E25" s="90">
        <v>170.26400000000001</v>
      </c>
      <c r="F25" s="78">
        <v>1816.2598599999999</v>
      </c>
      <c r="G25" s="422">
        <f>E25/$E$26</f>
        <v>1.5062145593191851E-2</v>
      </c>
      <c r="H25" s="141">
        <f t="shared" si="2"/>
        <v>0.39164834446288033</v>
      </c>
      <c r="I25" s="405">
        <v>122.34699999999999</v>
      </c>
      <c r="J25" s="118">
        <v>1307.2315699999999</v>
      </c>
      <c r="K25" s="117">
        <f>I25/$I$26</f>
        <v>1.1332098365210947E-2</v>
      </c>
      <c r="L25" s="90"/>
      <c r="M25" s="78"/>
      <c r="N25" s="78"/>
      <c r="O25" s="78"/>
      <c r="P25" s="78"/>
      <c r="Q25" s="78"/>
      <c r="R25" s="78"/>
      <c r="S25" s="78"/>
      <c r="T25" s="78"/>
      <c r="U25" s="78"/>
    </row>
    <row r="26" spans="1:21" ht="11.1" customHeight="1" thickBot="1" x14ac:dyDescent="0.25">
      <c r="A26" s="992"/>
      <c r="B26" s="993"/>
      <c r="C26" s="646" t="s">
        <v>2</v>
      </c>
      <c r="D26" s="647">
        <v>84792</v>
      </c>
      <c r="E26" s="648">
        <v>11304.1</v>
      </c>
      <c r="F26" s="649">
        <v>120584.45057</v>
      </c>
      <c r="G26" s="650">
        <f>SUM(G21:G24)</f>
        <v>0.98493785440680814</v>
      </c>
      <c r="H26" s="651">
        <f t="shared" si="2"/>
        <v>4.701523641920996E-2</v>
      </c>
      <c r="I26" s="652">
        <v>10796.5</v>
      </c>
      <c r="J26" s="653">
        <v>115355.34973000002</v>
      </c>
      <c r="K26" s="654">
        <f>SUM(K21:K25)</f>
        <v>1</v>
      </c>
      <c r="L26" s="107"/>
    </row>
    <row r="27" spans="1:21" ht="11.1" customHeight="1" thickTop="1" x14ac:dyDescent="0.2">
      <c r="A27" s="1034" t="str">
        <f>T!E17</f>
        <v>III. čtvrtletí</v>
      </c>
      <c r="B27" s="1035"/>
      <c r="C27" s="93" t="s">
        <v>6</v>
      </c>
      <c r="D27" s="77">
        <f>D21</f>
        <v>49</v>
      </c>
      <c r="E27" s="90">
        <f>E9+E15+E21</f>
        <v>21027.669000000002</v>
      </c>
      <c r="F27" s="78">
        <f>F9+F15+F21</f>
        <v>224268.78190999996</v>
      </c>
      <c r="G27" s="422">
        <f>E27/$E$32</f>
        <v>0.72541722151309218</v>
      </c>
      <c r="H27" s="141">
        <f>(E27-I27)/I27</f>
        <v>2.1657805325161664E-2</v>
      </c>
      <c r="I27" s="402">
        <f>I9+I15+I21</f>
        <v>20581.910000000003</v>
      </c>
      <c r="J27" s="112">
        <f>J9+J15+J21</f>
        <v>219948.56425</v>
      </c>
      <c r="K27" s="117">
        <f>I27/$I$32</f>
        <v>0.74409837962126102</v>
      </c>
      <c r="L27" s="87"/>
    </row>
    <row r="28" spans="1:21" ht="11.1" customHeight="1" x14ac:dyDescent="0.2">
      <c r="A28" s="990"/>
      <c r="B28" s="991"/>
      <c r="C28" s="93" t="s">
        <v>7</v>
      </c>
      <c r="D28" s="77">
        <f>D22</f>
        <v>191</v>
      </c>
      <c r="E28" s="90">
        <f t="shared" ref="E28:F31" si="3">E10+E16+E22</f>
        <v>3145.884</v>
      </c>
      <c r="F28" s="78">
        <f t="shared" si="3"/>
        <v>33558.312850000002</v>
      </c>
      <c r="G28" s="422">
        <f>E28/$E$32</f>
        <v>0.10852740883844482</v>
      </c>
      <c r="H28" s="141">
        <f t="shared" ref="H28:H31" si="4">(E28-I28)/I28</f>
        <v>6.8849201765127141E-2</v>
      </c>
      <c r="I28" s="402">
        <f t="shared" ref="I28:J28" si="5">I10+I16+I22</f>
        <v>2943.2440000000001</v>
      </c>
      <c r="J28" s="112">
        <f t="shared" si="5"/>
        <v>31445.615600000012</v>
      </c>
      <c r="K28" s="117">
        <f>I28/$I$32</f>
        <v>0.10640718432983132</v>
      </c>
      <c r="L28" s="87"/>
    </row>
    <row r="29" spans="1:21" ht="11.1" customHeight="1" x14ac:dyDescent="0.2">
      <c r="A29" s="990"/>
      <c r="B29" s="991"/>
      <c r="C29" s="93" t="s">
        <v>8</v>
      </c>
      <c r="D29" s="77">
        <f>D23</f>
        <v>6015</v>
      </c>
      <c r="E29" s="90">
        <f t="shared" si="3"/>
        <v>1838.087</v>
      </c>
      <c r="F29" s="78">
        <f t="shared" si="3"/>
        <v>19605.160230000001</v>
      </c>
      <c r="G29" s="422">
        <f>E29/$E$32</f>
        <v>6.3410735847103869E-2</v>
      </c>
      <c r="H29" s="141">
        <f t="shared" si="4"/>
        <v>0.2984242340330695</v>
      </c>
      <c r="I29" s="402">
        <f t="shared" ref="I29:J29" si="6">I11+I17+I23</f>
        <v>1415.6289999999999</v>
      </c>
      <c r="J29" s="112">
        <f t="shared" si="6"/>
        <v>15127.304759999999</v>
      </c>
      <c r="K29" s="117">
        <f>I29/$I$32</f>
        <v>5.1179275637920185E-2</v>
      </c>
      <c r="L29" s="87"/>
    </row>
    <row r="30" spans="1:21" ht="11.1" customHeight="1" x14ac:dyDescent="0.2">
      <c r="A30" s="990"/>
      <c r="B30" s="991"/>
      <c r="C30" s="93" t="s">
        <v>9</v>
      </c>
      <c r="D30" s="77">
        <f>D24</f>
        <v>78531</v>
      </c>
      <c r="E30" s="90">
        <f t="shared" si="3"/>
        <v>2478.8000000000002</v>
      </c>
      <c r="F30" s="78">
        <f t="shared" si="3"/>
        <v>26437.300000000003</v>
      </c>
      <c r="G30" s="422">
        <f>E30/$E$32</f>
        <v>8.5514196018905031E-2</v>
      </c>
      <c r="H30" s="141">
        <f t="shared" si="4"/>
        <v>5.4001190577430053E-2</v>
      </c>
      <c r="I30" s="402">
        <f t="shared" ref="I30:J30" si="7">I12+I18+I24</f>
        <v>2351.8000000000002</v>
      </c>
      <c r="J30" s="112">
        <f t="shared" si="7"/>
        <v>25132.1</v>
      </c>
      <c r="K30" s="117">
        <f>I30/$I$32</f>
        <v>8.5024692518492276E-2</v>
      </c>
      <c r="L30" s="87"/>
    </row>
    <row r="31" spans="1:21" ht="11.1" customHeight="1" x14ac:dyDescent="0.2">
      <c r="A31" s="990"/>
      <c r="B31" s="991"/>
      <c r="C31" s="93" t="s">
        <v>302</v>
      </c>
      <c r="D31" s="77">
        <f>D25</f>
        <v>6</v>
      </c>
      <c r="E31" s="90">
        <f>E13+E19+E25</f>
        <v>496.56</v>
      </c>
      <c r="F31" s="78">
        <f t="shared" si="3"/>
        <v>5295.8683700000001</v>
      </c>
      <c r="G31" s="422">
        <f>E31/$E$32</f>
        <v>1.7130437782454204E-2</v>
      </c>
      <c r="H31" s="141">
        <f t="shared" si="4"/>
        <v>0.35075363761741174</v>
      </c>
      <c r="I31" s="402">
        <f>I13+I19+I25</f>
        <v>367.61699999999996</v>
      </c>
      <c r="J31" s="112">
        <f t="shared" ref="J31" si="8">J13+J19+J25</f>
        <v>3928.4494599999998</v>
      </c>
      <c r="K31" s="117">
        <f>I31/$I$32</f>
        <v>1.3290467892495352E-2</v>
      </c>
      <c r="L31" s="87"/>
    </row>
    <row r="32" spans="1:21" ht="11.1" customHeight="1" x14ac:dyDescent="0.2">
      <c r="A32" s="990"/>
      <c r="B32" s="991"/>
      <c r="C32" s="614" t="s">
        <v>2</v>
      </c>
      <c r="D32" s="609">
        <f>SUM(D27:D31)</f>
        <v>84792</v>
      </c>
      <c r="E32" s="615">
        <f>SUM(E27:E31)</f>
        <v>28987</v>
      </c>
      <c r="F32" s="616">
        <f>SUM(F27:F31)</f>
        <v>309165.4233599999</v>
      </c>
      <c r="G32" s="617">
        <f>SUM(G27:G31)</f>
        <v>1</v>
      </c>
      <c r="H32" s="618">
        <f>(E32-I32)/I32</f>
        <v>4.7967838265811497E-2</v>
      </c>
      <c r="I32" s="628">
        <f>SUM(I27:I31)</f>
        <v>27660.2</v>
      </c>
      <c r="J32" s="629">
        <f>SUM(J27:J31)</f>
        <v>295582.03406999999</v>
      </c>
      <c r="K32" s="630">
        <f>SUM(K27:K31)</f>
        <v>1.0000000000000002</v>
      </c>
      <c r="L32" s="91"/>
    </row>
    <row r="33" spans="1:12" ht="5.0999999999999996" customHeight="1" x14ac:dyDescent="0.2">
      <c r="A33" s="80"/>
      <c r="B33" s="81"/>
      <c r="C33" s="135"/>
      <c r="D33" s="85"/>
      <c r="E33" s="102"/>
      <c r="F33" s="86"/>
      <c r="G33" s="103"/>
      <c r="H33" s="98"/>
      <c r="I33" s="405"/>
      <c r="J33" s="118"/>
      <c r="K33" s="121"/>
      <c r="L33" s="87"/>
    </row>
    <row r="34" spans="1:12" ht="9.9499999999999993" customHeight="1" x14ac:dyDescent="0.2">
      <c r="A34" s="80"/>
      <c r="B34" s="81"/>
      <c r="C34" s="84"/>
      <c r="D34" s="86"/>
      <c r="E34" s="86"/>
      <c r="F34" s="86"/>
      <c r="G34" s="98"/>
      <c r="H34" s="67"/>
      <c r="I34" s="118"/>
      <c r="J34" s="118"/>
      <c r="K34" s="120"/>
      <c r="L34" s="71"/>
    </row>
    <row r="35" spans="1:12" ht="12.95" customHeight="1" x14ac:dyDescent="0.2">
      <c r="A35" s="1030" t="s">
        <v>113</v>
      </c>
      <c r="B35" s="1030"/>
      <c r="C35" s="1030"/>
      <c r="D35" s="1031"/>
      <c r="E35" s="95"/>
      <c r="F35" s="70"/>
      <c r="G35" s="70"/>
      <c r="H35" s="70"/>
      <c r="I35" s="122"/>
      <c r="J35" s="123"/>
      <c r="K35" s="124"/>
      <c r="L35" s="71"/>
    </row>
    <row r="36" spans="1:12" ht="24.95" customHeight="1" x14ac:dyDescent="0.25">
      <c r="A36" s="68"/>
      <c r="B36" s="72"/>
      <c r="C36" s="73"/>
      <c r="D36" s="73"/>
      <c r="E36" s="967">
        <f>T!G17</f>
        <v>2019</v>
      </c>
      <c r="F36" s="956"/>
      <c r="G36" s="956"/>
      <c r="H36" s="398"/>
      <c r="I36" s="968">
        <f>E36-1</f>
        <v>2018</v>
      </c>
      <c r="J36" s="969"/>
      <c r="K36" s="970"/>
      <c r="L36" s="87"/>
    </row>
    <row r="37" spans="1:12" ht="24.95" customHeight="1" x14ac:dyDescent="0.25">
      <c r="A37" s="74"/>
      <c r="B37" s="75"/>
      <c r="C37" s="76"/>
      <c r="D37" s="76"/>
      <c r="E37" s="961" t="s">
        <v>39</v>
      </c>
      <c r="F37" s="962"/>
      <c r="G37" s="420"/>
      <c r="H37" s="962" t="s">
        <v>108</v>
      </c>
      <c r="I37" s="1028" t="s">
        <v>39</v>
      </c>
      <c r="J37" s="1029"/>
      <c r="K37" s="399"/>
      <c r="L37" s="87"/>
    </row>
    <row r="38" spans="1:12" ht="24.95" customHeight="1" x14ac:dyDescent="0.25">
      <c r="A38" s="74"/>
      <c r="B38" s="94"/>
      <c r="C38" s="94"/>
      <c r="D38" s="972" t="s">
        <v>0</v>
      </c>
      <c r="E38" s="961"/>
      <c r="F38" s="962"/>
      <c r="G38" s="548" t="s">
        <v>107</v>
      </c>
      <c r="H38" s="962"/>
      <c r="I38" s="1028"/>
      <c r="J38" s="1029"/>
      <c r="K38" s="114" t="s">
        <v>107</v>
      </c>
      <c r="L38" s="87"/>
    </row>
    <row r="39" spans="1:12" ht="15" customHeight="1" x14ac:dyDescent="0.25">
      <c r="A39" s="971" t="s">
        <v>140</v>
      </c>
      <c r="B39" s="971"/>
      <c r="C39" s="126" t="s">
        <v>45</v>
      </c>
      <c r="D39" s="973"/>
      <c r="E39" s="756" t="s">
        <v>336</v>
      </c>
      <c r="F39" s="751" t="s">
        <v>1</v>
      </c>
      <c r="G39" s="549" t="s">
        <v>66</v>
      </c>
      <c r="H39" s="971"/>
      <c r="I39" s="400" t="s">
        <v>141</v>
      </c>
      <c r="J39" s="111" t="s">
        <v>1</v>
      </c>
      <c r="K39" s="115" t="s">
        <v>66</v>
      </c>
      <c r="L39" s="91"/>
    </row>
    <row r="40" spans="1:12" ht="11.1" customHeight="1" x14ac:dyDescent="0.2">
      <c r="A40" s="984" t="str">
        <f>T!J20</f>
        <v>Červenec</v>
      </c>
      <c r="B40" s="985"/>
      <c r="C40" s="92" t="s">
        <v>6</v>
      </c>
      <c r="D40" s="77">
        <v>80</v>
      </c>
      <c r="E40" s="90">
        <v>6972.83</v>
      </c>
      <c r="F40" s="78">
        <v>74437.601710000017</v>
      </c>
      <c r="G40" s="421">
        <f>E40/$E$45</f>
        <v>0.67204113497050777</v>
      </c>
      <c r="H40" s="141">
        <f>(E40-I40)/I40</f>
        <v>-7.222738846731773E-2</v>
      </c>
      <c r="I40" s="402">
        <v>7515.6670000000004</v>
      </c>
      <c r="J40" s="112">
        <v>80407.282420000003</v>
      </c>
      <c r="K40" s="116">
        <f>I40/$I$45</f>
        <v>0.68759933396155648</v>
      </c>
      <c r="L40" s="87"/>
    </row>
    <row r="41" spans="1:12" ht="11.1" customHeight="1" x14ac:dyDescent="0.2">
      <c r="A41" s="986"/>
      <c r="B41" s="987"/>
      <c r="C41" s="93" t="s">
        <v>7</v>
      </c>
      <c r="D41" s="77">
        <v>238</v>
      </c>
      <c r="E41" s="90">
        <v>1146.3419999999999</v>
      </c>
      <c r="F41" s="78">
        <v>12237.161199999999</v>
      </c>
      <c r="G41" s="422">
        <f t="shared" ref="G41" si="9">E41/$E$45</f>
        <v>0.11048440572111493</v>
      </c>
      <c r="H41" s="141">
        <f>(E41-I41)/I41</f>
        <v>4.2711113294147736E-2</v>
      </c>
      <c r="I41" s="402">
        <v>1099.386</v>
      </c>
      <c r="J41" s="112">
        <v>11761.685850000005</v>
      </c>
      <c r="K41" s="117">
        <f t="shared" ref="K41:K44" si="10">I41/$I$45</f>
        <v>0.10058150279498276</v>
      </c>
      <c r="L41" s="88"/>
    </row>
    <row r="42" spans="1:12" ht="11.1" customHeight="1" x14ac:dyDescent="0.2">
      <c r="A42" s="986"/>
      <c r="B42" s="987"/>
      <c r="C42" s="93" t="s">
        <v>8</v>
      </c>
      <c r="D42" s="77">
        <v>9725</v>
      </c>
      <c r="E42" s="90">
        <v>749.61099999999999</v>
      </c>
      <c r="F42" s="78">
        <v>8002.3647199999996</v>
      </c>
      <c r="G42" s="422">
        <f>E42/$E$45</f>
        <v>7.22474844828251E-2</v>
      </c>
      <c r="H42" s="141">
        <f t="shared" ref="H42:H44" si="11">(E42-I42)/I42</f>
        <v>0.45448212969071367</v>
      </c>
      <c r="I42" s="402">
        <v>515.38</v>
      </c>
      <c r="J42" s="112">
        <v>5513.4877900000001</v>
      </c>
      <c r="K42" s="117">
        <f t="shared" si="10"/>
        <v>4.7151496299278159E-2</v>
      </c>
      <c r="L42" s="88"/>
    </row>
    <row r="43" spans="1:12" ht="11.1" customHeight="1" x14ac:dyDescent="0.2">
      <c r="A43" s="986"/>
      <c r="B43" s="987"/>
      <c r="C43" s="93" t="s">
        <v>9</v>
      </c>
      <c r="D43" s="77">
        <v>108042</v>
      </c>
      <c r="E43" s="90">
        <v>1336.5</v>
      </c>
      <c r="F43" s="78">
        <v>14267.7</v>
      </c>
      <c r="G43" s="422">
        <f>E43/$E$45</f>
        <v>0.12881182774972053</v>
      </c>
      <c r="H43" s="141">
        <f t="shared" si="11"/>
        <v>-0.18101599362706053</v>
      </c>
      <c r="I43" s="402">
        <v>1631.9</v>
      </c>
      <c r="J43" s="112">
        <v>17459.2</v>
      </c>
      <c r="K43" s="117">
        <f t="shared" si="10"/>
        <v>0.14930056814543061</v>
      </c>
      <c r="L43" s="88"/>
    </row>
    <row r="44" spans="1:12" ht="11.1" customHeight="1" x14ac:dyDescent="0.2">
      <c r="A44" s="986"/>
      <c r="B44" s="987"/>
      <c r="C44" s="93" t="s">
        <v>302</v>
      </c>
      <c r="D44" s="77">
        <v>16</v>
      </c>
      <c r="E44" s="90">
        <v>170.31700000000001</v>
      </c>
      <c r="F44" s="78">
        <v>1818.2041900000004</v>
      </c>
      <c r="G44" s="422">
        <f>E44/$E$45</f>
        <v>1.6415147075831762E-2</v>
      </c>
      <c r="H44" s="141">
        <f t="shared" si="11"/>
        <v>1.3990843439485102E-2</v>
      </c>
      <c r="I44" s="405">
        <v>167.96700000000001</v>
      </c>
      <c r="J44" s="118">
        <v>1797.02441</v>
      </c>
      <c r="K44" s="117">
        <f t="shared" si="10"/>
        <v>1.5367098798752095E-2</v>
      </c>
      <c r="L44" s="88"/>
    </row>
    <row r="45" spans="1:12" ht="11.1" customHeight="1" x14ac:dyDescent="0.2">
      <c r="A45" s="988"/>
      <c r="B45" s="989"/>
      <c r="C45" s="580" t="s">
        <v>2</v>
      </c>
      <c r="D45" s="581">
        <v>118101</v>
      </c>
      <c r="E45" s="582">
        <v>10375.599999999999</v>
      </c>
      <c r="F45" s="583">
        <v>110763.03182000002</v>
      </c>
      <c r="G45" s="584">
        <f>SUM(G40:G44)</f>
        <v>1.0000000000000002</v>
      </c>
      <c r="H45" s="585">
        <f>(E45-I45)/I45</f>
        <v>-5.0748835805055743E-2</v>
      </c>
      <c r="I45" s="586">
        <v>10930.3</v>
      </c>
      <c r="J45" s="587">
        <v>116938.68047000001</v>
      </c>
      <c r="K45" s="595">
        <f>SUM(K40:K44)</f>
        <v>1.0000000000000002</v>
      </c>
      <c r="L45" s="99"/>
    </row>
    <row r="46" spans="1:12" ht="11.1" customHeight="1" x14ac:dyDescent="0.2">
      <c r="A46" s="990" t="str">
        <f>T!J21</f>
        <v>Srpen</v>
      </c>
      <c r="B46" s="991"/>
      <c r="C46" s="93" t="s">
        <v>6</v>
      </c>
      <c r="D46" s="77">
        <v>80</v>
      </c>
      <c r="E46" s="90">
        <v>8247.7789999999986</v>
      </c>
      <c r="F46" s="78">
        <v>87864.385409999988</v>
      </c>
      <c r="G46" s="422">
        <f>E46/$E$51</f>
        <v>0.69956903424994488</v>
      </c>
      <c r="H46" s="141">
        <f>(E46-I46)/I46</f>
        <v>6.9155250090902481E-2</v>
      </c>
      <c r="I46" s="402">
        <v>7714.2950000000001</v>
      </c>
      <c r="J46" s="112">
        <v>82354.605859999981</v>
      </c>
      <c r="K46" s="117">
        <f>I46/$I$51</f>
        <v>0.70217407134340037</v>
      </c>
      <c r="L46" s="88"/>
    </row>
    <row r="47" spans="1:12" ht="11.1" customHeight="1" x14ac:dyDescent="0.2">
      <c r="A47" s="990"/>
      <c r="B47" s="991"/>
      <c r="C47" s="93" t="s">
        <v>7</v>
      </c>
      <c r="D47" s="77">
        <v>240</v>
      </c>
      <c r="E47" s="90">
        <v>1160.9389999999999</v>
      </c>
      <c r="F47" s="78">
        <v>12367.63406</v>
      </c>
      <c r="G47" s="422">
        <f t="shared" ref="G47:G50" si="12">E47/$E$51</f>
        <v>9.8469778961475185E-2</v>
      </c>
      <c r="H47" s="141">
        <f>(E47-I47)/I47</f>
        <v>7.1106379091937955E-2</v>
      </c>
      <c r="I47" s="402">
        <v>1083.8690000000001</v>
      </c>
      <c r="J47" s="112">
        <v>11570.458569999995</v>
      </c>
      <c r="K47" s="117">
        <f t="shared" ref="K47:K50" si="13">I47/$I$51</f>
        <v>9.8656417538206684E-2</v>
      </c>
      <c r="L47" s="89"/>
    </row>
    <row r="48" spans="1:12" ht="11.1" customHeight="1" x14ac:dyDescent="0.2">
      <c r="A48" s="990"/>
      <c r="B48" s="991"/>
      <c r="C48" s="93" t="s">
        <v>8</v>
      </c>
      <c r="D48" s="77">
        <v>9727</v>
      </c>
      <c r="E48" s="90">
        <v>719.05</v>
      </c>
      <c r="F48" s="78">
        <v>7659.6521700000003</v>
      </c>
      <c r="G48" s="422">
        <f t="shared" si="12"/>
        <v>6.0989160121460932E-2</v>
      </c>
      <c r="H48" s="141">
        <f t="shared" ref="H48:H50" si="14">(E48-I48)/I48</f>
        <v>0.28501603924477026</v>
      </c>
      <c r="I48" s="402">
        <v>559.56500000000005</v>
      </c>
      <c r="J48" s="112">
        <v>5973.35005</v>
      </c>
      <c r="K48" s="117">
        <f t="shared" si="13"/>
        <v>5.0932980166207002E-2</v>
      </c>
      <c r="L48" s="88"/>
    </row>
    <row r="49" spans="1:12" ht="11.1" customHeight="1" x14ac:dyDescent="0.2">
      <c r="A49" s="990"/>
      <c r="B49" s="991"/>
      <c r="C49" s="93" t="s">
        <v>9</v>
      </c>
      <c r="D49" s="77">
        <v>108017</v>
      </c>
      <c r="E49" s="90">
        <v>1481.4</v>
      </c>
      <c r="F49" s="78">
        <v>15781.5</v>
      </c>
      <c r="G49" s="422">
        <f t="shared" si="12"/>
        <v>0.12565098644591091</v>
      </c>
      <c r="H49" s="141">
        <f t="shared" si="14"/>
        <v>2.3844080447854032E-2</v>
      </c>
      <c r="I49" s="402">
        <v>1446.9</v>
      </c>
      <c r="J49" s="112">
        <v>15446.7</v>
      </c>
      <c r="K49" s="117">
        <f t="shared" si="13"/>
        <v>0.13170039048633297</v>
      </c>
      <c r="L49" s="88"/>
    </row>
    <row r="50" spans="1:12" ht="11.1" customHeight="1" x14ac:dyDescent="0.2">
      <c r="A50" s="990"/>
      <c r="B50" s="991"/>
      <c r="C50" s="93" t="s">
        <v>302</v>
      </c>
      <c r="D50" s="77">
        <v>16</v>
      </c>
      <c r="E50" s="90">
        <v>180.63200000000001</v>
      </c>
      <c r="F50" s="78">
        <v>1924.2793899999999</v>
      </c>
      <c r="G50" s="422">
        <f t="shared" si="12"/>
        <v>1.5321040221208167E-2</v>
      </c>
      <c r="H50" s="141">
        <f t="shared" si="14"/>
        <v>-5.7191296354398187E-3</v>
      </c>
      <c r="I50" s="405">
        <v>181.67099999999999</v>
      </c>
      <c r="J50" s="118">
        <v>1939.43995</v>
      </c>
      <c r="K50" s="117">
        <f t="shared" si="13"/>
        <v>1.6536140465852923E-2</v>
      </c>
      <c r="L50" s="88"/>
    </row>
    <row r="51" spans="1:12" ht="11.1" customHeight="1" x14ac:dyDescent="0.2">
      <c r="A51" s="990"/>
      <c r="B51" s="991"/>
      <c r="C51" s="580" t="s">
        <v>2</v>
      </c>
      <c r="D51" s="581">
        <v>118080</v>
      </c>
      <c r="E51" s="582">
        <v>11789.799999999997</v>
      </c>
      <c r="F51" s="583">
        <v>125597.45102999998</v>
      </c>
      <c r="G51" s="584">
        <f>SUM(G46:G50)</f>
        <v>1</v>
      </c>
      <c r="H51" s="585">
        <f t="shared" ref="H51" si="15">(E51-I51)/I51</f>
        <v>7.3136542785104744E-2</v>
      </c>
      <c r="I51" s="586">
        <v>10986.300000000001</v>
      </c>
      <c r="J51" s="587">
        <v>117284.55442999996</v>
      </c>
      <c r="K51" s="595">
        <f>SUM(K46:K50)</f>
        <v>0.99999999999999989</v>
      </c>
      <c r="L51" s="99"/>
    </row>
    <row r="52" spans="1:12" ht="11.1" customHeight="1" x14ac:dyDescent="0.2">
      <c r="A52" s="990" t="str">
        <f>T!J22</f>
        <v>Září</v>
      </c>
      <c r="B52" s="991"/>
      <c r="C52" s="92" t="s">
        <v>6</v>
      </c>
      <c r="D52" s="104">
        <v>81</v>
      </c>
      <c r="E52" s="106">
        <v>9594.1010000000006</v>
      </c>
      <c r="F52" s="105">
        <v>102343.73850999997</v>
      </c>
      <c r="G52" s="421">
        <f>E52/$E$57</f>
        <v>0.62076847921735068</v>
      </c>
      <c r="H52" s="383">
        <f>(E52-I52)/I52</f>
        <v>0.10279368009549629</v>
      </c>
      <c r="I52" s="401">
        <v>8699.8150000000005</v>
      </c>
      <c r="J52" s="113">
        <v>92953.712800000023</v>
      </c>
      <c r="K52" s="116">
        <f>I52/$I$57</f>
        <v>0.633967921998426</v>
      </c>
      <c r="L52" s="106"/>
    </row>
    <row r="53" spans="1:12" ht="11.1" customHeight="1" x14ac:dyDescent="0.2">
      <c r="A53" s="990"/>
      <c r="B53" s="991"/>
      <c r="C53" s="93" t="s">
        <v>7</v>
      </c>
      <c r="D53" s="77">
        <v>240</v>
      </c>
      <c r="E53" s="90">
        <v>1491.279</v>
      </c>
      <c r="F53" s="78">
        <v>15907.860090000007</v>
      </c>
      <c r="G53" s="422">
        <f t="shared" ref="G53:G56" si="16">E53/$E$57</f>
        <v>9.6490436875614663E-2</v>
      </c>
      <c r="H53" s="141">
        <f t="shared" ref="H53:H56" si="17">(E53-I53)/I53</f>
        <v>0.11155427484466494</v>
      </c>
      <c r="I53" s="402">
        <v>1341.616</v>
      </c>
      <c r="J53" s="112">
        <v>14334.726730000002</v>
      </c>
      <c r="K53" s="117">
        <f t="shared" ref="K53:K56" si="18">I53/$I$57</f>
        <v>9.7765470603666887E-2</v>
      </c>
      <c r="L53" s="90"/>
    </row>
    <row r="54" spans="1:12" ht="11.1" customHeight="1" x14ac:dyDescent="0.2">
      <c r="A54" s="990"/>
      <c r="B54" s="991"/>
      <c r="C54" s="93" t="s">
        <v>8</v>
      </c>
      <c r="D54" s="77">
        <v>9731</v>
      </c>
      <c r="E54" s="90">
        <v>1526.904</v>
      </c>
      <c r="F54" s="78">
        <v>16287.60642</v>
      </c>
      <c r="G54" s="422">
        <f t="shared" si="16"/>
        <v>9.8795486308815142E-2</v>
      </c>
      <c r="H54" s="141">
        <f t="shared" si="17"/>
        <v>0.18624798103748449</v>
      </c>
      <c r="I54" s="402">
        <v>1287.171</v>
      </c>
      <c r="J54" s="112">
        <v>13753.0712</v>
      </c>
      <c r="K54" s="117">
        <f t="shared" si="18"/>
        <v>9.3797985833794853E-2</v>
      </c>
      <c r="L54" s="90"/>
    </row>
    <row r="55" spans="1:12" ht="11.1" customHeight="1" x14ac:dyDescent="0.2">
      <c r="A55" s="990"/>
      <c r="B55" s="991"/>
      <c r="C55" s="93" t="s">
        <v>9</v>
      </c>
      <c r="D55" s="77">
        <v>108023</v>
      </c>
      <c r="E55" s="90">
        <v>2666.6</v>
      </c>
      <c r="F55" s="78">
        <v>28445</v>
      </c>
      <c r="G55" s="422">
        <f t="shared" si="16"/>
        <v>0.17253739841606705</v>
      </c>
      <c r="H55" s="141">
        <f t="shared" si="17"/>
        <v>0.19562390709769972</v>
      </c>
      <c r="I55" s="402">
        <v>2230.3000000000002</v>
      </c>
      <c r="J55" s="112">
        <v>23830.1</v>
      </c>
      <c r="K55" s="117">
        <f t="shared" si="18"/>
        <v>0.16252514064185153</v>
      </c>
      <c r="L55" s="90"/>
    </row>
    <row r="56" spans="1:12" ht="11.1" customHeight="1" x14ac:dyDescent="0.2">
      <c r="A56" s="985"/>
      <c r="B56" s="1036"/>
      <c r="C56" s="93" t="s">
        <v>302</v>
      </c>
      <c r="D56" s="77">
        <v>16</v>
      </c>
      <c r="E56" s="90">
        <v>176.316</v>
      </c>
      <c r="F56" s="78">
        <v>1880.8098000000002</v>
      </c>
      <c r="G56" s="422">
        <f t="shared" si="16"/>
        <v>1.1408199182152284E-2</v>
      </c>
      <c r="H56" s="141">
        <f t="shared" si="17"/>
        <v>7.5766635346374012E-2</v>
      </c>
      <c r="I56" s="405">
        <v>163.898</v>
      </c>
      <c r="J56" s="118">
        <v>1751.1882699999999</v>
      </c>
      <c r="K56" s="117">
        <f t="shared" si="18"/>
        <v>1.1943480922260762E-2</v>
      </c>
      <c r="L56" s="90"/>
    </row>
    <row r="57" spans="1:12" ht="11.1" customHeight="1" thickBot="1" x14ac:dyDescent="0.25">
      <c r="A57" s="992"/>
      <c r="B57" s="993"/>
      <c r="C57" s="646" t="s">
        <v>2</v>
      </c>
      <c r="D57" s="647">
        <v>118091</v>
      </c>
      <c r="E57" s="648">
        <v>15455.200000000003</v>
      </c>
      <c r="F57" s="649">
        <v>164865.01481999995</v>
      </c>
      <c r="G57" s="650">
        <f>SUM(G52:G56)</f>
        <v>0.99999999999999989</v>
      </c>
      <c r="H57" s="651">
        <f t="shared" ref="H57" si="19">(E57-I57)/I57</f>
        <v>0.12624245780744464</v>
      </c>
      <c r="I57" s="652">
        <v>13722.800000000001</v>
      </c>
      <c r="J57" s="653">
        <v>146622.79900000006</v>
      </c>
      <c r="K57" s="654">
        <f>SUM(K52:K56)</f>
        <v>1</v>
      </c>
      <c r="L57" s="107"/>
    </row>
    <row r="58" spans="1:12" ht="11.1" customHeight="1" thickTop="1" x14ac:dyDescent="0.2">
      <c r="A58" s="1034" t="str">
        <f>T!E17</f>
        <v>III. čtvrtletí</v>
      </c>
      <c r="B58" s="1035"/>
      <c r="C58" s="93" t="s">
        <v>6</v>
      </c>
      <c r="D58" s="77">
        <f>D52</f>
        <v>81</v>
      </c>
      <c r="E58" s="90">
        <f>E40+E46+E52</f>
        <v>24814.71</v>
      </c>
      <c r="F58" s="78">
        <f>F40+F46+F52</f>
        <v>264645.72563</v>
      </c>
      <c r="G58" s="422">
        <f>E58/$E$63</f>
        <v>0.65960431253090057</v>
      </c>
      <c r="H58" s="141">
        <f>(E58-I58)/I58</f>
        <v>3.6980411476462867E-2</v>
      </c>
      <c r="I58" s="402">
        <f>I40+I46+I52</f>
        <v>23929.777000000002</v>
      </c>
      <c r="J58" s="112">
        <f>J40+J46+J52</f>
        <v>255715.60107999999</v>
      </c>
      <c r="K58" s="117">
        <f>I58/$I$63</f>
        <v>0.67144163481989039</v>
      </c>
      <c r="L58" s="87"/>
    </row>
    <row r="59" spans="1:12" ht="11.1" customHeight="1" x14ac:dyDescent="0.2">
      <c r="A59" s="990"/>
      <c r="B59" s="991"/>
      <c r="C59" s="93" t="s">
        <v>7</v>
      </c>
      <c r="D59" s="77">
        <f>D53</f>
        <v>240</v>
      </c>
      <c r="E59" s="90">
        <f t="shared" ref="E59:F60" si="20">E41+E47+E53</f>
        <v>3798.56</v>
      </c>
      <c r="F59" s="78">
        <f t="shared" si="20"/>
        <v>40512.655350000008</v>
      </c>
      <c r="G59" s="422">
        <f t="shared" ref="G59:G62" si="21">E59/$E$63</f>
        <v>0.10097021312791396</v>
      </c>
      <c r="H59" s="141">
        <f t="shared" ref="H59:H62" si="22">(E59-I59)/I59</f>
        <v>7.7645110984203347E-2</v>
      </c>
      <c r="I59" s="402">
        <f t="shared" ref="I59:J59" si="23">I41+I47+I53</f>
        <v>3524.8710000000001</v>
      </c>
      <c r="J59" s="112">
        <f t="shared" si="23"/>
        <v>37666.871150000006</v>
      </c>
      <c r="K59" s="117">
        <f t="shared" ref="K59:K62" si="24">I59/$I$63</f>
        <v>9.8903769423727667E-2</v>
      </c>
      <c r="L59" s="87"/>
    </row>
    <row r="60" spans="1:12" ht="11.1" customHeight="1" x14ac:dyDescent="0.2">
      <c r="A60" s="990"/>
      <c r="B60" s="991"/>
      <c r="C60" s="93" t="s">
        <v>8</v>
      </c>
      <c r="D60" s="77">
        <f>D54</f>
        <v>9731</v>
      </c>
      <c r="E60" s="90">
        <f>E42+E48+E54</f>
        <v>2995.5650000000001</v>
      </c>
      <c r="F60" s="78">
        <f t="shared" si="20"/>
        <v>31949.623309999999</v>
      </c>
      <c r="G60" s="422">
        <f t="shared" si="21"/>
        <v>7.9625657219714735E-2</v>
      </c>
      <c r="H60" s="141">
        <f t="shared" si="22"/>
        <v>0.26817014913746828</v>
      </c>
      <c r="I60" s="402">
        <f>I42+I48+I54</f>
        <v>2362.116</v>
      </c>
      <c r="J60" s="112">
        <f t="shared" ref="J60" si="25">J42+J48+J54</f>
        <v>25239.909039999999</v>
      </c>
      <c r="K60" s="117">
        <f t="shared" si="24"/>
        <v>6.627822017205677E-2</v>
      </c>
      <c r="L60" s="87"/>
    </row>
    <row r="61" spans="1:12" ht="11.1" customHeight="1" x14ac:dyDescent="0.2">
      <c r="A61" s="990"/>
      <c r="B61" s="991"/>
      <c r="C61" s="93" t="s">
        <v>9</v>
      </c>
      <c r="D61" s="77">
        <f>D55</f>
        <v>108023</v>
      </c>
      <c r="E61" s="90">
        <f t="shared" ref="E61:F62" si="26">E43+E49+E55</f>
        <v>5484.5</v>
      </c>
      <c r="F61" s="78">
        <f t="shared" si="26"/>
        <v>58494.2</v>
      </c>
      <c r="G61" s="422">
        <f t="shared" si="21"/>
        <v>0.14578449041216782</v>
      </c>
      <c r="H61" s="141">
        <f t="shared" si="22"/>
        <v>3.3037614661618663E-2</v>
      </c>
      <c r="I61" s="402">
        <f t="shared" ref="I61:J61" si="27">I43+I49+I55</f>
        <v>5309.1</v>
      </c>
      <c r="J61" s="112">
        <f t="shared" si="27"/>
        <v>56736</v>
      </c>
      <c r="K61" s="117">
        <f t="shared" si="24"/>
        <v>0.14896715432919747</v>
      </c>
      <c r="L61" s="87"/>
    </row>
    <row r="62" spans="1:12" ht="11.1" customHeight="1" x14ac:dyDescent="0.2">
      <c r="A62" s="990"/>
      <c r="B62" s="991"/>
      <c r="C62" s="93" t="s">
        <v>302</v>
      </c>
      <c r="D62" s="77">
        <f>D56</f>
        <v>16</v>
      </c>
      <c r="E62" s="90">
        <f>E44+E50+E56</f>
        <v>527.26499999999999</v>
      </c>
      <c r="F62" s="78">
        <f t="shared" si="26"/>
        <v>5623.2933800000001</v>
      </c>
      <c r="G62" s="422">
        <f t="shared" si="21"/>
        <v>1.4015326709302882E-2</v>
      </c>
      <c r="H62" s="141">
        <f t="shared" si="22"/>
        <v>2.6734250373878221E-2</v>
      </c>
      <c r="I62" s="402">
        <f>I44+I50+I56</f>
        <v>513.53600000000006</v>
      </c>
      <c r="J62" s="112">
        <f t="shared" ref="J62" si="28">J44+J50+J56</f>
        <v>5487.6526299999996</v>
      </c>
      <c r="K62" s="117">
        <f t="shared" si="24"/>
        <v>1.4409221255127752E-2</v>
      </c>
      <c r="L62" s="87"/>
    </row>
    <row r="63" spans="1:12" ht="11.1" customHeight="1" x14ac:dyDescent="0.2">
      <c r="A63" s="990"/>
      <c r="B63" s="991"/>
      <c r="C63" s="614" t="s">
        <v>2</v>
      </c>
      <c r="D63" s="609">
        <f>SUM(D58:D62)</f>
        <v>118091</v>
      </c>
      <c r="E63" s="615">
        <f>SUM(E58:E62)</f>
        <v>37620.6</v>
      </c>
      <c r="F63" s="616">
        <f>SUM(F58:F62)</f>
        <v>401225.49767000001</v>
      </c>
      <c r="G63" s="617">
        <f>SUM(G58:G62)</f>
        <v>0.99999999999999989</v>
      </c>
      <c r="H63" s="618">
        <f>(E63-I63)/I63</f>
        <v>5.5590161450529384E-2</v>
      </c>
      <c r="I63" s="628">
        <f>SUM(I58:I62)</f>
        <v>35639.4</v>
      </c>
      <c r="J63" s="629">
        <f>SUM(J58:J62)</f>
        <v>380846.03390000004</v>
      </c>
      <c r="K63" s="630">
        <f>SUM(K58:K62)</f>
        <v>1</v>
      </c>
      <c r="L63" s="91"/>
    </row>
    <row r="64" spans="1:12" ht="5.0999999999999996" customHeight="1" x14ac:dyDescent="0.2">
      <c r="A64" s="80"/>
      <c r="B64" s="81"/>
      <c r="C64" s="135"/>
      <c r="D64" s="85"/>
      <c r="E64" s="102"/>
      <c r="F64" s="86"/>
      <c r="G64" s="103"/>
      <c r="H64" s="98"/>
      <c r="I64" s="405"/>
      <c r="J64" s="118"/>
      <c r="K64" s="121"/>
      <c r="L64" s="87"/>
    </row>
    <row r="65" spans="1:11" ht="15" customHeight="1" x14ac:dyDescent="0.2">
      <c r="A65" s="83"/>
      <c r="B65" s="83"/>
      <c r="C65" s="83"/>
      <c r="D65" s="83"/>
      <c r="E65" s="83"/>
      <c r="F65" s="83"/>
      <c r="G65" s="83"/>
      <c r="H65" s="83"/>
      <c r="I65" s="83"/>
      <c r="J65" s="83"/>
      <c r="K65" s="83"/>
    </row>
    <row r="66" spans="1:11" ht="15" customHeight="1" x14ac:dyDescent="0.2">
      <c r="A66" s="83"/>
      <c r="B66" s="83"/>
      <c r="C66" s="83"/>
      <c r="D66" s="83"/>
      <c r="E66" s="83"/>
      <c r="F66" s="83"/>
      <c r="G66" s="83"/>
      <c r="H66" s="83"/>
      <c r="I66" s="83"/>
      <c r="J66" s="83"/>
      <c r="K66" s="83"/>
    </row>
    <row r="67" spans="1:11" ht="15" customHeight="1" x14ac:dyDescent="0.2">
      <c r="A67" s="83"/>
      <c r="B67" s="83"/>
      <c r="C67" s="83"/>
      <c r="D67" s="83"/>
      <c r="E67" s="83"/>
      <c r="F67" s="83"/>
      <c r="G67" s="83"/>
      <c r="H67" s="83"/>
      <c r="I67" s="83"/>
      <c r="J67" s="83"/>
      <c r="K67" s="83"/>
    </row>
    <row r="68" spans="1:11" ht="15" customHeight="1" x14ac:dyDescent="0.2">
      <c r="A68" s="83"/>
      <c r="B68" s="83"/>
      <c r="C68" s="83"/>
      <c r="D68" s="83"/>
      <c r="E68" s="83"/>
      <c r="F68" s="83"/>
      <c r="G68" s="83"/>
      <c r="H68" s="83"/>
      <c r="I68" s="83"/>
      <c r="J68" s="83"/>
      <c r="K68" s="83"/>
    </row>
    <row r="69" spans="1:11" ht="15" customHeight="1" x14ac:dyDescent="0.2">
      <c r="A69" s="83"/>
      <c r="B69" s="83"/>
      <c r="C69" s="83"/>
      <c r="D69" s="83"/>
      <c r="E69" s="83"/>
      <c r="F69" s="83"/>
      <c r="G69" s="83"/>
      <c r="H69" s="83"/>
      <c r="I69" s="83"/>
      <c r="J69" s="83"/>
      <c r="K69" s="83"/>
    </row>
    <row r="70" spans="1:11" ht="15" customHeight="1" x14ac:dyDescent="0.2">
      <c r="A70" s="83"/>
      <c r="B70" s="83"/>
      <c r="C70" s="83"/>
      <c r="D70" s="83"/>
      <c r="E70" s="83"/>
      <c r="F70" s="83"/>
      <c r="G70" s="83"/>
      <c r="H70" s="83"/>
      <c r="I70" s="83"/>
      <c r="J70" s="83"/>
      <c r="K70" s="83"/>
    </row>
    <row r="71" spans="1:11" ht="15" customHeight="1" x14ac:dyDescent="0.2">
      <c r="A71" s="83"/>
      <c r="B71" s="83"/>
      <c r="C71" s="83"/>
      <c r="D71" s="83"/>
      <c r="E71" s="83"/>
      <c r="F71" s="83"/>
      <c r="G71" s="83"/>
      <c r="H71" s="83"/>
      <c r="I71" s="83"/>
      <c r="J71" s="83"/>
      <c r="K71" s="83"/>
    </row>
    <row r="72" spans="1:11" ht="15" customHeight="1" x14ac:dyDescent="0.2">
      <c r="A72" s="83"/>
      <c r="B72" s="83"/>
      <c r="C72" s="83"/>
      <c r="D72" s="83"/>
      <c r="E72" s="83"/>
      <c r="F72" s="83"/>
      <c r="G72" s="83"/>
      <c r="H72" s="83"/>
      <c r="I72" s="83"/>
      <c r="J72" s="83"/>
      <c r="K72" s="83"/>
    </row>
    <row r="73" spans="1:11" ht="15" customHeight="1" x14ac:dyDescent="0.2">
      <c r="A73" s="83"/>
      <c r="B73" s="83"/>
      <c r="C73" s="83"/>
      <c r="D73" s="83"/>
      <c r="E73" s="83"/>
      <c r="F73" s="83"/>
      <c r="G73" s="83"/>
      <c r="H73" s="83"/>
      <c r="I73" s="83"/>
      <c r="J73" s="83"/>
      <c r="K73" s="83"/>
    </row>
    <row r="74" spans="1:11" ht="15" customHeight="1" x14ac:dyDescent="0.2">
      <c r="A74" s="83"/>
      <c r="B74" s="83"/>
      <c r="C74" s="83"/>
      <c r="D74" s="83"/>
      <c r="E74" s="83"/>
      <c r="F74" s="83"/>
      <c r="G74" s="83"/>
      <c r="H74" s="83"/>
      <c r="I74" s="83"/>
      <c r="J74" s="83"/>
      <c r="K74" s="83"/>
    </row>
    <row r="75" spans="1:11" ht="15" customHeight="1" x14ac:dyDescent="0.2">
      <c r="A75" s="83"/>
      <c r="B75" s="83"/>
      <c r="C75" s="83"/>
      <c r="D75" s="83"/>
      <c r="E75" s="83"/>
      <c r="F75" s="83"/>
      <c r="G75" s="83"/>
      <c r="H75" s="83"/>
      <c r="I75" s="83"/>
      <c r="J75" s="83"/>
      <c r="K75" s="83"/>
    </row>
    <row r="76" spans="1:11" ht="15" customHeight="1" x14ac:dyDescent="0.2">
      <c r="A76" s="83"/>
      <c r="B76" s="83"/>
      <c r="C76" s="83"/>
      <c r="D76" s="83"/>
      <c r="E76" s="83"/>
      <c r="F76" s="83"/>
      <c r="G76" s="83"/>
      <c r="H76" s="83"/>
      <c r="I76" s="83"/>
      <c r="J76" s="83"/>
      <c r="K76" s="83"/>
    </row>
    <row r="77" spans="1:11" ht="15" customHeight="1" x14ac:dyDescent="0.2">
      <c r="A77" s="83"/>
      <c r="B77" s="83"/>
      <c r="C77" s="83"/>
      <c r="D77" s="83"/>
      <c r="E77" s="83"/>
      <c r="F77" s="83"/>
      <c r="G77" s="83"/>
      <c r="H77" s="83"/>
      <c r="I77" s="83"/>
      <c r="J77" s="83"/>
      <c r="K77" s="83"/>
    </row>
    <row r="78" spans="1:11" ht="15" customHeight="1" x14ac:dyDescent="0.2">
      <c r="A78" s="83"/>
      <c r="B78" s="83"/>
      <c r="C78" s="83"/>
      <c r="D78" s="83"/>
      <c r="E78" s="83"/>
      <c r="F78" s="83"/>
      <c r="G78" s="83"/>
      <c r="H78" s="83"/>
      <c r="I78" s="83"/>
      <c r="J78" s="83"/>
      <c r="K78" s="83"/>
    </row>
    <row r="79" spans="1:11" ht="15" customHeight="1" x14ac:dyDescent="0.2">
      <c r="A79" s="83"/>
      <c r="B79" s="83"/>
      <c r="C79" s="83"/>
      <c r="D79" s="83"/>
      <c r="E79" s="83"/>
      <c r="F79" s="83"/>
      <c r="G79" s="83"/>
      <c r="H79" s="83"/>
      <c r="I79" s="83"/>
      <c r="J79" s="83"/>
      <c r="K79" s="83"/>
    </row>
    <row r="80" spans="1:11" ht="15" customHeight="1" x14ac:dyDescent="0.2">
      <c r="A80" s="83"/>
      <c r="B80" s="83"/>
      <c r="C80" s="83"/>
      <c r="D80" s="83"/>
      <c r="E80" s="83"/>
      <c r="F80" s="83"/>
      <c r="G80" s="83"/>
      <c r="H80" s="83"/>
      <c r="I80" s="83"/>
      <c r="J80" s="83"/>
      <c r="K80" s="83"/>
    </row>
    <row r="81" spans="1:11" ht="15" customHeight="1" x14ac:dyDescent="0.2">
      <c r="A81" s="83"/>
      <c r="B81" s="83"/>
      <c r="C81" s="83"/>
      <c r="D81" s="83"/>
      <c r="E81" s="83"/>
      <c r="F81" s="83"/>
      <c r="G81" s="83"/>
      <c r="H81" s="83"/>
      <c r="I81" s="83"/>
      <c r="J81" s="83"/>
      <c r="K81" s="83"/>
    </row>
    <row r="82" spans="1:11" ht="15" customHeight="1" x14ac:dyDescent="0.2">
      <c r="A82" s="83"/>
      <c r="B82" s="83"/>
      <c r="C82" s="83"/>
      <c r="D82" s="83"/>
      <c r="E82" s="83"/>
      <c r="F82" s="83"/>
      <c r="G82" s="83"/>
      <c r="H82" s="83"/>
      <c r="I82" s="83"/>
      <c r="J82" s="83"/>
      <c r="K82" s="83"/>
    </row>
    <row r="83" spans="1:11" ht="15" customHeight="1" x14ac:dyDescent="0.2">
      <c r="A83" s="83"/>
      <c r="B83" s="83"/>
      <c r="C83" s="83"/>
      <c r="D83" s="83"/>
      <c r="E83" s="83"/>
      <c r="F83" s="83"/>
      <c r="G83" s="83"/>
      <c r="H83" s="83"/>
      <c r="I83" s="83"/>
      <c r="J83" s="83"/>
      <c r="K83" s="83"/>
    </row>
    <row r="84" spans="1:11" ht="15" customHeight="1" x14ac:dyDescent="0.2">
      <c r="A84" s="83"/>
      <c r="B84" s="83"/>
      <c r="C84" s="83"/>
      <c r="D84" s="83"/>
      <c r="E84" s="83"/>
      <c r="F84" s="83"/>
      <c r="G84" s="83"/>
      <c r="H84" s="83"/>
      <c r="I84" s="83"/>
      <c r="J84" s="83"/>
      <c r="K84" s="83"/>
    </row>
    <row r="85" spans="1:11" ht="15" customHeight="1" x14ac:dyDescent="0.2">
      <c r="A85" s="83"/>
      <c r="B85" s="83"/>
      <c r="C85" s="83"/>
      <c r="D85" s="83"/>
      <c r="E85" s="83"/>
      <c r="F85" s="83"/>
      <c r="G85" s="83"/>
      <c r="H85" s="83"/>
      <c r="I85" s="83"/>
      <c r="J85" s="83"/>
      <c r="K85" s="83"/>
    </row>
    <row r="86" spans="1:11" ht="15" customHeight="1" x14ac:dyDescent="0.2">
      <c r="A86" s="83"/>
      <c r="B86" s="83"/>
      <c r="C86" s="83"/>
      <c r="D86" s="83"/>
      <c r="E86" s="83"/>
      <c r="F86" s="83"/>
      <c r="G86" s="83"/>
      <c r="H86" s="83"/>
      <c r="I86" s="83"/>
      <c r="J86" s="83"/>
      <c r="K86" s="83"/>
    </row>
    <row r="87" spans="1:11" ht="15" customHeight="1" x14ac:dyDescent="0.2">
      <c r="A87" s="83"/>
      <c r="B87" s="83"/>
      <c r="C87" s="83"/>
      <c r="D87" s="83"/>
      <c r="E87" s="83"/>
      <c r="F87" s="83"/>
      <c r="G87" s="83"/>
      <c r="H87" s="83"/>
      <c r="I87" s="83"/>
      <c r="J87" s="83"/>
      <c r="K87" s="83"/>
    </row>
    <row r="88" spans="1:11" ht="15" customHeight="1" x14ac:dyDescent="0.2">
      <c r="A88" s="83"/>
      <c r="B88" s="83"/>
      <c r="C88" s="83"/>
      <c r="D88" s="83"/>
      <c r="E88" s="83"/>
      <c r="F88" s="83"/>
      <c r="G88" s="83"/>
      <c r="H88" s="83"/>
      <c r="I88" s="83"/>
      <c r="J88" s="83"/>
      <c r="K88" s="83"/>
    </row>
    <row r="89" spans="1:11" ht="15" customHeight="1" x14ac:dyDescent="0.2">
      <c r="A89" s="83"/>
      <c r="B89" s="83"/>
      <c r="C89" s="83"/>
      <c r="D89" s="83"/>
      <c r="E89" s="83"/>
      <c r="F89" s="83"/>
      <c r="G89" s="83"/>
      <c r="H89" s="83"/>
      <c r="I89" s="83"/>
      <c r="J89" s="83"/>
      <c r="K89" s="83"/>
    </row>
    <row r="90" spans="1:11" ht="15" customHeight="1" x14ac:dyDescent="0.2">
      <c r="A90" s="83"/>
      <c r="B90" s="83"/>
      <c r="C90" s="83"/>
      <c r="D90" s="83"/>
      <c r="E90" s="83"/>
      <c r="F90" s="83"/>
      <c r="G90" s="83"/>
      <c r="H90" s="83"/>
      <c r="I90" s="83"/>
      <c r="J90" s="83"/>
      <c r="K90" s="83"/>
    </row>
    <row r="91" spans="1:11" ht="15" customHeight="1" x14ac:dyDescent="0.2">
      <c r="A91" s="83"/>
      <c r="B91" s="83"/>
      <c r="C91" s="83"/>
      <c r="D91" s="83"/>
      <c r="E91" s="83"/>
      <c r="F91" s="83"/>
      <c r="G91" s="83"/>
      <c r="H91" s="83"/>
      <c r="I91" s="83"/>
      <c r="J91" s="83"/>
      <c r="K91" s="83"/>
    </row>
    <row r="92" spans="1:11" ht="15" customHeight="1" x14ac:dyDescent="0.2">
      <c r="A92" s="83"/>
      <c r="B92" s="83"/>
      <c r="C92" s="83"/>
      <c r="D92" s="83"/>
      <c r="E92" s="83"/>
      <c r="F92" s="83"/>
      <c r="G92" s="83"/>
      <c r="H92" s="83"/>
      <c r="I92" s="83"/>
      <c r="J92" s="83"/>
      <c r="K92" s="83"/>
    </row>
    <row r="93" spans="1:11" ht="15" customHeight="1" x14ac:dyDescent="0.2">
      <c r="A93" s="83"/>
      <c r="B93" s="83"/>
      <c r="C93" s="83"/>
      <c r="D93" s="83"/>
      <c r="E93" s="83"/>
      <c r="F93" s="83"/>
      <c r="G93" s="83"/>
      <c r="H93" s="83"/>
      <c r="I93" s="83"/>
      <c r="J93" s="83"/>
      <c r="K93" s="83"/>
    </row>
    <row r="94" spans="1:11" ht="15" customHeight="1" x14ac:dyDescent="0.2">
      <c r="A94" s="83"/>
      <c r="B94" s="83"/>
      <c r="C94" s="83"/>
      <c r="D94" s="83"/>
      <c r="E94" s="83"/>
      <c r="F94" s="83"/>
      <c r="G94" s="83"/>
      <c r="H94" s="83"/>
      <c r="I94" s="83"/>
      <c r="J94" s="83"/>
      <c r="K94" s="83"/>
    </row>
    <row r="95" spans="1:11" ht="15" customHeight="1" x14ac:dyDescent="0.2">
      <c r="A95" s="83"/>
      <c r="B95" s="83"/>
      <c r="C95" s="83"/>
      <c r="D95" s="83"/>
      <c r="E95" s="83"/>
      <c r="F95" s="83"/>
      <c r="G95" s="83"/>
      <c r="H95" s="83"/>
      <c r="I95" s="83"/>
      <c r="J95" s="83"/>
      <c r="K95" s="83"/>
    </row>
    <row r="96" spans="1:11" ht="15" customHeight="1" x14ac:dyDescent="0.2">
      <c r="A96" s="83"/>
      <c r="B96" s="83"/>
      <c r="C96" s="83"/>
      <c r="D96" s="83"/>
      <c r="E96" s="83"/>
      <c r="F96" s="83"/>
      <c r="G96" s="83"/>
      <c r="H96" s="83"/>
      <c r="I96" s="83"/>
      <c r="J96" s="83"/>
      <c r="K96" s="83"/>
    </row>
    <row r="97" spans="1:11" ht="15" customHeight="1" x14ac:dyDescent="0.2">
      <c r="A97" s="83"/>
      <c r="B97" s="83"/>
      <c r="C97" s="83"/>
      <c r="D97" s="83"/>
      <c r="E97" s="83"/>
      <c r="F97" s="83"/>
      <c r="G97" s="83"/>
      <c r="H97" s="83"/>
      <c r="I97" s="83"/>
      <c r="J97" s="83"/>
      <c r="K97" s="83"/>
    </row>
    <row r="98" spans="1:11" ht="15" customHeight="1" x14ac:dyDescent="0.2">
      <c r="A98" s="83"/>
      <c r="B98" s="83"/>
      <c r="C98" s="83"/>
      <c r="D98" s="83"/>
      <c r="E98" s="83"/>
      <c r="F98" s="83"/>
      <c r="G98" s="83"/>
      <c r="H98" s="83"/>
      <c r="I98" s="83"/>
      <c r="J98" s="83"/>
      <c r="K98" s="83"/>
    </row>
    <row r="99" spans="1:11" ht="15" customHeight="1" x14ac:dyDescent="0.2">
      <c r="A99" s="83"/>
      <c r="B99" s="83"/>
      <c r="C99" s="83"/>
      <c r="D99" s="83"/>
      <c r="E99" s="83"/>
      <c r="F99" s="83"/>
      <c r="G99" s="83"/>
      <c r="H99" s="83"/>
      <c r="I99" s="83"/>
      <c r="J99" s="83"/>
      <c r="K99" s="83"/>
    </row>
    <row r="100" spans="1:11" ht="15" customHeight="1" x14ac:dyDescent="0.2">
      <c r="A100" s="83"/>
      <c r="B100" s="83"/>
      <c r="C100" s="83"/>
      <c r="D100" s="83"/>
      <c r="E100" s="83"/>
      <c r="F100" s="83"/>
      <c r="G100" s="83"/>
      <c r="H100" s="83"/>
      <c r="I100" s="83"/>
      <c r="J100" s="83"/>
      <c r="K100" s="83"/>
    </row>
    <row r="101" spans="1:11" ht="15" customHeight="1" x14ac:dyDescent="0.2">
      <c r="A101" s="83"/>
      <c r="B101" s="83"/>
      <c r="C101" s="83"/>
      <c r="D101" s="83"/>
      <c r="E101" s="83"/>
      <c r="F101" s="83"/>
      <c r="G101" s="83"/>
      <c r="H101" s="83"/>
      <c r="I101" s="83"/>
      <c r="J101" s="83"/>
      <c r="K101" s="83"/>
    </row>
    <row r="102" spans="1:11" ht="15" customHeight="1" x14ac:dyDescent="0.2">
      <c r="A102" s="83"/>
      <c r="B102" s="83"/>
      <c r="C102" s="83"/>
      <c r="D102" s="83"/>
      <c r="E102" s="83"/>
      <c r="F102" s="83"/>
      <c r="G102" s="83"/>
      <c r="H102" s="83"/>
      <c r="I102" s="83"/>
      <c r="J102" s="83"/>
      <c r="K102" s="83"/>
    </row>
    <row r="103" spans="1:11" ht="15" customHeight="1" x14ac:dyDescent="0.2">
      <c r="A103" s="83"/>
      <c r="B103" s="83"/>
      <c r="C103" s="83"/>
      <c r="D103" s="83"/>
      <c r="E103" s="83"/>
      <c r="F103" s="83"/>
      <c r="G103" s="83"/>
      <c r="H103" s="83"/>
      <c r="I103" s="83"/>
      <c r="J103" s="83"/>
      <c r="K103" s="83"/>
    </row>
    <row r="104" spans="1:11" ht="15" customHeight="1" x14ac:dyDescent="0.2">
      <c r="A104" s="83"/>
      <c r="B104" s="83"/>
      <c r="C104" s="83"/>
      <c r="D104" s="83"/>
      <c r="E104" s="83"/>
      <c r="F104" s="83"/>
      <c r="G104" s="83"/>
      <c r="H104" s="83"/>
      <c r="I104" s="83"/>
      <c r="J104" s="83"/>
      <c r="K104" s="83"/>
    </row>
    <row r="105" spans="1:11" ht="15" customHeight="1" x14ac:dyDescent="0.2">
      <c r="A105" s="83"/>
      <c r="B105" s="83"/>
      <c r="C105" s="83"/>
      <c r="D105" s="83"/>
      <c r="E105" s="83"/>
      <c r="F105" s="83"/>
      <c r="G105" s="83"/>
      <c r="H105" s="83"/>
      <c r="I105" s="83"/>
      <c r="J105" s="83"/>
      <c r="K105" s="83"/>
    </row>
    <row r="106" spans="1:11" ht="15" customHeight="1" x14ac:dyDescent="0.2"/>
    <row r="107" spans="1:11" ht="15" customHeight="1" x14ac:dyDescent="0.2"/>
    <row r="108" spans="1:11" ht="15" customHeight="1" x14ac:dyDescent="0.2"/>
    <row r="109" spans="1:11" ht="15" customHeight="1" x14ac:dyDescent="0.2"/>
    <row r="110" spans="1:11" ht="15" customHeight="1" x14ac:dyDescent="0.2"/>
    <row r="111" spans="1:11" ht="15" customHeight="1" x14ac:dyDescent="0.2"/>
    <row r="112" spans="1:11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</sheetData>
  <mergeCells count="31">
    <mergeCell ref="H6:H8"/>
    <mergeCell ref="D7:D8"/>
    <mergeCell ref="E7:F7"/>
    <mergeCell ref="I7:J7"/>
    <mergeCell ref="A8:B8"/>
    <mergeCell ref="E6:F6"/>
    <mergeCell ref="I6:J6"/>
    <mergeCell ref="K1:L1"/>
    <mergeCell ref="A4:D4"/>
    <mergeCell ref="E5:G5"/>
    <mergeCell ref="I5:K5"/>
    <mergeCell ref="A2:L2"/>
    <mergeCell ref="A3:C3"/>
    <mergeCell ref="A9:B14"/>
    <mergeCell ref="A15:B20"/>
    <mergeCell ref="A21:B26"/>
    <mergeCell ref="A27:B32"/>
    <mergeCell ref="A35:D35"/>
    <mergeCell ref="A40:B45"/>
    <mergeCell ref="A46:B51"/>
    <mergeCell ref="A52:B57"/>
    <mergeCell ref="A58:B63"/>
    <mergeCell ref="I36:K36"/>
    <mergeCell ref="H37:H39"/>
    <mergeCell ref="D38:D39"/>
    <mergeCell ref="E38:F38"/>
    <mergeCell ref="I38:J38"/>
    <mergeCell ref="A39:B39"/>
    <mergeCell ref="E36:G36"/>
    <mergeCell ref="E37:F37"/>
    <mergeCell ref="I37:J37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&amp;C20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22"/>
  <sheetViews>
    <sheetView view="pageBreakPreview" topLeftCell="A16" zoomScaleNormal="100" zoomScaleSheetLayoutView="100" workbookViewId="0">
      <selection activeCell="K40" sqref="K40:K63"/>
    </sheetView>
  </sheetViews>
  <sheetFormatPr defaultRowHeight="12.75" x14ac:dyDescent="0.2"/>
  <cols>
    <col min="1" max="1" width="9.42578125" style="66" customWidth="1"/>
    <col min="2" max="2" width="3.85546875" style="66" customWidth="1"/>
    <col min="3" max="11" width="8.85546875" style="66" customWidth="1"/>
    <col min="12" max="12" width="1.7109375" style="66" customWidth="1"/>
    <col min="13" max="14" width="9.140625" style="66"/>
    <col min="15" max="15" width="11.140625" style="66" customWidth="1"/>
    <col min="16" max="16384" width="9.140625" style="66"/>
  </cols>
  <sheetData>
    <row r="1" spans="1:17" ht="13.5" x14ac:dyDescent="0.25">
      <c r="K1" s="964" t="s">
        <v>236</v>
      </c>
      <c r="L1" s="964"/>
    </row>
    <row r="2" spans="1:17" s="655" customFormat="1" ht="30" customHeight="1" x14ac:dyDescent="0.25">
      <c r="A2" s="885" t="s">
        <v>200</v>
      </c>
      <c r="B2" s="885"/>
      <c r="C2" s="885"/>
      <c r="D2" s="885"/>
      <c r="E2" s="885"/>
      <c r="F2" s="885"/>
      <c r="G2" s="885"/>
      <c r="H2" s="885"/>
      <c r="I2" s="885"/>
      <c r="J2" s="885"/>
      <c r="K2" s="885"/>
      <c r="L2" s="885"/>
    </row>
    <row r="3" spans="1:17" ht="17.100000000000001" customHeight="1" x14ac:dyDescent="0.2">
      <c r="A3" s="979" t="str">
        <f>T!E17&amp;" "&amp;T!G17</f>
        <v>III. čtvrtletí 2019</v>
      </c>
      <c r="B3" s="979"/>
      <c r="C3" s="979"/>
      <c r="D3" s="101"/>
      <c r="E3" s="101"/>
      <c r="F3" s="69"/>
      <c r="G3" s="67"/>
      <c r="H3" s="67"/>
      <c r="I3" s="67"/>
    </row>
    <row r="4" spans="1:17" ht="12.95" customHeight="1" x14ac:dyDescent="0.2">
      <c r="A4" s="965" t="s">
        <v>114</v>
      </c>
      <c r="B4" s="965"/>
      <c r="C4" s="965"/>
      <c r="D4" s="966"/>
      <c r="E4" s="95"/>
      <c r="F4" s="70"/>
      <c r="G4" s="70"/>
      <c r="H4" s="70"/>
      <c r="I4" s="70"/>
      <c r="J4" s="71"/>
      <c r="K4" s="100"/>
      <c r="L4" s="71"/>
    </row>
    <row r="5" spans="1:17" ht="24.95" customHeight="1" x14ac:dyDescent="0.25">
      <c r="E5" s="967">
        <f>T!G17</f>
        <v>2019</v>
      </c>
      <c r="F5" s="956"/>
      <c r="G5" s="956"/>
      <c r="H5" s="398"/>
      <c r="I5" s="968">
        <f>E5-1</f>
        <v>2018</v>
      </c>
      <c r="J5" s="969"/>
      <c r="K5" s="970"/>
      <c r="L5" s="71"/>
    </row>
    <row r="6" spans="1:17" ht="24.95" customHeight="1" x14ac:dyDescent="0.25">
      <c r="A6" s="74"/>
      <c r="B6" s="75"/>
      <c r="C6" s="76"/>
      <c r="D6" s="76"/>
      <c r="E6" s="961" t="s">
        <v>39</v>
      </c>
      <c r="F6" s="962"/>
      <c r="G6" s="420"/>
      <c r="H6" s="962" t="s">
        <v>108</v>
      </c>
      <c r="I6" s="1028" t="s">
        <v>39</v>
      </c>
      <c r="J6" s="1029"/>
      <c r="K6" s="399"/>
      <c r="L6" s="87"/>
    </row>
    <row r="7" spans="1:17" ht="24.95" customHeight="1" x14ac:dyDescent="0.25">
      <c r="A7" s="74"/>
      <c r="B7" s="94"/>
      <c r="C7" s="94"/>
      <c r="D7" s="972" t="s">
        <v>0</v>
      </c>
      <c r="E7" s="961"/>
      <c r="F7" s="962"/>
      <c r="G7" s="548" t="s">
        <v>107</v>
      </c>
      <c r="H7" s="962"/>
      <c r="I7" s="1028"/>
      <c r="J7" s="1029"/>
      <c r="K7" s="114" t="s">
        <v>107</v>
      </c>
      <c r="L7" s="87"/>
    </row>
    <row r="8" spans="1:17" ht="15" customHeight="1" x14ac:dyDescent="0.25">
      <c r="A8" s="971" t="s">
        <v>140</v>
      </c>
      <c r="B8" s="971"/>
      <c r="C8" s="126" t="s">
        <v>45</v>
      </c>
      <c r="D8" s="973"/>
      <c r="E8" s="756" t="s">
        <v>336</v>
      </c>
      <c r="F8" s="751" t="s">
        <v>1</v>
      </c>
      <c r="G8" s="549" t="s">
        <v>66</v>
      </c>
      <c r="H8" s="971"/>
      <c r="I8" s="400" t="s">
        <v>141</v>
      </c>
      <c r="J8" s="111" t="s">
        <v>1</v>
      </c>
      <c r="K8" s="115" t="s">
        <v>66</v>
      </c>
      <c r="L8" s="91"/>
    </row>
    <row r="9" spans="1:17" ht="11.1" customHeight="1" x14ac:dyDescent="0.2">
      <c r="A9" s="984" t="str">
        <f>T!J20</f>
        <v>Červenec</v>
      </c>
      <c r="B9" s="985"/>
      <c r="C9" s="92" t="s">
        <v>6</v>
      </c>
      <c r="D9" s="77">
        <v>95</v>
      </c>
      <c r="E9" s="90">
        <v>7010.1180000000004</v>
      </c>
      <c r="F9" s="78">
        <v>74835.88744000002</v>
      </c>
      <c r="G9" s="421">
        <f>E9/$E$14</f>
        <v>0.67251079260922131</v>
      </c>
      <c r="H9" s="141">
        <f>(E9-I9)/I9</f>
        <v>-3.130611178898577E-2</v>
      </c>
      <c r="I9" s="402">
        <v>7236.67</v>
      </c>
      <c r="J9" s="112">
        <v>77422.19607999998</v>
      </c>
      <c r="K9" s="116">
        <f>I9/$I$14</f>
        <v>0.6873997872259584</v>
      </c>
      <c r="L9" s="87"/>
    </row>
    <row r="10" spans="1:17" ht="11.1" customHeight="1" x14ac:dyDescent="0.2">
      <c r="A10" s="986"/>
      <c r="B10" s="987"/>
      <c r="C10" s="93" t="s">
        <v>7</v>
      </c>
      <c r="D10" s="77">
        <v>303</v>
      </c>
      <c r="E10" s="90">
        <v>1251.479</v>
      </c>
      <c r="F10" s="78">
        <v>13360.427160000008</v>
      </c>
      <c r="G10" s="422">
        <f>E10/$E$14</f>
        <v>0.12005976707150945</v>
      </c>
      <c r="H10" s="141">
        <f>(E10-I10)/I10</f>
        <v>6.0814556501719776E-2</v>
      </c>
      <c r="I10" s="402">
        <v>1179.7340000000002</v>
      </c>
      <c r="J10" s="112">
        <v>12621.338759999997</v>
      </c>
      <c r="K10" s="117">
        <f>I10/$I$14</f>
        <v>0.11206105855085681</v>
      </c>
      <c r="L10" s="88"/>
      <c r="M10" s="79"/>
      <c r="O10" s="79"/>
      <c r="P10" s="79"/>
      <c r="Q10" s="79"/>
    </row>
    <row r="11" spans="1:17" ht="11.1" customHeight="1" x14ac:dyDescent="0.2">
      <c r="A11" s="986"/>
      <c r="B11" s="987"/>
      <c r="C11" s="93" t="s">
        <v>8</v>
      </c>
      <c r="D11" s="77">
        <v>8874</v>
      </c>
      <c r="E11" s="90">
        <v>797.8900000000001</v>
      </c>
      <c r="F11" s="78">
        <v>8517.4894699999986</v>
      </c>
      <c r="G11" s="422">
        <f>E11/$E$14</f>
        <v>7.654502196895567E-2</v>
      </c>
      <c r="H11" s="141">
        <f t="shared" ref="H11:H13" si="0">(E11-I11)/I11</f>
        <v>0.49029957656955986</v>
      </c>
      <c r="I11" s="402">
        <v>535.38900000000001</v>
      </c>
      <c r="J11" s="112">
        <v>5728.0462400000006</v>
      </c>
      <c r="K11" s="117">
        <f>I11/$I$14</f>
        <v>5.0855750598426994E-2</v>
      </c>
      <c r="L11" s="88"/>
      <c r="M11" s="79"/>
      <c r="O11" s="79"/>
      <c r="P11" s="79"/>
      <c r="Q11" s="79"/>
    </row>
    <row r="12" spans="1:17" ht="11.1" customHeight="1" x14ac:dyDescent="0.2">
      <c r="A12" s="986"/>
      <c r="B12" s="987"/>
      <c r="C12" s="93" t="s">
        <v>9</v>
      </c>
      <c r="D12" s="77">
        <v>83958</v>
      </c>
      <c r="E12" s="90">
        <v>1015.1</v>
      </c>
      <c r="F12" s="78">
        <v>10836.5</v>
      </c>
      <c r="G12" s="422">
        <f>E12/$E$14</f>
        <v>9.738291218173796E-2</v>
      </c>
      <c r="H12" s="141">
        <f t="shared" si="0"/>
        <v>-0.17242784933963795</v>
      </c>
      <c r="I12" s="402">
        <v>1226.5999999999999</v>
      </c>
      <c r="J12" s="112">
        <v>13122.6</v>
      </c>
      <c r="K12" s="117">
        <f>I12/$I$14</f>
        <v>0.11651278544017629</v>
      </c>
      <c r="L12" s="88"/>
      <c r="M12" s="79"/>
      <c r="O12" s="79"/>
      <c r="P12" s="79"/>
      <c r="Q12" s="79"/>
    </row>
    <row r="13" spans="1:17" ht="11.1" customHeight="1" x14ac:dyDescent="0.2">
      <c r="A13" s="986"/>
      <c r="B13" s="987"/>
      <c r="C13" s="93" t="s">
        <v>302</v>
      </c>
      <c r="D13" s="77">
        <v>8</v>
      </c>
      <c r="E13" s="90">
        <v>349.21300000000002</v>
      </c>
      <c r="F13" s="78">
        <v>3727.9966600000002</v>
      </c>
      <c r="G13" s="422">
        <f>E13/$E$14</f>
        <v>3.3501506168575765E-2</v>
      </c>
      <c r="H13" s="141">
        <f t="shared" si="0"/>
        <v>1.718178616129874E-5</v>
      </c>
      <c r="I13" s="405">
        <v>349.20699999999999</v>
      </c>
      <c r="J13" s="118">
        <v>3736.0441999999998</v>
      </c>
      <c r="K13" s="117">
        <f>I13/$I$14</f>
        <v>3.3170618184581481E-2</v>
      </c>
      <c r="L13" s="88"/>
      <c r="M13" s="79"/>
      <c r="O13" s="79"/>
      <c r="P13" s="79"/>
      <c r="Q13" s="79"/>
    </row>
    <row r="14" spans="1:17" ht="11.1" customHeight="1" x14ac:dyDescent="0.2">
      <c r="A14" s="988"/>
      <c r="B14" s="989"/>
      <c r="C14" s="580" t="s">
        <v>2</v>
      </c>
      <c r="D14" s="581">
        <v>93238</v>
      </c>
      <c r="E14" s="582">
        <v>10423.799999999999</v>
      </c>
      <c r="F14" s="583">
        <v>111278.30073000003</v>
      </c>
      <c r="G14" s="584">
        <f>SUM(G9:G13)</f>
        <v>1.0000000000000002</v>
      </c>
      <c r="H14" s="585">
        <f>(E14-I14)/I14</f>
        <v>-9.8597971047533241E-3</v>
      </c>
      <c r="I14" s="586">
        <v>10527.6</v>
      </c>
      <c r="J14" s="587">
        <v>112630.22527999998</v>
      </c>
      <c r="K14" s="595">
        <f>SUM(K9:K13)</f>
        <v>0.99999999999999989</v>
      </c>
      <c r="L14" s="99"/>
      <c r="M14" s="79"/>
    </row>
    <row r="15" spans="1:17" ht="11.1" customHeight="1" x14ac:dyDescent="0.2">
      <c r="A15" s="990" t="str">
        <f>T!J21</f>
        <v>Srpen</v>
      </c>
      <c r="B15" s="991"/>
      <c r="C15" s="93" t="s">
        <v>6</v>
      </c>
      <c r="D15" s="77">
        <v>95</v>
      </c>
      <c r="E15" s="90">
        <v>7407.1760000000004</v>
      </c>
      <c r="F15" s="78">
        <v>78909.358659999998</v>
      </c>
      <c r="G15" s="422">
        <f>E15/$E$20</f>
        <v>0.6800003672116699</v>
      </c>
      <c r="H15" s="141">
        <f>(E15-I15)/I15</f>
        <v>1.7687306620649462E-2</v>
      </c>
      <c r="I15" s="402">
        <v>7278.4400000000005</v>
      </c>
      <c r="J15" s="112">
        <v>77701.648459999982</v>
      </c>
      <c r="K15" s="117">
        <f>I15/$I$20</f>
        <v>0.68892653976847862</v>
      </c>
      <c r="L15" s="88"/>
      <c r="M15" s="79"/>
      <c r="N15" s="79"/>
    </row>
    <row r="16" spans="1:17" ht="11.1" customHeight="1" x14ac:dyDescent="0.2">
      <c r="A16" s="990"/>
      <c r="B16" s="991"/>
      <c r="C16" s="93" t="s">
        <v>7</v>
      </c>
      <c r="D16" s="77">
        <v>304</v>
      </c>
      <c r="E16" s="90">
        <v>1267.98</v>
      </c>
      <c r="F16" s="78">
        <v>13507.367319999994</v>
      </c>
      <c r="G16" s="422">
        <f>E16/$E$20</f>
        <v>0.11640426332748853</v>
      </c>
      <c r="H16" s="141">
        <f>(E16-I16)/I16</f>
        <v>2.4333142950853124E-2</v>
      </c>
      <c r="I16" s="402">
        <v>1237.8589999999999</v>
      </c>
      <c r="J16" s="112">
        <v>13214.955310000007</v>
      </c>
      <c r="K16" s="117">
        <f>I16/$I$20</f>
        <v>0.11716712888905714</v>
      </c>
      <c r="L16" s="89"/>
      <c r="M16" s="82"/>
      <c r="N16" s="79"/>
    </row>
    <row r="17" spans="1:21" ht="11.1" customHeight="1" x14ac:dyDescent="0.2">
      <c r="A17" s="990"/>
      <c r="B17" s="991"/>
      <c r="C17" s="93" t="s">
        <v>8</v>
      </c>
      <c r="D17" s="77">
        <v>8875</v>
      </c>
      <c r="E17" s="90">
        <v>765.12599999999998</v>
      </c>
      <c r="F17" s="78">
        <v>8150.9840699999995</v>
      </c>
      <c r="G17" s="422">
        <f>E17/$E$20</f>
        <v>7.024079905259388E-2</v>
      </c>
      <c r="H17" s="141">
        <f t="shared" ref="H17:H20" si="1">(E17-I17)/I17</f>
        <v>0.31884167887615272</v>
      </c>
      <c r="I17" s="402">
        <v>580.15</v>
      </c>
      <c r="J17" s="112">
        <v>6193.7953399999997</v>
      </c>
      <c r="K17" s="117">
        <f>I17/$I$20</f>
        <v>5.4912966521216473E-2</v>
      </c>
      <c r="L17" s="88"/>
      <c r="M17" s="79"/>
      <c r="N17" s="79"/>
      <c r="O17" s="79"/>
      <c r="P17" s="79"/>
    </row>
    <row r="18" spans="1:21" ht="11.1" customHeight="1" x14ac:dyDescent="0.2">
      <c r="A18" s="990"/>
      <c r="B18" s="991"/>
      <c r="C18" s="93" t="s">
        <v>9</v>
      </c>
      <c r="D18" s="77">
        <v>83939</v>
      </c>
      <c r="E18" s="90">
        <v>1125.0999999999999</v>
      </c>
      <c r="F18" s="78">
        <v>11986.3</v>
      </c>
      <c r="G18" s="422">
        <f>E18/$E$20</f>
        <v>0.10328746247555745</v>
      </c>
      <c r="H18" s="141">
        <f t="shared" si="1"/>
        <v>3.4574712643678077E-2</v>
      </c>
      <c r="I18" s="402">
        <v>1087.5</v>
      </c>
      <c r="J18" s="112">
        <v>11610</v>
      </c>
      <c r="K18" s="117">
        <f>I18/$I$20</f>
        <v>0.1029351910571799</v>
      </c>
      <c r="L18" s="88"/>
      <c r="M18" s="79"/>
      <c r="N18" s="79"/>
      <c r="O18" s="79"/>
      <c r="P18" s="79"/>
    </row>
    <row r="19" spans="1:21" ht="11.1" customHeight="1" x14ac:dyDescent="0.2">
      <c r="A19" s="990"/>
      <c r="B19" s="991"/>
      <c r="C19" s="93" t="s">
        <v>302</v>
      </c>
      <c r="D19" s="77">
        <v>8</v>
      </c>
      <c r="E19" s="90">
        <v>327.51799999999997</v>
      </c>
      <c r="F19" s="78">
        <v>3489.0718600000005</v>
      </c>
      <c r="G19" s="422">
        <f>E19/$E$20</f>
        <v>3.0067107932690094E-2</v>
      </c>
      <c r="H19" s="141">
        <f t="shared" si="1"/>
        <v>-0.14026213345023389</v>
      </c>
      <c r="I19" s="405">
        <v>380.95100000000002</v>
      </c>
      <c r="J19" s="118">
        <v>4066.8735799999999</v>
      </c>
      <c r="K19" s="117">
        <f>I19/$I$20</f>
        <v>3.6058173764067808E-2</v>
      </c>
      <c r="L19" s="88"/>
      <c r="M19" s="79"/>
      <c r="N19" s="79"/>
      <c r="O19" s="79"/>
      <c r="P19" s="79"/>
    </row>
    <row r="20" spans="1:21" ht="11.1" customHeight="1" x14ac:dyDescent="0.2">
      <c r="A20" s="990"/>
      <c r="B20" s="991"/>
      <c r="C20" s="580" t="s">
        <v>2</v>
      </c>
      <c r="D20" s="581">
        <v>93221</v>
      </c>
      <c r="E20" s="582">
        <v>10892.900000000001</v>
      </c>
      <c r="F20" s="583">
        <v>116043.08190999999</v>
      </c>
      <c r="G20" s="584">
        <f>SUM(G15:G19)</f>
        <v>0.99999999999999978</v>
      </c>
      <c r="H20" s="585">
        <f t="shared" si="1"/>
        <v>3.1046200153337936E-2</v>
      </c>
      <c r="I20" s="586">
        <v>10564.900000000001</v>
      </c>
      <c r="J20" s="587">
        <v>112787.27268999998</v>
      </c>
      <c r="K20" s="595">
        <f>SUM(K15:K19)</f>
        <v>0.99999999999999989</v>
      </c>
      <c r="L20" s="99"/>
      <c r="M20" s="79"/>
      <c r="N20" s="79"/>
      <c r="O20" s="79"/>
      <c r="P20" s="79"/>
    </row>
    <row r="21" spans="1:21" ht="11.1" customHeight="1" x14ac:dyDescent="0.2">
      <c r="A21" s="990" t="str">
        <f>T!J22</f>
        <v>Září</v>
      </c>
      <c r="B21" s="991"/>
      <c r="C21" s="92" t="s">
        <v>6</v>
      </c>
      <c r="D21" s="104">
        <v>95</v>
      </c>
      <c r="E21" s="106">
        <v>9217.866</v>
      </c>
      <c r="F21" s="105">
        <v>98330.224829999992</v>
      </c>
      <c r="G21" s="421">
        <f>E21/$E$26</f>
        <v>0.60751369199438487</v>
      </c>
      <c r="H21" s="383">
        <f>(E21-I21)/I21</f>
        <v>1.1978139724836488E-2</v>
      </c>
      <c r="I21" s="401">
        <v>9108.7599999999984</v>
      </c>
      <c r="J21" s="113">
        <v>97323.226949999967</v>
      </c>
      <c r="K21" s="116">
        <f>I21/$I$26</f>
        <v>0.63824825701573074</v>
      </c>
      <c r="L21" s="106"/>
      <c r="M21" s="78"/>
      <c r="N21" s="78"/>
      <c r="O21" s="78"/>
      <c r="P21" s="78"/>
      <c r="Q21" s="78"/>
      <c r="R21" s="78"/>
      <c r="S21" s="78"/>
      <c r="T21" s="78"/>
      <c r="U21" s="78"/>
    </row>
    <row r="22" spans="1:21" ht="11.1" customHeight="1" x14ac:dyDescent="0.2">
      <c r="A22" s="990"/>
      <c r="B22" s="991"/>
      <c r="C22" s="93" t="s">
        <v>7</v>
      </c>
      <c r="D22" s="77">
        <v>305</v>
      </c>
      <c r="E22" s="90">
        <v>1947.7039999999997</v>
      </c>
      <c r="F22" s="78">
        <v>20776.364589999994</v>
      </c>
      <c r="G22" s="422">
        <f>E22/$E$26</f>
        <v>0.12836559437425443</v>
      </c>
      <c r="H22" s="141">
        <f t="shared" ref="H22:H26" si="2">(E22-I22)/I22</f>
        <v>9.0640512701341214E-2</v>
      </c>
      <c r="I22" s="402">
        <v>1785.835</v>
      </c>
      <c r="J22" s="112">
        <v>19080.976330000001</v>
      </c>
      <c r="K22" s="117">
        <f>I22/$I$26</f>
        <v>0.12513295729250609</v>
      </c>
      <c r="L22" s="90"/>
      <c r="M22" s="78"/>
      <c r="N22" s="78"/>
      <c r="O22" s="78"/>
      <c r="P22" s="78"/>
      <c r="Q22" s="78"/>
      <c r="R22" s="78"/>
      <c r="S22" s="78"/>
      <c r="T22" s="78"/>
      <c r="U22" s="78"/>
    </row>
    <row r="23" spans="1:21" ht="11.1" customHeight="1" x14ac:dyDescent="0.2">
      <c r="A23" s="990"/>
      <c r="B23" s="991"/>
      <c r="C23" s="93" t="s">
        <v>8</v>
      </c>
      <c r="D23" s="77">
        <v>8879</v>
      </c>
      <c r="E23" s="90">
        <v>1621.9110000000001</v>
      </c>
      <c r="F23" s="78">
        <v>17301.854329999998</v>
      </c>
      <c r="G23" s="422">
        <f>E23/$E$26</f>
        <v>0.1068938450283726</v>
      </c>
      <c r="H23" s="141">
        <f t="shared" si="2"/>
        <v>0.22006630243206729</v>
      </c>
      <c r="I23" s="402">
        <v>1329.3629999999998</v>
      </c>
      <c r="J23" s="112">
        <v>14203.87041</v>
      </c>
      <c r="K23" s="117">
        <f>I23/$I$26</f>
        <v>9.3148092351890144E-2</v>
      </c>
      <c r="L23" s="90"/>
      <c r="M23" s="78"/>
      <c r="N23" s="78"/>
      <c r="O23" s="78"/>
      <c r="P23" s="78"/>
      <c r="Q23" s="78"/>
      <c r="R23" s="78"/>
      <c r="S23" s="78"/>
      <c r="T23" s="78"/>
      <c r="U23" s="78"/>
    </row>
    <row r="24" spans="1:21" ht="11.1" customHeight="1" x14ac:dyDescent="0.2">
      <c r="A24" s="990"/>
      <c r="B24" s="991"/>
      <c r="C24" s="93" t="s">
        <v>9</v>
      </c>
      <c r="D24" s="77">
        <v>83943</v>
      </c>
      <c r="E24" s="90">
        <v>2025.3</v>
      </c>
      <c r="F24" s="78">
        <v>21604.400000000001</v>
      </c>
      <c r="G24" s="422">
        <f>E24/$E$26</f>
        <v>0.1334796448978785</v>
      </c>
      <c r="H24" s="141">
        <f t="shared" si="2"/>
        <v>0.20819662351607707</v>
      </c>
      <c r="I24" s="402">
        <v>1676.3</v>
      </c>
      <c r="J24" s="112">
        <v>17911.099999999999</v>
      </c>
      <c r="K24" s="117">
        <f>I24/$I$26</f>
        <v>0.11745787058122835</v>
      </c>
      <c r="L24" s="90"/>
      <c r="M24" s="78"/>
      <c r="N24" s="78"/>
      <c r="O24" s="78"/>
      <c r="P24" s="78"/>
      <c r="Q24" s="78"/>
      <c r="R24" s="78"/>
      <c r="S24" s="78"/>
      <c r="T24" s="78"/>
      <c r="U24" s="78"/>
    </row>
    <row r="25" spans="1:21" ht="11.1" customHeight="1" x14ac:dyDescent="0.2">
      <c r="A25" s="985"/>
      <c r="B25" s="1036"/>
      <c r="C25" s="93" t="s">
        <v>302</v>
      </c>
      <c r="D25" s="77">
        <v>8</v>
      </c>
      <c r="E25" s="90">
        <v>360.31900000000002</v>
      </c>
      <c r="F25" s="78">
        <v>3843.6294499999999</v>
      </c>
      <c r="G25" s="422">
        <f>E25/$E$26</f>
        <v>2.3747223705109705E-2</v>
      </c>
      <c r="H25" s="141">
        <f t="shared" si="2"/>
        <v>-2.9422856250101017E-2</v>
      </c>
      <c r="I25" s="405">
        <v>371.24200000000002</v>
      </c>
      <c r="J25" s="118">
        <v>3966.5770199999997</v>
      </c>
      <c r="K25" s="117">
        <f>I25/$I$26</f>
        <v>2.601282275864486E-2</v>
      </c>
      <c r="L25" s="90"/>
      <c r="M25" s="78"/>
      <c r="N25" s="78"/>
      <c r="O25" s="78"/>
      <c r="P25" s="78"/>
      <c r="Q25" s="78"/>
      <c r="R25" s="78"/>
      <c r="S25" s="78"/>
      <c r="T25" s="78"/>
      <c r="U25" s="78"/>
    </row>
    <row r="26" spans="1:21" ht="11.1" customHeight="1" thickBot="1" x14ac:dyDescent="0.25">
      <c r="A26" s="992"/>
      <c r="B26" s="993"/>
      <c r="C26" s="646" t="s">
        <v>2</v>
      </c>
      <c r="D26" s="647">
        <v>93230</v>
      </c>
      <c r="E26" s="648">
        <v>15173.099999999999</v>
      </c>
      <c r="F26" s="649">
        <v>161856.47319999998</v>
      </c>
      <c r="G26" s="650">
        <f>SUM(G21:G25)</f>
        <v>1.0000000000000002</v>
      </c>
      <c r="H26" s="651">
        <f t="shared" si="2"/>
        <v>6.3174858984689941E-2</v>
      </c>
      <c r="I26" s="652">
        <v>14271.499999999996</v>
      </c>
      <c r="J26" s="653">
        <v>152485.75070999996</v>
      </c>
      <c r="K26" s="654">
        <f>SUM(K21:K25)</f>
        <v>1.0000000000000002</v>
      </c>
      <c r="L26" s="107"/>
    </row>
    <row r="27" spans="1:21" ht="11.1" customHeight="1" thickTop="1" x14ac:dyDescent="0.2">
      <c r="A27" s="1034" t="str">
        <f>T!E17</f>
        <v>III. čtvrtletí</v>
      </c>
      <c r="B27" s="1035"/>
      <c r="C27" s="93" t="s">
        <v>6</v>
      </c>
      <c r="D27" s="77">
        <f>D21</f>
        <v>95</v>
      </c>
      <c r="E27" s="90">
        <f>E9+E15+E21</f>
        <v>23635.160000000003</v>
      </c>
      <c r="F27" s="78">
        <f>F9+F15+F21</f>
        <v>252075.47093000001</v>
      </c>
      <c r="G27" s="422">
        <f>E27/$E$32</f>
        <v>0.64771963672039867</v>
      </c>
      <c r="H27" s="141">
        <f>(E27-I27)/I27</f>
        <v>4.7790645647832091E-4</v>
      </c>
      <c r="I27" s="402">
        <f>I9+I15+I21</f>
        <v>23623.87</v>
      </c>
      <c r="J27" s="112">
        <f>J9+J15+J21</f>
        <v>252447.07148999994</v>
      </c>
      <c r="K27" s="117">
        <f>I27/$I$32</f>
        <v>0.66802030313312966</v>
      </c>
      <c r="L27" s="87"/>
    </row>
    <row r="28" spans="1:21" ht="11.1" customHeight="1" x14ac:dyDescent="0.2">
      <c r="A28" s="990"/>
      <c r="B28" s="991"/>
      <c r="C28" s="93" t="s">
        <v>7</v>
      </c>
      <c r="D28" s="77">
        <f>D22</f>
        <v>305</v>
      </c>
      <c r="E28" s="90">
        <f t="shared" ref="E28:F31" si="3">E10+E16+E22</f>
        <v>4467.1629999999996</v>
      </c>
      <c r="F28" s="78">
        <f t="shared" si="3"/>
        <v>47644.159069999994</v>
      </c>
      <c r="G28" s="422">
        <f>E28/$E$32</f>
        <v>0.12242223854337374</v>
      </c>
      <c r="H28" s="141">
        <f t="shared" ref="H28:H31" si="4">(E28-I28)/I28</f>
        <v>6.2742837512620581E-2</v>
      </c>
      <c r="I28" s="402">
        <f t="shared" ref="I28:J28" si="5">I10+I16+I22</f>
        <v>4203.4279999999999</v>
      </c>
      <c r="J28" s="112">
        <f t="shared" si="5"/>
        <v>44917.270400000009</v>
      </c>
      <c r="K28" s="117">
        <f>I28/$I$32</f>
        <v>0.11886178034159031</v>
      </c>
      <c r="L28" s="87"/>
    </row>
    <row r="29" spans="1:21" ht="11.1" customHeight="1" x14ac:dyDescent="0.2">
      <c r="A29" s="990"/>
      <c r="B29" s="991"/>
      <c r="C29" s="93" t="s">
        <v>8</v>
      </c>
      <c r="D29" s="77">
        <f>D23</f>
        <v>8879</v>
      </c>
      <c r="E29" s="90">
        <f t="shared" si="3"/>
        <v>3184.9270000000001</v>
      </c>
      <c r="F29" s="78">
        <f t="shared" si="3"/>
        <v>33970.327869999994</v>
      </c>
      <c r="G29" s="422">
        <f>E29/$E$32</f>
        <v>8.7282665292766737E-2</v>
      </c>
      <c r="H29" s="141">
        <f t="shared" si="4"/>
        <v>0.30268084364935693</v>
      </c>
      <c r="I29" s="402">
        <f t="shared" ref="I29:J29" si="6">I11+I17+I23</f>
        <v>2444.902</v>
      </c>
      <c r="J29" s="112">
        <f t="shared" si="6"/>
        <v>26125.71199</v>
      </c>
      <c r="K29" s="117">
        <f>I29/$I$32</f>
        <v>6.9135335369302123E-2</v>
      </c>
      <c r="L29" s="87"/>
    </row>
    <row r="30" spans="1:21" ht="11.1" customHeight="1" x14ac:dyDescent="0.2">
      <c r="A30" s="990"/>
      <c r="B30" s="991"/>
      <c r="C30" s="93" t="s">
        <v>9</v>
      </c>
      <c r="D30" s="77">
        <f>D24</f>
        <v>83943</v>
      </c>
      <c r="E30" s="90">
        <f t="shared" si="3"/>
        <v>4165.5</v>
      </c>
      <c r="F30" s="78">
        <f t="shared" si="3"/>
        <v>44427.199999999997</v>
      </c>
      <c r="G30" s="422">
        <f>E30/$E$32</f>
        <v>0.11415518857324512</v>
      </c>
      <c r="H30" s="141">
        <f t="shared" si="4"/>
        <v>4.3880312750601537E-2</v>
      </c>
      <c r="I30" s="402">
        <f t="shared" ref="I30:J30" si="7">I12+I18+I24</f>
        <v>3990.3999999999996</v>
      </c>
      <c r="J30" s="112">
        <f t="shared" si="7"/>
        <v>42643.7</v>
      </c>
      <c r="K30" s="117">
        <f>I30/$I$32</f>
        <v>0.11283791426309241</v>
      </c>
      <c r="L30" s="87"/>
    </row>
    <row r="31" spans="1:21" ht="11.1" customHeight="1" x14ac:dyDescent="0.2">
      <c r="A31" s="990"/>
      <c r="B31" s="991"/>
      <c r="C31" s="93" t="s">
        <v>302</v>
      </c>
      <c r="D31" s="77">
        <f>D25</f>
        <v>8</v>
      </c>
      <c r="E31" s="90">
        <f>E13+E19+E25</f>
        <v>1037.05</v>
      </c>
      <c r="F31" s="78">
        <f t="shared" si="3"/>
        <v>11060.697970000001</v>
      </c>
      <c r="G31" s="422">
        <f>E31/$E$32</f>
        <v>2.8420270870215782E-2</v>
      </c>
      <c r="H31" s="141">
        <f t="shared" si="4"/>
        <v>-5.8425640094425399E-2</v>
      </c>
      <c r="I31" s="402">
        <f>I13+I19+I25</f>
        <v>1101.4000000000001</v>
      </c>
      <c r="J31" s="112">
        <f t="shared" ref="J31" si="8">J13+J19+J25</f>
        <v>11769.4948</v>
      </c>
      <c r="K31" s="117">
        <f>I31/$I$32</f>
        <v>3.1144666892885423E-2</v>
      </c>
      <c r="L31" s="87"/>
    </row>
    <row r="32" spans="1:21" ht="11.1" customHeight="1" x14ac:dyDescent="0.2">
      <c r="A32" s="990"/>
      <c r="B32" s="991"/>
      <c r="C32" s="614" t="s">
        <v>2</v>
      </c>
      <c r="D32" s="609">
        <f>SUM(D27:D31)</f>
        <v>93230</v>
      </c>
      <c r="E32" s="615">
        <f>SUM(E27:E31)</f>
        <v>36489.800000000003</v>
      </c>
      <c r="F32" s="616">
        <f>SUM(F27:F31)</f>
        <v>389177.85583999997</v>
      </c>
      <c r="G32" s="617">
        <f>SUM(G27:G31)</f>
        <v>1</v>
      </c>
      <c r="H32" s="618">
        <f>(E32-I32)/I32</f>
        <v>3.1834634091166242E-2</v>
      </c>
      <c r="I32" s="628">
        <f>SUM(I27:I31)</f>
        <v>35364</v>
      </c>
      <c r="J32" s="629">
        <f>SUM(J27:J31)</f>
        <v>377903.2486799999</v>
      </c>
      <c r="K32" s="630">
        <f>SUM(K27:K31)</f>
        <v>1</v>
      </c>
      <c r="L32" s="91"/>
    </row>
    <row r="33" spans="1:12" ht="5.0999999999999996" customHeight="1" x14ac:dyDescent="0.2">
      <c r="A33" s="80"/>
      <c r="B33" s="81"/>
      <c r="C33" s="135"/>
      <c r="D33" s="85"/>
      <c r="E33" s="102"/>
      <c r="F33" s="86"/>
      <c r="G33" s="103"/>
      <c r="H33" s="98"/>
      <c r="I33" s="405"/>
      <c r="J33" s="118"/>
      <c r="K33" s="121"/>
      <c r="L33" s="87"/>
    </row>
    <row r="34" spans="1:12" ht="9.9499999999999993" customHeight="1" x14ac:dyDescent="0.2">
      <c r="A34" s="80"/>
      <c r="B34" s="81"/>
      <c r="C34" s="84"/>
      <c r="D34" s="86"/>
      <c r="E34" s="86"/>
      <c r="F34" s="86"/>
      <c r="G34" s="98"/>
      <c r="H34" s="67"/>
      <c r="I34" s="118"/>
      <c r="J34" s="118"/>
      <c r="K34" s="120"/>
      <c r="L34" s="71"/>
    </row>
    <row r="35" spans="1:12" ht="12.95" customHeight="1" x14ac:dyDescent="0.2">
      <c r="A35" s="1030" t="s">
        <v>115</v>
      </c>
      <c r="B35" s="1030"/>
      <c r="C35" s="1030"/>
      <c r="D35" s="1031"/>
      <c r="E35" s="95"/>
      <c r="F35" s="70"/>
      <c r="G35" s="70"/>
      <c r="H35" s="70"/>
      <c r="I35" s="122"/>
      <c r="J35" s="123"/>
      <c r="K35" s="124"/>
      <c r="L35" s="71"/>
    </row>
    <row r="36" spans="1:12" ht="24.95" customHeight="1" x14ac:dyDescent="0.25">
      <c r="A36" s="68"/>
      <c r="B36" s="72"/>
      <c r="C36" s="73"/>
      <c r="D36" s="73"/>
      <c r="E36" s="967">
        <f>T!G17</f>
        <v>2019</v>
      </c>
      <c r="F36" s="956"/>
      <c r="G36" s="956"/>
      <c r="H36" s="398"/>
      <c r="I36" s="968">
        <f>E36-1</f>
        <v>2018</v>
      </c>
      <c r="J36" s="969"/>
      <c r="K36" s="970"/>
      <c r="L36" s="87"/>
    </row>
    <row r="37" spans="1:12" ht="24.95" customHeight="1" x14ac:dyDescent="0.25">
      <c r="A37" s="74"/>
      <c r="B37" s="75"/>
      <c r="C37" s="76"/>
      <c r="D37" s="76"/>
      <c r="E37" s="961" t="s">
        <v>39</v>
      </c>
      <c r="F37" s="962"/>
      <c r="G37" s="420"/>
      <c r="H37" s="962" t="s">
        <v>108</v>
      </c>
      <c r="I37" s="1028" t="s">
        <v>39</v>
      </c>
      <c r="J37" s="1029"/>
      <c r="K37" s="399"/>
      <c r="L37" s="87"/>
    </row>
    <row r="38" spans="1:12" ht="24.95" customHeight="1" x14ac:dyDescent="0.25">
      <c r="A38" s="74"/>
      <c r="B38" s="94"/>
      <c r="C38" s="94"/>
      <c r="D38" s="972" t="s">
        <v>0</v>
      </c>
      <c r="E38" s="961"/>
      <c r="F38" s="962"/>
      <c r="G38" s="548" t="s">
        <v>107</v>
      </c>
      <c r="H38" s="962"/>
      <c r="I38" s="1028"/>
      <c r="J38" s="1029"/>
      <c r="K38" s="114" t="s">
        <v>107</v>
      </c>
      <c r="L38" s="87"/>
    </row>
    <row r="39" spans="1:12" ht="15" customHeight="1" x14ac:dyDescent="0.25">
      <c r="A39" s="971" t="s">
        <v>140</v>
      </c>
      <c r="B39" s="971"/>
      <c r="C39" s="126" t="s">
        <v>45</v>
      </c>
      <c r="D39" s="973"/>
      <c r="E39" s="756" t="s">
        <v>336</v>
      </c>
      <c r="F39" s="751" t="s">
        <v>1</v>
      </c>
      <c r="G39" s="549" t="s">
        <v>66</v>
      </c>
      <c r="H39" s="971"/>
      <c r="I39" s="400" t="s">
        <v>141</v>
      </c>
      <c r="J39" s="111" t="s">
        <v>1</v>
      </c>
      <c r="K39" s="115" t="s">
        <v>66</v>
      </c>
      <c r="L39" s="91"/>
    </row>
    <row r="40" spans="1:12" ht="11.1" customHeight="1" x14ac:dyDescent="0.2">
      <c r="A40" s="984" t="str">
        <f>T!J20</f>
        <v>Červenec</v>
      </c>
      <c r="B40" s="985"/>
      <c r="C40" s="92" t="s">
        <v>6</v>
      </c>
      <c r="D40" s="77">
        <v>173</v>
      </c>
      <c r="E40" s="90">
        <v>33612.649000000005</v>
      </c>
      <c r="F40" s="78">
        <v>358676.56011999998</v>
      </c>
      <c r="G40" s="421">
        <f>E40/$E$45</f>
        <v>0.80670360826814425</v>
      </c>
      <c r="H40" s="141">
        <f>(E40-I40)/I40</f>
        <v>8.6958774136481717E-2</v>
      </c>
      <c r="I40" s="402">
        <v>30923.573</v>
      </c>
      <c r="J40" s="112">
        <v>330677.97429999994</v>
      </c>
      <c r="K40" s="116">
        <f>I40/$I$45</f>
        <v>0.80646030987708195</v>
      </c>
      <c r="L40" s="87"/>
    </row>
    <row r="41" spans="1:12" ht="11.1" customHeight="1" x14ac:dyDescent="0.2">
      <c r="A41" s="986"/>
      <c r="B41" s="987"/>
      <c r="C41" s="93" t="s">
        <v>7</v>
      </c>
      <c r="D41" s="77">
        <v>474</v>
      </c>
      <c r="E41" s="90">
        <v>2128.9629999999997</v>
      </c>
      <c r="F41" s="78">
        <v>22724.795679999988</v>
      </c>
      <c r="G41" s="422">
        <f t="shared" ref="G41" si="9">E41/$E$45</f>
        <v>5.1095114043804547E-2</v>
      </c>
      <c r="H41" s="141">
        <f>(E41-I41)/I41</f>
        <v>0.20427357679427993</v>
      </c>
      <c r="I41" s="402">
        <v>1767.84</v>
      </c>
      <c r="J41" s="112">
        <v>18910.520339999992</v>
      </c>
      <c r="K41" s="117">
        <f t="shared" ref="K41:K44" si="10">I41/$I$45</f>
        <v>4.6103753735478765E-2</v>
      </c>
      <c r="L41" s="88"/>
    </row>
    <row r="42" spans="1:12" ht="11.1" customHeight="1" x14ac:dyDescent="0.2">
      <c r="A42" s="986"/>
      <c r="B42" s="987"/>
      <c r="C42" s="93" t="s">
        <v>8</v>
      </c>
      <c r="D42" s="77">
        <v>18312</v>
      </c>
      <c r="E42" s="90">
        <v>1357.09</v>
      </c>
      <c r="F42" s="78">
        <v>14489.55161</v>
      </c>
      <c r="G42" s="422">
        <f>E42/$E$45</f>
        <v>3.2570161302806447E-2</v>
      </c>
      <c r="H42" s="141">
        <f t="shared" ref="H42:H44" si="11">(E42-I42)/I42</f>
        <v>0.44803530539034586</v>
      </c>
      <c r="I42" s="402">
        <v>937.19400000000007</v>
      </c>
      <c r="J42" s="112">
        <v>10025.803759999999</v>
      </c>
      <c r="K42" s="117">
        <f t="shared" si="10"/>
        <v>2.4441217179364816E-2</v>
      </c>
      <c r="L42" s="88"/>
    </row>
    <row r="43" spans="1:12" ht="11.1" customHeight="1" x14ac:dyDescent="0.2">
      <c r="A43" s="986"/>
      <c r="B43" s="987"/>
      <c r="C43" s="93" t="s">
        <v>9</v>
      </c>
      <c r="D43" s="77">
        <v>362157</v>
      </c>
      <c r="E43" s="90">
        <v>2870</v>
      </c>
      <c r="F43" s="78">
        <v>30638.323</v>
      </c>
      <c r="G43" s="422">
        <f>E43/$E$45</f>
        <v>6.8880002755200093E-2</v>
      </c>
      <c r="H43" s="141">
        <f t="shared" si="11"/>
        <v>-0.19740484912889064</v>
      </c>
      <c r="I43" s="402">
        <v>3575.9</v>
      </c>
      <c r="J43" s="112">
        <v>38257.300000000003</v>
      </c>
      <c r="K43" s="117">
        <f t="shared" si="10"/>
        <v>9.3256410638235671E-2</v>
      </c>
      <c r="L43" s="88"/>
    </row>
    <row r="44" spans="1:12" ht="11.1" customHeight="1" x14ac:dyDescent="0.2">
      <c r="A44" s="986"/>
      <c r="B44" s="987"/>
      <c r="C44" s="93" t="s">
        <v>302</v>
      </c>
      <c r="D44" s="77">
        <v>27</v>
      </c>
      <c r="E44" s="90">
        <v>1697.963</v>
      </c>
      <c r="F44" s="78">
        <v>18117.30817</v>
      </c>
      <c r="G44" s="422">
        <f>E44/$E$45</f>
        <v>4.0751113630044536E-2</v>
      </c>
      <c r="H44" s="141">
        <f t="shared" si="11"/>
        <v>0.48903631468635728</v>
      </c>
      <c r="I44" s="405">
        <v>1140.31</v>
      </c>
      <c r="J44" s="118">
        <v>12192.630009999999</v>
      </c>
      <c r="K44" s="117">
        <f t="shared" si="10"/>
        <v>2.9738308569838782E-2</v>
      </c>
      <c r="L44" s="88"/>
    </row>
    <row r="45" spans="1:12" ht="11.1" customHeight="1" x14ac:dyDescent="0.2">
      <c r="A45" s="988"/>
      <c r="B45" s="989"/>
      <c r="C45" s="580" t="s">
        <v>2</v>
      </c>
      <c r="D45" s="581">
        <v>381143</v>
      </c>
      <c r="E45" s="582">
        <v>41666.665000000008</v>
      </c>
      <c r="F45" s="583">
        <v>444646.53857999993</v>
      </c>
      <c r="G45" s="584">
        <f>SUM(G40:G44)</f>
        <v>0.99999999999999989</v>
      </c>
      <c r="H45" s="585">
        <f>(E45-I45)/I45</f>
        <v>8.663095197455252E-2</v>
      </c>
      <c r="I45" s="586">
        <v>38344.817000000003</v>
      </c>
      <c r="J45" s="587">
        <v>410064.22840999992</v>
      </c>
      <c r="K45" s="595">
        <f>SUM(K40:K44)</f>
        <v>1</v>
      </c>
      <c r="L45" s="99"/>
    </row>
    <row r="46" spans="1:12" ht="11.1" customHeight="1" x14ac:dyDescent="0.2">
      <c r="A46" s="990" t="str">
        <f>T!J21</f>
        <v>Srpen</v>
      </c>
      <c r="B46" s="991"/>
      <c r="C46" s="93" t="s">
        <v>6</v>
      </c>
      <c r="D46" s="77">
        <v>174</v>
      </c>
      <c r="E46" s="90">
        <v>29758.147000000001</v>
      </c>
      <c r="F46" s="78">
        <v>316915.06179000007</v>
      </c>
      <c r="G46" s="422">
        <f>E46/$E$51</f>
        <v>0.78121105596935581</v>
      </c>
      <c r="H46" s="141">
        <f>(E46-I46)/I46</f>
        <v>9.9987275803060278E-3</v>
      </c>
      <c r="I46" s="402">
        <v>29463.549000000003</v>
      </c>
      <c r="J46" s="112">
        <v>314321.87744000001</v>
      </c>
      <c r="K46" s="117">
        <f>I46/$I$51</f>
        <v>0.79513926174356275</v>
      </c>
      <c r="L46" s="88"/>
    </row>
    <row r="47" spans="1:12" ht="11.1" customHeight="1" x14ac:dyDescent="0.2">
      <c r="A47" s="990"/>
      <c r="B47" s="991"/>
      <c r="C47" s="93" t="s">
        <v>7</v>
      </c>
      <c r="D47" s="77">
        <v>474</v>
      </c>
      <c r="E47" s="90">
        <v>2126.779</v>
      </c>
      <c r="F47" s="78">
        <v>22653.473849999988</v>
      </c>
      <c r="G47" s="422">
        <f t="shared" ref="G47:G50" si="12">E47/$E$51</f>
        <v>5.5832215238517724E-2</v>
      </c>
      <c r="H47" s="141">
        <f>(E47-I47)/I47</f>
        <v>-2.0040345173324075E-2</v>
      </c>
      <c r="I47" s="402">
        <v>2170.2720000000004</v>
      </c>
      <c r="J47" s="112">
        <v>23165.227229999982</v>
      </c>
      <c r="K47" s="117">
        <f t="shared" ref="K47:K50" si="13">I47/$I$51</f>
        <v>5.8569606664245558E-2</v>
      </c>
      <c r="L47" s="89"/>
    </row>
    <row r="48" spans="1:12" ht="11.1" customHeight="1" x14ac:dyDescent="0.2">
      <c r="A48" s="990"/>
      <c r="B48" s="991"/>
      <c r="C48" s="93" t="s">
        <v>8</v>
      </c>
      <c r="D48" s="77">
        <v>18312</v>
      </c>
      <c r="E48" s="90">
        <v>1301.405</v>
      </c>
      <c r="F48" s="78">
        <v>13863.91599</v>
      </c>
      <c r="G48" s="422">
        <f t="shared" si="12"/>
        <v>3.4164491972359684E-2</v>
      </c>
      <c r="H48" s="141">
        <f t="shared" ref="H48:H50" si="14">(E48-I48)/I48</f>
        <v>0.27967735813620531</v>
      </c>
      <c r="I48" s="402">
        <v>1016.979</v>
      </c>
      <c r="J48" s="112">
        <v>10858.412659999998</v>
      </c>
      <c r="K48" s="117">
        <f t="shared" si="13"/>
        <v>2.744543541814011E-2</v>
      </c>
      <c r="L48" s="88"/>
    </row>
    <row r="49" spans="1:12" ht="11.1" customHeight="1" x14ac:dyDescent="0.2">
      <c r="A49" s="990"/>
      <c r="B49" s="991"/>
      <c r="C49" s="93" t="s">
        <v>9</v>
      </c>
      <c r="D49" s="77">
        <v>362072</v>
      </c>
      <c r="E49" s="90">
        <v>3181.1</v>
      </c>
      <c r="F49" s="78">
        <v>33888.922999999995</v>
      </c>
      <c r="G49" s="422">
        <f t="shared" si="12"/>
        <v>8.3510256540641384E-2</v>
      </c>
      <c r="H49" s="141">
        <f t="shared" si="14"/>
        <v>3.3433212427061692E-3</v>
      </c>
      <c r="I49" s="402">
        <v>3170.5</v>
      </c>
      <c r="J49" s="112">
        <v>33847.4</v>
      </c>
      <c r="K49" s="117">
        <f t="shared" si="13"/>
        <v>8.5562979169887698E-2</v>
      </c>
      <c r="L49" s="88"/>
    </row>
    <row r="50" spans="1:12" ht="11.1" customHeight="1" x14ac:dyDescent="0.2">
      <c r="A50" s="990"/>
      <c r="B50" s="991"/>
      <c r="C50" s="93" t="s">
        <v>302</v>
      </c>
      <c r="D50" s="77">
        <v>28</v>
      </c>
      <c r="E50" s="90">
        <v>1724.896</v>
      </c>
      <c r="F50" s="78">
        <v>18367.139800000001</v>
      </c>
      <c r="G50" s="422">
        <f t="shared" si="12"/>
        <v>4.5281980279125507E-2</v>
      </c>
      <c r="H50" s="141">
        <f t="shared" si="14"/>
        <v>0.39862820761272599</v>
      </c>
      <c r="I50" s="405">
        <v>1233.277</v>
      </c>
      <c r="J50" s="118">
        <v>13158.123610000001</v>
      </c>
      <c r="K50" s="117">
        <f t="shared" si="13"/>
        <v>3.3282717004163881E-2</v>
      </c>
      <c r="L50" s="88"/>
    </row>
    <row r="51" spans="1:12" ht="11.1" customHeight="1" x14ac:dyDescent="0.2">
      <c r="A51" s="990"/>
      <c r="B51" s="991"/>
      <c r="C51" s="580" t="s">
        <v>2</v>
      </c>
      <c r="D51" s="581">
        <v>381060</v>
      </c>
      <c r="E51" s="582">
        <v>38092.326999999997</v>
      </c>
      <c r="F51" s="583">
        <v>405688.5144300001</v>
      </c>
      <c r="G51" s="584">
        <f>SUM(G46:G50)</f>
        <v>1</v>
      </c>
      <c r="H51" s="585">
        <f t="shared" ref="H51" si="15">(E51-I51)/I51</f>
        <v>2.8005986952704724E-2</v>
      </c>
      <c r="I51" s="586">
        <v>37054.577000000005</v>
      </c>
      <c r="J51" s="587">
        <v>395351.04093999998</v>
      </c>
      <c r="K51" s="595">
        <f>SUM(K46:K50)</f>
        <v>1</v>
      </c>
      <c r="L51" s="99"/>
    </row>
    <row r="52" spans="1:12" ht="11.1" customHeight="1" x14ac:dyDescent="0.2">
      <c r="A52" s="990" t="str">
        <f>T!J22</f>
        <v>Září</v>
      </c>
      <c r="B52" s="991"/>
      <c r="C52" s="92" t="s">
        <v>6</v>
      </c>
      <c r="D52" s="104">
        <v>174</v>
      </c>
      <c r="E52" s="106">
        <v>36839.297000000006</v>
      </c>
      <c r="F52" s="105">
        <v>392829.43987</v>
      </c>
      <c r="G52" s="421">
        <f>E52/$E$57</f>
        <v>0.73938584243776406</v>
      </c>
      <c r="H52" s="383">
        <f>(E52-I52)/I52</f>
        <v>2.3234789091287244E-2</v>
      </c>
      <c r="I52" s="401">
        <v>36002.779999999992</v>
      </c>
      <c r="J52" s="113">
        <v>384498.46943999996</v>
      </c>
      <c r="K52" s="116">
        <f>I52/$I$57</f>
        <v>0.76867767608506643</v>
      </c>
      <c r="L52" s="106"/>
    </row>
    <row r="53" spans="1:12" ht="11.1" customHeight="1" x14ac:dyDescent="0.2">
      <c r="A53" s="990"/>
      <c r="B53" s="991"/>
      <c r="C53" s="93" t="s">
        <v>7</v>
      </c>
      <c r="D53" s="77">
        <v>473</v>
      </c>
      <c r="E53" s="90">
        <v>2704.6019999999999</v>
      </c>
      <c r="F53" s="78">
        <v>28846.159860000047</v>
      </c>
      <c r="G53" s="422">
        <f t="shared" ref="G53:G56" si="16">E53/$E$57</f>
        <v>5.4282915014063952E-2</v>
      </c>
      <c r="H53" s="141">
        <f t="shared" ref="H53:H56" si="17">(E53-I53)/I53</f>
        <v>9.0589069278121367E-2</v>
      </c>
      <c r="I53" s="402">
        <v>2479.9459999999999</v>
      </c>
      <c r="J53" s="112">
        <v>26493.654959999974</v>
      </c>
      <c r="K53" s="117">
        <f t="shared" ref="K53:K56" si="18">I53/$I$57</f>
        <v>5.2948109232021992E-2</v>
      </c>
      <c r="L53" s="90"/>
    </row>
    <row r="54" spans="1:12" ht="11.1" customHeight="1" x14ac:dyDescent="0.2">
      <c r="A54" s="990"/>
      <c r="B54" s="991"/>
      <c r="C54" s="93" t="s">
        <v>8</v>
      </c>
      <c r="D54" s="77">
        <v>18326</v>
      </c>
      <c r="E54" s="90">
        <v>2757.5960000000005</v>
      </c>
      <c r="F54" s="78">
        <v>29415.332209999997</v>
      </c>
      <c r="G54" s="422">
        <f t="shared" si="16"/>
        <v>5.5346535021094684E-2</v>
      </c>
      <c r="H54" s="141">
        <f t="shared" si="17"/>
        <v>0.18384378871775003</v>
      </c>
      <c r="I54" s="402">
        <v>2329.3579999999997</v>
      </c>
      <c r="J54" s="112">
        <v>24888.372100000004</v>
      </c>
      <c r="K54" s="117">
        <f t="shared" si="18"/>
        <v>4.973297879247543E-2</v>
      </c>
      <c r="L54" s="90"/>
    </row>
    <row r="55" spans="1:12" ht="11.1" customHeight="1" x14ac:dyDescent="0.2">
      <c r="A55" s="990"/>
      <c r="B55" s="991"/>
      <c r="C55" s="93" t="s">
        <v>9</v>
      </c>
      <c r="D55" s="77">
        <v>362093</v>
      </c>
      <c r="E55" s="90">
        <v>5726.1</v>
      </c>
      <c r="F55" s="78">
        <v>61082.322999999997</v>
      </c>
      <c r="G55" s="422">
        <f t="shared" si="16"/>
        <v>0.11492611469710946</v>
      </c>
      <c r="H55" s="141">
        <f t="shared" si="17"/>
        <v>0.1716524799476184</v>
      </c>
      <c r="I55" s="402">
        <v>4887.2</v>
      </c>
      <c r="J55" s="112">
        <v>52217.599999999999</v>
      </c>
      <c r="K55" s="117">
        <f t="shared" si="18"/>
        <v>0.10434420726852031</v>
      </c>
      <c r="L55" s="90"/>
    </row>
    <row r="56" spans="1:12" ht="11.1" customHeight="1" x14ac:dyDescent="0.2">
      <c r="A56" s="985"/>
      <c r="B56" s="1036"/>
      <c r="C56" s="93" t="s">
        <v>302</v>
      </c>
      <c r="D56" s="77">
        <v>28</v>
      </c>
      <c r="E56" s="90">
        <v>1796.59</v>
      </c>
      <c r="F56" s="78">
        <v>19156.387299999999</v>
      </c>
      <c r="G56" s="422">
        <f t="shared" si="16"/>
        <v>3.6058592829968018E-2</v>
      </c>
      <c r="H56" s="141">
        <f t="shared" si="17"/>
        <v>0.57871612389027471</v>
      </c>
      <c r="I56" s="405">
        <v>1138.0070000000001</v>
      </c>
      <c r="J56" s="118">
        <v>12150.715809999998</v>
      </c>
      <c r="K56" s="117">
        <f t="shared" si="18"/>
        <v>2.4297028621915823E-2</v>
      </c>
      <c r="L56" s="90"/>
    </row>
    <row r="57" spans="1:12" ht="11.1" customHeight="1" thickBot="1" x14ac:dyDescent="0.25">
      <c r="A57" s="992"/>
      <c r="B57" s="993"/>
      <c r="C57" s="646" t="s">
        <v>2</v>
      </c>
      <c r="D57" s="647">
        <v>381094</v>
      </c>
      <c r="E57" s="648">
        <v>49824.184999999998</v>
      </c>
      <c r="F57" s="649">
        <v>531329.64224000007</v>
      </c>
      <c r="G57" s="650">
        <f>SUM(G52:G56)</f>
        <v>1</v>
      </c>
      <c r="H57" s="651">
        <f t="shared" ref="H57" si="19">(E57-I57)/I57</f>
        <v>6.3771707035746542E-2</v>
      </c>
      <c r="I57" s="652">
        <v>46837.29099999999</v>
      </c>
      <c r="J57" s="653">
        <v>500248.81230999989</v>
      </c>
      <c r="K57" s="654">
        <f>SUM(K52:K56)</f>
        <v>1</v>
      </c>
      <c r="L57" s="107"/>
    </row>
    <row r="58" spans="1:12" ht="11.1" customHeight="1" thickTop="1" x14ac:dyDescent="0.2">
      <c r="A58" s="1034" t="str">
        <f>T!E17</f>
        <v>III. čtvrtletí</v>
      </c>
      <c r="B58" s="1035"/>
      <c r="C58" s="93" t="s">
        <v>6</v>
      </c>
      <c r="D58" s="77">
        <f>D52</f>
        <v>174</v>
      </c>
      <c r="E58" s="90">
        <f>E40+E46+E52</f>
        <v>100210.09300000001</v>
      </c>
      <c r="F58" s="78">
        <f>F40+F46+F52</f>
        <v>1068421.0617800001</v>
      </c>
      <c r="G58" s="422">
        <f>E58/$E$63</f>
        <v>0.7733264094921829</v>
      </c>
      <c r="H58" s="141">
        <f>(E58-I58)/I58</f>
        <v>3.9632688909674439E-2</v>
      </c>
      <c r="I58" s="402">
        <f>I40+I46+I52</f>
        <v>96389.902000000002</v>
      </c>
      <c r="J58" s="112">
        <f>J40+J46+J52</f>
        <v>1029498.32118</v>
      </c>
      <c r="K58" s="117">
        <f>I58/$I$63</f>
        <v>0.78855134201324251</v>
      </c>
      <c r="L58" s="87"/>
    </row>
    <row r="59" spans="1:12" ht="11.1" customHeight="1" x14ac:dyDescent="0.2">
      <c r="A59" s="990"/>
      <c r="B59" s="991"/>
      <c r="C59" s="93" t="s">
        <v>7</v>
      </c>
      <c r="D59" s="77">
        <f>D53</f>
        <v>473</v>
      </c>
      <c r="E59" s="90">
        <f t="shared" ref="E59:F60" si="20">E41+E47+E53</f>
        <v>6960.3440000000001</v>
      </c>
      <c r="F59" s="78">
        <f t="shared" si="20"/>
        <v>74224.429390000019</v>
      </c>
      <c r="G59" s="422">
        <f t="shared" ref="G59:G62" si="21">E59/$E$63</f>
        <v>5.3713330396275127E-2</v>
      </c>
      <c r="H59" s="141">
        <f t="shared" ref="H59:H62" si="22">(E59-I59)/I59</f>
        <v>8.4493783010374801E-2</v>
      </c>
      <c r="I59" s="402">
        <f t="shared" ref="I59:J59" si="23">I41+I47+I53</f>
        <v>6418.058</v>
      </c>
      <c r="J59" s="112">
        <f t="shared" si="23"/>
        <v>68569.402529999948</v>
      </c>
      <c r="K59" s="117">
        <f t="shared" ref="K59:K62" si="24">I59/$I$63</f>
        <v>5.2505170604062103E-2</v>
      </c>
      <c r="L59" s="87"/>
    </row>
    <row r="60" spans="1:12" ht="11.1" customHeight="1" x14ac:dyDescent="0.2">
      <c r="A60" s="990"/>
      <c r="B60" s="991"/>
      <c r="C60" s="93" t="s">
        <v>8</v>
      </c>
      <c r="D60" s="77">
        <f>D54</f>
        <v>18326</v>
      </c>
      <c r="E60" s="90">
        <f>E42+E48+E54</f>
        <v>5416.0910000000003</v>
      </c>
      <c r="F60" s="78">
        <f t="shared" si="20"/>
        <v>57768.799809999997</v>
      </c>
      <c r="G60" s="422">
        <f t="shared" si="21"/>
        <v>4.1796251067374279E-2</v>
      </c>
      <c r="H60" s="141">
        <f t="shared" si="22"/>
        <v>0.26439869350776274</v>
      </c>
      <c r="I60" s="402">
        <f>I42+I48+I54</f>
        <v>4283.5309999999999</v>
      </c>
      <c r="J60" s="112">
        <f t="shared" ref="J60" si="25">J42+J48+J54</f>
        <v>45772.588520000005</v>
      </c>
      <c r="K60" s="117">
        <f t="shared" si="24"/>
        <v>3.5042925125137347E-2</v>
      </c>
      <c r="L60" s="87"/>
    </row>
    <row r="61" spans="1:12" ht="11.1" customHeight="1" x14ac:dyDescent="0.2">
      <c r="A61" s="990"/>
      <c r="B61" s="991"/>
      <c r="C61" s="93" t="s">
        <v>9</v>
      </c>
      <c r="D61" s="77">
        <f>D55</f>
        <v>362093</v>
      </c>
      <c r="E61" s="90">
        <f t="shared" ref="E61:F62" si="26">E43+E49+E55</f>
        <v>11777.2</v>
      </c>
      <c r="F61" s="78">
        <f t="shared" si="26"/>
        <v>125609.56899999999</v>
      </c>
      <c r="G61" s="422">
        <f t="shared" si="21"/>
        <v>9.0885254341310062E-2</v>
      </c>
      <c r="H61" s="141">
        <f t="shared" si="22"/>
        <v>1.2343556594691428E-2</v>
      </c>
      <c r="I61" s="402">
        <f t="shared" ref="I61:J61" si="27">I43+I49+I55</f>
        <v>11633.599999999999</v>
      </c>
      <c r="J61" s="112">
        <f t="shared" si="27"/>
        <v>124322.30000000002</v>
      </c>
      <c r="K61" s="117">
        <f t="shared" si="24"/>
        <v>9.5172738036866739E-2</v>
      </c>
      <c r="L61" s="87"/>
    </row>
    <row r="62" spans="1:12" ht="11.1" customHeight="1" x14ac:dyDescent="0.2">
      <c r="A62" s="990"/>
      <c r="B62" s="991"/>
      <c r="C62" s="93" t="s">
        <v>302</v>
      </c>
      <c r="D62" s="77">
        <f>D56</f>
        <v>28</v>
      </c>
      <c r="E62" s="90">
        <f>E44+E50+E56</f>
        <v>5219.4489999999996</v>
      </c>
      <c r="F62" s="78">
        <f t="shared" si="26"/>
        <v>55640.835269999996</v>
      </c>
      <c r="G62" s="422">
        <f t="shared" si="21"/>
        <v>4.0278754702857765E-2</v>
      </c>
      <c r="H62" s="141">
        <f t="shared" si="22"/>
        <v>0.486347510560731</v>
      </c>
      <c r="I62" s="402">
        <f>I44+I50+I56</f>
        <v>3511.5940000000001</v>
      </c>
      <c r="J62" s="112">
        <f t="shared" ref="J62" si="28">J44+J50+J56</f>
        <v>37501.469429999997</v>
      </c>
      <c r="K62" s="117">
        <f t="shared" si="24"/>
        <v>2.8727824220691194E-2</v>
      </c>
      <c r="L62" s="87"/>
    </row>
    <row r="63" spans="1:12" ht="11.1" customHeight="1" x14ac:dyDescent="0.2">
      <c r="A63" s="990"/>
      <c r="B63" s="991"/>
      <c r="C63" s="614" t="s">
        <v>2</v>
      </c>
      <c r="D63" s="609">
        <f>SUM(D58:D62)</f>
        <v>381094</v>
      </c>
      <c r="E63" s="615">
        <f>SUM(E58:E62)</f>
        <v>129583.177</v>
      </c>
      <c r="F63" s="616">
        <f>SUM(F58:F62)</f>
        <v>1381664.6952499999</v>
      </c>
      <c r="G63" s="617">
        <f>SUM(G58:G62)</f>
        <v>1.0000000000000002</v>
      </c>
      <c r="H63" s="618">
        <f>(E63-I63)/I63</f>
        <v>6.010055001082517E-2</v>
      </c>
      <c r="I63" s="628">
        <f>SUM(I58:I62)</f>
        <v>122236.68500000001</v>
      </c>
      <c r="J63" s="629">
        <f>SUM(J58:J62)</f>
        <v>1305664.0816599999</v>
      </c>
      <c r="K63" s="630">
        <f>SUM(K58:K62)</f>
        <v>1</v>
      </c>
      <c r="L63" s="91"/>
    </row>
    <row r="64" spans="1:12" ht="5.0999999999999996" customHeight="1" x14ac:dyDescent="0.2">
      <c r="A64" s="80"/>
      <c r="B64" s="81"/>
      <c r="C64" s="135"/>
      <c r="D64" s="85"/>
      <c r="E64" s="102"/>
      <c r="F64" s="86"/>
      <c r="G64" s="103"/>
      <c r="H64" s="98"/>
      <c r="I64" s="102"/>
      <c r="J64" s="86"/>
      <c r="K64" s="103"/>
      <c r="L64" s="87"/>
    </row>
    <row r="65" spans="1:11" ht="15" customHeight="1" x14ac:dyDescent="0.2">
      <c r="A65" s="83"/>
      <c r="B65" s="83"/>
      <c r="C65" s="83"/>
      <c r="D65" s="83"/>
      <c r="E65" s="83"/>
      <c r="F65" s="83"/>
      <c r="G65" s="83"/>
      <c r="H65" s="83"/>
      <c r="I65" s="83"/>
      <c r="J65" s="83"/>
      <c r="K65" s="83"/>
    </row>
    <row r="66" spans="1:11" ht="15" customHeight="1" x14ac:dyDescent="0.2">
      <c r="A66" s="83"/>
      <c r="B66" s="83"/>
      <c r="C66" s="83"/>
      <c r="D66" s="83"/>
      <c r="E66" s="83"/>
      <c r="F66" s="83"/>
      <c r="G66" s="83"/>
      <c r="H66" s="83"/>
      <c r="I66" s="83"/>
      <c r="J66" s="83"/>
      <c r="K66" s="83"/>
    </row>
    <row r="67" spans="1:11" ht="15" customHeight="1" x14ac:dyDescent="0.2">
      <c r="A67" s="83"/>
      <c r="B67" s="83"/>
      <c r="C67" s="83"/>
      <c r="D67" s="83"/>
      <c r="E67" s="83"/>
      <c r="F67" s="83"/>
      <c r="G67" s="83"/>
      <c r="H67" s="83"/>
      <c r="I67" s="83"/>
      <c r="J67" s="83"/>
      <c r="K67" s="83"/>
    </row>
    <row r="68" spans="1:11" ht="15" customHeight="1" x14ac:dyDescent="0.2">
      <c r="A68" s="83"/>
      <c r="B68" s="83"/>
      <c r="C68" s="83"/>
      <c r="D68" s="83"/>
      <c r="E68" s="83"/>
      <c r="F68" s="83"/>
      <c r="G68" s="83"/>
      <c r="H68" s="83"/>
      <c r="I68" s="83"/>
      <c r="J68" s="83"/>
      <c r="K68" s="83"/>
    </row>
    <row r="69" spans="1:11" ht="15" customHeight="1" x14ac:dyDescent="0.2">
      <c r="A69" s="83"/>
      <c r="B69" s="83"/>
      <c r="C69" s="83"/>
      <c r="D69" s="83"/>
      <c r="E69" s="83"/>
      <c r="F69" s="83"/>
      <c r="G69" s="83"/>
      <c r="H69" s="83"/>
      <c r="I69" s="83"/>
      <c r="J69" s="83"/>
      <c r="K69" s="83"/>
    </row>
    <row r="70" spans="1:11" ht="15" customHeight="1" x14ac:dyDescent="0.2">
      <c r="A70" s="83"/>
      <c r="B70" s="83"/>
      <c r="C70" s="83"/>
      <c r="D70" s="83"/>
      <c r="E70" s="83"/>
      <c r="F70" s="83"/>
      <c r="G70" s="83"/>
      <c r="H70" s="83"/>
      <c r="I70" s="83"/>
      <c r="J70" s="83"/>
      <c r="K70" s="83"/>
    </row>
    <row r="71" spans="1:11" ht="15" customHeight="1" x14ac:dyDescent="0.2">
      <c r="A71" s="83"/>
      <c r="B71" s="83"/>
      <c r="C71" s="83"/>
      <c r="D71" s="83"/>
      <c r="E71" s="83"/>
      <c r="F71" s="83"/>
      <c r="G71" s="83"/>
      <c r="H71" s="83"/>
      <c r="I71" s="83"/>
      <c r="J71" s="83"/>
      <c r="K71" s="83"/>
    </row>
    <row r="72" spans="1:11" ht="15" customHeight="1" x14ac:dyDescent="0.2">
      <c r="A72" s="83"/>
      <c r="B72" s="83"/>
      <c r="C72" s="83"/>
      <c r="D72" s="83"/>
      <c r="E72" s="83"/>
      <c r="F72" s="83"/>
      <c r="G72" s="83"/>
      <c r="H72" s="83"/>
      <c r="I72" s="83"/>
      <c r="J72" s="83"/>
      <c r="K72" s="83"/>
    </row>
    <row r="73" spans="1:11" ht="15" customHeight="1" x14ac:dyDescent="0.2">
      <c r="A73" s="83"/>
      <c r="B73" s="83"/>
      <c r="C73" s="83"/>
      <c r="D73" s="83"/>
      <c r="E73" s="83"/>
      <c r="F73" s="83"/>
      <c r="G73" s="83"/>
      <c r="H73" s="83"/>
      <c r="I73" s="83"/>
      <c r="J73" s="83"/>
      <c r="K73" s="83"/>
    </row>
    <row r="74" spans="1:11" ht="15" customHeight="1" x14ac:dyDescent="0.2">
      <c r="A74" s="83"/>
      <c r="B74" s="83"/>
      <c r="C74" s="83"/>
      <c r="D74" s="83"/>
      <c r="E74" s="83"/>
      <c r="F74" s="83"/>
      <c r="G74" s="83"/>
      <c r="H74" s="83"/>
      <c r="I74" s="83"/>
      <c r="J74" s="83"/>
      <c r="K74" s="83"/>
    </row>
    <row r="75" spans="1:11" ht="15" customHeight="1" x14ac:dyDescent="0.2">
      <c r="A75" s="83"/>
      <c r="B75" s="83"/>
      <c r="C75" s="83"/>
      <c r="D75" s="83"/>
      <c r="E75" s="83"/>
      <c r="F75" s="83"/>
      <c r="G75" s="83"/>
      <c r="H75" s="83"/>
      <c r="I75" s="83"/>
      <c r="J75" s="83"/>
      <c r="K75" s="83"/>
    </row>
    <row r="76" spans="1:11" ht="15" customHeight="1" x14ac:dyDescent="0.2">
      <c r="A76" s="83"/>
      <c r="B76" s="83"/>
      <c r="C76" s="83"/>
      <c r="D76" s="83"/>
      <c r="E76" s="83"/>
      <c r="F76" s="83"/>
      <c r="G76" s="83"/>
      <c r="H76" s="83"/>
      <c r="I76" s="83"/>
      <c r="J76" s="83"/>
      <c r="K76" s="83"/>
    </row>
    <row r="77" spans="1:11" ht="15" customHeight="1" x14ac:dyDescent="0.2">
      <c r="A77" s="83"/>
      <c r="B77" s="83"/>
      <c r="C77" s="83"/>
      <c r="D77" s="83"/>
      <c r="E77" s="83"/>
      <c r="F77" s="83"/>
      <c r="G77" s="83"/>
      <c r="H77" s="83"/>
      <c r="I77" s="83"/>
      <c r="J77" s="83"/>
      <c r="K77" s="83"/>
    </row>
    <row r="78" spans="1:11" ht="15" customHeight="1" x14ac:dyDescent="0.2">
      <c r="A78" s="83"/>
      <c r="B78" s="83"/>
      <c r="C78" s="83"/>
      <c r="D78" s="83"/>
      <c r="E78" s="83"/>
      <c r="F78" s="83"/>
      <c r="G78" s="83"/>
      <c r="H78" s="83"/>
      <c r="I78" s="83"/>
      <c r="J78" s="83"/>
      <c r="K78" s="83"/>
    </row>
    <row r="79" spans="1:11" ht="15" customHeight="1" x14ac:dyDescent="0.2">
      <c r="A79" s="83"/>
      <c r="B79" s="83"/>
      <c r="C79" s="83"/>
      <c r="D79" s="83"/>
      <c r="E79" s="83"/>
      <c r="F79" s="83"/>
      <c r="G79" s="83"/>
      <c r="H79" s="83"/>
      <c r="I79" s="83"/>
      <c r="J79" s="83"/>
      <c r="K79" s="83"/>
    </row>
    <row r="80" spans="1:11" ht="15" customHeight="1" x14ac:dyDescent="0.2">
      <c r="A80" s="83"/>
      <c r="B80" s="83"/>
      <c r="C80" s="83"/>
      <c r="D80" s="83"/>
      <c r="E80" s="83"/>
      <c r="F80" s="83"/>
      <c r="G80" s="83"/>
      <c r="H80" s="83"/>
      <c r="I80" s="83"/>
      <c r="J80" s="83"/>
      <c r="K80" s="83"/>
    </row>
    <row r="81" spans="1:11" ht="15" customHeight="1" x14ac:dyDescent="0.2">
      <c r="A81" s="83"/>
      <c r="B81" s="83"/>
      <c r="C81" s="83"/>
      <c r="D81" s="83"/>
      <c r="E81" s="83"/>
      <c r="F81" s="83"/>
      <c r="G81" s="83"/>
      <c r="H81" s="83"/>
      <c r="I81" s="83"/>
      <c r="J81" s="83"/>
      <c r="K81" s="83"/>
    </row>
    <row r="82" spans="1:11" ht="15" customHeight="1" x14ac:dyDescent="0.2">
      <c r="A82" s="83"/>
      <c r="B82" s="83"/>
      <c r="C82" s="83"/>
      <c r="D82" s="83"/>
      <c r="E82" s="83"/>
      <c r="F82" s="83"/>
      <c r="G82" s="83"/>
      <c r="H82" s="83"/>
      <c r="I82" s="83"/>
      <c r="J82" s="83"/>
      <c r="K82" s="83"/>
    </row>
    <row r="83" spans="1:11" ht="15" customHeight="1" x14ac:dyDescent="0.2">
      <c r="A83" s="83"/>
      <c r="B83" s="83"/>
      <c r="C83" s="83"/>
      <c r="D83" s="83"/>
      <c r="E83" s="83"/>
      <c r="F83" s="83"/>
      <c r="G83" s="83"/>
      <c r="H83" s="83"/>
      <c r="I83" s="83"/>
      <c r="J83" s="83"/>
      <c r="K83" s="83"/>
    </row>
    <row r="84" spans="1:11" ht="15" customHeight="1" x14ac:dyDescent="0.2">
      <c r="A84" s="83"/>
      <c r="B84" s="83"/>
      <c r="C84" s="83"/>
      <c r="D84" s="83"/>
      <c r="E84" s="83"/>
      <c r="F84" s="83"/>
      <c r="G84" s="83"/>
      <c r="H84" s="83"/>
      <c r="I84" s="83"/>
      <c r="J84" s="83"/>
      <c r="K84" s="83"/>
    </row>
    <row r="85" spans="1:11" ht="15" customHeight="1" x14ac:dyDescent="0.2">
      <c r="A85" s="83"/>
      <c r="B85" s="83"/>
      <c r="C85" s="83"/>
      <c r="D85" s="83"/>
      <c r="E85" s="83"/>
      <c r="F85" s="83"/>
      <c r="G85" s="83"/>
      <c r="H85" s="83"/>
      <c r="I85" s="83"/>
      <c r="J85" s="83"/>
      <c r="K85" s="83"/>
    </row>
    <row r="86" spans="1:11" ht="15" customHeight="1" x14ac:dyDescent="0.2">
      <c r="A86" s="83"/>
      <c r="B86" s="83"/>
      <c r="C86" s="83"/>
      <c r="D86" s="83"/>
      <c r="E86" s="83"/>
      <c r="F86" s="83"/>
      <c r="G86" s="83"/>
      <c r="H86" s="83"/>
      <c r="I86" s="83"/>
      <c r="J86" s="83"/>
      <c r="K86" s="83"/>
    </row>
    <row r="87" spans="1:11" ht="15" customHeight="1" x14ac:dyDescent="0.2">
      <c r="A87" s="83"/>
      <c r="B87" s="83"/>
      <c r="C87" s="83"/>
      <c r="D87" s="83"/>
      <c r="E87" s="83"/>
      <c r="F87" s="83"/>
      <c r="G87" s="83"/>
      <c r="H87" s="83"/>
      <c r="I87" s="83"/>
      <c r="J87" s="83"/>
      <c r="K87" s="83"/>
    </row>
    <row r="88" spans="1:11" ht="15" customHeight="1" x14ac:dyDescent="0.2">
      <c r="A88" s="83"/>
      <c r="B88" s="83"/>
      <c r="C88" s="83"/>
      <c r="D88" s="83"/>
      <c r="E88" s="83"/>
      <c r="F88" s="83"/>
      <c r="G88" s="83"/>
      <c r="H88" s="83"/>
      <c r="I88" s="83"/>
      <c r="J88" s="83"/>
      <c r="K88" s="83"/>
    </row>
    <row r="89" spans="1:11" ht="15" customHeight="1" x14ac:dyDescent="0.2">
      <c r="A89" s="83"/>
      <c r="B89" s="83"/>
      <c r="C89" s="83"/>
      <c r="D89" s="83"/>
      <c r="E89" s="83"/>
      <c r="F89" s="83"/>
      <c r="G89" s="83"/>
      <c r="H89" s="83"/>
      <c r="I89" s="83"/>
      <c r="J89" s="83"/>
      <c r="K89" s="83"/>
    </row>
    <row r="90" spans="1:11" ht="15" customHeight="1" x14ac:dyDescent="0.2">
      <c r="A90" s="83"/>
      <c r="B90" s="83"/>
      <c r="C90" s="83"/>
      <c r="D90" s="83"/>
      <c r="E90" s="83"/>
      <c r="F90" s="83"/>
      <c r="G90" s="83"/>
      <c r="H90" s="83"/>
      <c r="I90" s="83"/>
      <c r="J90" s="83"/>
      <c r="K90" s="83"/>
    </row>
    <row r="91" spans="1:11" ht="15" customHeight="1" x14ac:dyDescent="0.2">
      <c r="A91" s="83"/>
      <c r="B91" s="83"/>
      <c r="C91" s="83"/>
      <c r="D91" s="83"/>
      <c r="E91" s="83"/>
      <c r="F91" s="83"/>
      <c r="G91" s="83"/>
      <c r="H91" s="83"/>
      <c r="I91" s="83"/>
      <c r="J91" s="83"/>
      <c r="K91" s="83"/>
    </row>
    <row r="92" spans="1:11" ht="15" customHeight="1" x14ac:dyDescent="0.2">
      <c r="A92" s="83"/>
      <c r="B92" s="83"/>
      <c r="C92" s="83"/>
      <c r="D92" s="83"/>
      <c r="E92" s="83"/>
      <c r="F92" s="83"/>
      <c r="G92" s="83"/>
      <c r="H92" s="83"/>
      <c r="I92" s="83"/>
      <c r="J92" s="83"/>
      <c r="K92" s="83"/>
    </row>
    <row r="93" spans="1:11" ht="15" customHeight="1" x14ac:dyDescent="0.2">
      <c r="A93" s="83"/>
      <c r="B93" s="83"/>
      <c r="C93" s="83"/>
      <c r="D93" s="83"/>
      <c r="E93" s="83"/>
      <c r="F93" s="83"/>
      <c r="G93" s="83"/>
      <c r="H93" s="83"/>
      <c r="I93" s="83"/>
      <c r="J93" s="83"/>
      <c r="K93" s="83"/>
    </row>
    <row r="94" spans="1:11" ht="15" customHeight="1" x14ac:dyDescent="0.2">
      <c r="A94" s="83"/>
      <c r="B94" s="83"/>
      <c r="C94" s="83"/>
      <c r="D94" s="83"/>
      <c r="E94" s="83"/>
      <c r="F94" s="83"/>
      <c r="G94" s="83"/>
      <c r="H94" s="83"/>
      <c r="I94" s="83"/>
      <c r="J94" s="83"/>
      <c r="K94" s="83"/>
    </row>
    <row r="95" spans="1:11" ht="15" customHeight="1" x14ac:dyDescent="0.2">
      <c r="A95" s="83"/>
      <c r="B95" s="83"/>
      <c r="C95" s="83"/>
      <c r="D95" s="83"/>
      <c r="E95" s="83"/>
      <c r="F95" s="83"/>
      <c r="G95" s="83"/>
      <c r="H95" s="83"/>
      <c r="I95" s="83"/>
      <c r="J95" s="83"/>
      <c r="K95" s="83"/>
    </row>
    <row r="96" spans="1:11" ht="15" customHeight="1" x14ac:dyDescent="0.2">
      <c r="A96" s="83"/>
      <c r="B96" s="83"/>
      <c r="C96" s="83"/>
      <c r="D96" s="83"/>
      <c r="E96" s="83"/>
      <c r="F96" s="83"/>
      <c r="G96" s="83"/>
      <c r="H96" s="83"/>
      <c r="I96" s="83"/>
      <c r="J96" s="83"/>
      <c r="K96" s="83"/>
    </row>
    <row r="97" spans="1:11" ht="15" customHeight="1" x14ac:dyDescent="0.2">
      <c r="A97" s="83"/>
      <c r="B97" s="83"/>
      <c r="C97" s="83"/>
      <c r="D97" s="83"/>
      <c r="E97" s="83"/>
      <c r="F97" s="83"/>
      <c r="G97" s="83"/>
      <c r="H97" s="83"/>
      <c r="I97" s="83"/>
      <c r="J97" s="83"/>
      <c r="K97" s="83"/>
    </row>
    <row r="98" spans="1:11" ht="15" customHeight="1" x14ac:dyDescent="0.2">
      <c r="A98" s="83"/>
      <c r="B98" s="83"/>
      <c r="C98" s="83"/>
      <c r="D98" s="83"/>
      <c r="E98" s="83"/>
      <c r="F98" s="83"/>
      <c r="G98" s="83"/>
      <c r="H98" s="83"/>
      <c r="I98" s="83"/>
      <c r="J98" s="83"/>
      <c r="K98" s="83"/>
    </row>
    <row r="99" spans="1:11" ht="15" customHeight="1" x14ac:dyDescent="0.2">
      <c r="A99" s="83"/>
      <c r="B99" s="83"/>
      <c r="C99" s="83"/>
      <c r="D99" s="83"/>
      <c r="E99" s="83"/>
      <c r="F99" s="83"/>
      <c r="G99" s="83"/>
      <c r="H99" s="83"/>
      <c r="I99" s="83"/>
      <c r="J99" s="83"/>
      <c r="K99" s="83"/>
    </row>
    <row r="100" spans="1:11" ht="15" customHeight="1" x14ac:dyDescent="0.2">
      <c r="A100" s="83"/>
      <c r="B100" s="83"/>
      <c r="C100" s="83"/>
      <c r="D100" s="83"/>
      <c r="E100" s="83"/>
      <c r="F100" s="83"/>
      <c r="G100" s="83"/>
      <c r="H100" s="83"/>
      <c r="I100" s="83"/>
      <c r="J100" s="83"/>
      <c r="K100" s="83"/>
    </row>
    <row r="101" spans="1:11" ht="15" customHeight="1" x14ac:dyDescent="0.2">
      <c r="A101" s="83"/>
      <c r="B101" s="83"/>
      <c r="C101" s="83"/>
      <c r="D101" s="83"/>
      <c r="E101" s="83"/>
      <c r="F101" s="83"/>
      <c r="G101" s="83"/>
      <c r="H101" s="83"/>
      <c r="I101" s="83"/>
      <c r="J101" s="83"/>
      <c r="K101" s="83"/>
    </row>
    <row r="102" spans="1:11" ht="15" customHeight="1" x14ac:dyDescent="0.2">
      <c r="A102" s="83"/>
      <c r="B102" s="83"/>
      <c r="C102" s="83"/>
      <c r="D102" s="83"/>
      <c r="E102" s="83"/>
      <c r="F102" s="83"/>
      <c r="G102" s="83"/>
      <c r="H102" s="83"/>
      <c r="I102" s="83"/>
      <c r="J102" s="83"/>
      <c r="K102" s="83"/>
    </row>
    <row r="103" spans="1:11" ht="15" customHeight="1" x14ac:dyDescent="0.2">
      <c r="A103" s="83"/>
      <c r="B103" s="83"/>
      <c r="C103" s="83"/>
      <c r="D103" s="83"/>
      <c r="E103" s="83"/>
      <c r="F103" s="83"/>
      <c r="G103" s="83"/>
      <c r="H103" s="83"/>
      <c r="I103" s="83"/>
      <c r="J103" s="83"/>
      <c r="K103" s="83"/>
    </row>
    <row r="104" spans="1:11" ht="15" customHeight="1" x14ac:dyDescent="0.2">
      <c r="A104" s="83"/>
      <c r="B104" s="83"/>
      <c r="C104" s="83"/>
      <c r="D104" s="83"/>
      <c r="E104" s="83"/>
      <c r="F104" s="83"/>
      <c r="G104" s="83"/>
      <c r="H104" s="83"/>
      <c r="I104" s="83"/>
      <c r="J104" s="83"/>
      <c r="K104" s="83"/>
    </row>
    <row r="105" spans="1:11" ht="15" customHeight="1" x14ac:dyDescent="0.2">
      <c r="A105" s="83"/>
      <c r="B105" s="83"/>
      <c r="C105" s="83"/>
      <c r="D105" s="83"/>
      <c r="E105" s="83"/>
      <c r="F105" s="83"/>
      <c r="G105" s="83"/>
      <c r="H105" s="83"/>
      <c r="I105" s="83"/>
      <c r="J105" s="83"/>
      <c r="K105" s="83"/>
    </row>
    <row r="106" spans="1:11" ht="15" customHeight="1" x14ac:dyDescent="0.2"/>
    <row r="107" spans="1:11" ht="15" customHeight="1" x14ac:dyDescent="0.2"/>
    <row r="108" spans="1:11" ht="15" customHeight="1" x14ac:dyDescent="0.2"/>
    <row r="109" spans="1:11" ht="15" customHeight="1" x14ac:dyDescent="0.2"/>
    <row r="110" spans="1:11" ht="15" customHeight="1" x14ac:dyDescent="0.2"/>
    <row r="111" spans="1:11" ht="15" customHeight="1" x14ac:dyDescent="0.2"/>
    <row r="112" spans="1:11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</sheetData>
  <mergeCells count="31">
    <mergeCell ref="H6:H8"/>
    <mergeCell ref="D7:D8"/>
    <mergeCell ref="E7:F7"/>
    <mergeCell ref="I7:J7"/>
    <mergeCell ref="A8:B8"/>
    <mergeCell ref="E6:F6"/>
    <mergeCell ref="I6:J6"/>
    <mergeCell ref="K1:L1"/>
    <mergeCell ref="A4:D4"/>
    <mergeCell ref="E5:G5"/>
    <mergeCell ref="I5:K5"/>
    <mergeCell ref="A2:L2"/>
    <mergeCell ref="A3:C3"/>
    <mergeCell ref="A9:B14"/>
    <mergeCell ref="A15:B20"/>
    <mergeCell ref="A21:B26"/>
    <mergeCell ref="A27:B32"/>
    <mergeCell ref="A35:D35"/>
    <mergeCell ref="A40:B45"/>
    <mergeCell ref="A46:B51"/>
    <mergeCell ref="A52:B57"/>
    <mergeCell ref="A58:B63"/>
    <mergeCell ref="I36:K36"/>
    <mergeCell ref="H37:H39"/>
    <mergeCell ref="D38:D39"/>
    <mergeCell ref="E38:F38"/>
    <mergeCell ref="I38:J38"/>
    <mergeCell ref="A39:B39"/>
    <mergeCell ref="E36:G36"/>
    <mergeCell ref="E37:F37"/>
    <mergeCell ref="I37:J37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&amp;C21</oddFoot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22"/>
  <sheetViews>
    <sheetView view="pageBreakPreview" topLeftCell="A19" zoomScaleNormal="100" zoomScaleSheetLayoutView="100" workbookViewId="0">
      <selection activeCell="K40" sqref="K40:K63"/>
    </sheetView>
  </sheetViews>
  <sheetFormatPr defaultRowHeight="12.75" x14ac:dyDescent="0.2"/>
  <cols>
    <col min="1" max="1" width="9.42578125" style="66" customWidth="1"/>
    <col min="2" max="2" width="3.85546875" style="66" customWidth="1"/>
    <col min="3" max="11" width="8.85546875" style="66" customWidth="1"/>
    <col min="12" max="12" width="1.7109375" style="66" customWidth="1"/>
    <col min="13" max="14" width="9.140625" style="66"/>
    <col min="15" max="15" width="11.140625" style="66" customWidth="1"/>
    <col min="16" max="16384" width="9.140625" style="66"/>
  </cols>
  <sheetData>
    <row r="1" spans="1:17" ht="13.5" x14ac:dyDescent="0.25">
      <c r="K1" s="964" t="s">
        <v>237</v>
      </c>
      <c r="L1" s="964"/>
    </row>
    <row r="2" spans="1:17" s="655" customFormat="1" ht="30" customHeight="1" x14ac:dyDescent="0.25">
      <c r="A2" s="885" t="s">
        <v>200</v>
      </c>
      <c r="B2" s="885"/>
      <c r="C2" s="885"/>
      <c r="D2" s="885"/>
      <c r="E2" s="885"/>
      <c r="F2" s="885"/>
      <c r="G2" s="885"/>
      <c r="H2" s="885"/>
      <c r="I2" s="885"/>
      <c r="J2" s="885"/>
      <c r="K2" s="885"/>
      <c r="L2" s="885"/>
    </row>
    <row r="3" spans="1:17" ht="17.100000000000001" customHeight="1" x14ac:dyDescent="0.2">
      <c r="A3" s="979" t="str">
        <f>T!E17&amp;" "&amp;T!G17</f>
        <v>III. čtvrtletí 2019</v>
      </c>
      <c r="B3" s="979"/>
      <c r="C3" s="979"/>
      <c r="D3" s="101"/>
      <c r="E3" s="101"/>
      <c r="F3" s="69"/>
      <c r="G3" s="67"/>
      <c r="H3" s="67"/>
      <c r="I3" s="67"/>
    </row>
    <row r="4" spans="1:17" ht="12.95" customHeight="1" x14ac:dyDescent="0.2">
      <c r="A4" s="965" t="s">
        <v>116</v>
      </c>
      <c r="B4" s="965"/>
      <c r="C4" s="965"/>
      <c r="D4" s="966"/>
      <c r="E4" s="95"/>
      <c r="F4" s="70"/>
      <c r="G4" s="70"/>
      <c r="H4" s="70"/>
      <c r="I4" s="70"/>
      <c r="J4" s="71"/>
      <c r="K4" s="100"/>
      <c r="L4" s="71"/>
    </row>
    <row r="5" spans="1:17" ht="24.95" customHeight="1" x14ac:dyDescent="0.25">
      <c r="E5" s="967">
        <f>T!G17</f>
        <v>2019</v>
      </c>
      <c r="F5" s="956"/>
      <c r="G5" s="956"/>
      <c r="H5" s="398"/>
      <c r="I5" s="968">
        <f>E5-1</f>
        <v>2018</v>
      </c>
      <c r="J5" s="969"/>
      <c r="K5" s="970"/>
      <c r="L5" s="71"/>
    </row>
    <row r="6" spans="1:17" ht="24.95" customHeight="1" x14ac:dyDescent="0.25">
      <c r="A6" s="74"/>
      <c r="B6" s="75"/>
      <c r="C6" s="76"/>
      <c r="D6" s="76"/>
      <c r="E6" s="961" t="s">
        <v>39</v>
      </c>
      <c r="F6" s="962"/>
      <c r="G6" s="420"/>
      <c r="H6" s="962" t="s">
        <v>108</v>
      </c>
      <c r="I6" s="1028" t="s">
        <v>39</v>
      </c>
      <c r="J6" s="1029"/>
      <c r="K6" s="399"/>
      <c r="L6" s="87"/>
    </row>
    <row r="7" spans="1:17" ht="24.95" customHeight="1" x14ac:dyDescent="0.25">
      <c r="A7" s="74"/>
      <c r="B7" s="94"/>
      <c r="C7" s="94"/>
      <c r="D7" s="972" t="s">
        <v>0</v>
      </c>
      <c r="E7" s="961"/>
      <c r="F7" s="962"/>
      <c r="G7" s="548" t="s">
        <v>107</v>
      </c>
      <c r="H7" s="962"/>
      <c r="I7" s="1028"/>
      <c r="J7" s="1029"/>
      <c r="K7" s="114" t="s">
        <v>107</v>
      </c>
      <c r="L7" s="87"/>
    </row>
    <row r="8" spans="1:17" ht="15" customHeight="1" x14ac:dyDescent="0.25">
      <c r="A8" s="971" t="s">
        <v>140</v>
      </c>
      <c r="B8" s="971"/>
      <c r="C8" s="126" t="s">
        <v>45</v>
      </c>
      <c r="D8" s="973"/>
      <c r="E8" s="756" t="s">
        <v>336</v>
      </c>
      <c r="F8" s="751" t="s">
        <v>1</v>
      </c>
      <c r="G8" s="549" t="s">
        <v>66</v>
      </c>
      <c r="H8" s="971"/>
      <c r="I8" s="400" t="s">
        <v>141</v>
      </c>
      <c r="J8" s="111" t="s">
        <v>1</v>
      </c>
      <c r="K8" s="115" t="s">
        <v>66</v>
      </c>
      <c r="L8" s="91"/>
    </row>
    <row r="9" spans="1:17" ht="11.1" customHeight="1" x14ac:dyDescent="0.2">
      <c r="A9" s="984" t="str">
        <f>T!J20</f>
        <v>Červenec</v>
      </c>
      <c r="B9" s="985"/>
      <c r="C9" s="92" t="s">
        <v>6</v>
      </c>
      <c r="D9" s="77">
        <v>114</v>
      </c>
      <c r="E9" s="90">
        <v>11744.308999999999</v>
      </c>
      <c r="F9" s="78">
        <v>125375.51012000002</v>
      </c>
      <c r="G9" s="421">
        <f>E9/$E$14</f>
        <v>0.71005066474809708</v>
      </c>
      <c r="H9" s="141">
        <f>(E9-I9)/I9</f>
        <v>-3.7702875519690219E-3</v>
      </c>
      <c r="I9" s="402">
        <v>11788.755999999999</v>
      </c>
      <c r="J9" s="112">
        <v>126124.38947999998</v>
      </c>
      <c r="K9" s="116">
        <f>I9/$I$14</f>
        <v>0.71210500881919447</v>
      </c>
      <c r="L9" s="87"/>
    </row>
    <row r="10" spans="1:17" ht="11.1" customHeight="1" x14ac:dyDescent="0.2">
      <c r="A10" s="986"/>
      <c r="B10" s="987"/>
      <c r="C10" s="93" t="s">
        <v>7</v>
      </c>
      <c r="D10" s="77">
        <v>381</v>
      </c>
      <c r="E10" s="90">
        <v>1542.509</v>
      </c>
      <c r="F10" s="78">
        <v>16467.426750000013</v>
      </c>
      <c r="G10" s="422">
        <f>E10/$E$14</f>
        <v>9.3258746924141947E-2</v>
      </c>
      <c r="H10" s="141">
        <f>(E10-I10)/I10</f>
        <v>9.8492741444447279E-2</v>
      </c>
      <c r="I10" s="402">
        <v>1404.2049999999999</v>
      </c>
      <c r="J10" s="112">
        <v>15022.681169999996</v>
      </c>
      <c r="K10" s="117">
        <f>I10/$I$14</f>
        <v>8.4821622731775681E-2</v>
      </c>
      <c r="L10" s="88"/>
      <c r="M10" s="79"/>
      <c r="O10" s="79"/>
      <c r="P10" s="79"/>
      <c r="Q10" s="79"/>
    </row>
    <row r="11" spans="1:17" ht="11.1" customHeight="1" x14ac:dyDescent="0.2">
      <c r="A11" s="986"/>
      <c r="B11" s="987"/>
      <c r="C11" s="93" t="s">
        <v>8</v>
      </c>
      <c r="D11" s="77">
        <v>13242</v>
      </c>
      <c r="E11" s="90">
        <v>975.60300000000007</v>
      </c>
      <c r="F11" s="78">
        <v>10415.462509999999</v>
      </c>
      <c r="G11" s="422">
        <f>E11/$E$14</f>
        <v>5.898410529561491E-2</v>
      </c>
      <c r="H11" s="141">
        <f t="shared" ref="H11:H13" si="0">(E11-I11)/I11</f>
        <v>0.47041987321510942</v>
      </c>
      <c r="I11" s="402">
        <v>663.48599999999999</v>
      </c>
      <c r="J11" s="112">
        <v>7098.7480099999993</v>
      </c>
      <c r="K11" s="117">
        <f>I11/$I$14</f>
        <v>4.0078164641070869E-2</v>
      </c>
      <c r="L11" s="88"/>
      <c r="M11" s="79"/>
      <c r="O11" s="79"/>
      <c r="P11" s="79"/>
      <c r="Q11" s="79"/>
    </row>
    <row r="12" spans="1:17" ht="11.1" customHeight="1" x14ac:dyDescent="0.2">
      <c r="A12" s="986"/>
      <c r="B12" s="987"/>
      <c r="C12" s="93" t="s">
        <v>9</v>
      </c>
      <c r="D12" s="77">
        <v>174136</v>
      </c>
      <c r="E12" s="90">
        <v>1890.2</v>
      </c>
      <c r="F12" s="78">
        <v>20178.2</v>
      </c>
      <c r="G12" s="422">
        <f>E12/$E$14</f>
        <v>0.11427984111341528</v>
      </c>
      <c r="H12" s="141">
        <f t="shared" si="0"/>
        <v>-0.1914274714462933</v>
      </c>
      <c r="I12" s="402">
        <v>2337.6999999999998</v>
      </c>
      <c r="J12" s="112">
        <v>25009.8</v>
      </c>
      <c r="K12" s="117">
        <f>I12/$I$14</f>
        <v>0.14120980017880011</v>
      </c>
      <c r="L12" s="88"/>
      <c r="M12" s="79"/>
      <c r="O12" s="79"/>
      <c r="P12" s="79"/>
      <c r="Q12" s="79"/>
    </row>
    <row r="13" spans="1:17" ht="11.1" customHeight="1" x14ac:dyDescent="0.2">
      <c r="A13" s="986"/>
      <c r="B13" s="987"/>
      <c r="C13" s="93" t="s">
        <v>302</v>
      </c>
      <c r="D13" s="77">
        <v>13</v>
      </c>
      <c r="E13" s="90">
        <v>387.47899999999998</v>
      </c>
      <c r="F13" s="78">
        <v>4136.4900900000002</v>
      </c>
      <c r="G13" s="422">
        <f>E13/$E$14</f>
        <v>2.3426641918730843E-2</v>
      </c>
      <c r="H13" s="141">
        <f t="shared" si="0"/>
        <v>7.4381746443256985E-2</v>
      </c>
      <c r="I13" s="405">
        <v>360.65300000000002</v>
      </c>
      <c r="J13" s="118">
        <v>3858.5151800000008</v>
      </c>
      <c r="K13" s="117">
        <f>I13/$I$14</f>
        <v>2.1785403629158918E-2</v>
      </c>
      <c r="L13" s="88"/>
      <c r="M13" s="79"/>
      <c r="O13" s="79"/>
      <c r="P13" s="79"/>
      <c r="Q13" s="79"/>
    </row>
    <row r="14" spans="1:17" ht="11.1" customHeight="1" x14ac:dyDescent="0.2">
      <c r="A14" s="988"/>
      <c r="B14" s="989"/>
      <c r="C14" s="580" t="s">
        <v>2</v>
      </c>
      <c r="D14" s="581">
        <v>187886</v>
      </c>
      <c r="E14" s="582">
        <v>16540.099999999999</v>
      </c>
      <c r="F14" s="583">
        <v>176573.08947000006</v>
      </c>
      <c r="G14" s="584">
        <f>SUM(G9:G13)</f>
        <v>1</v>
      </c>
      <c r="H14" s="585">
        <f>(E14-I14)/I14</f>
        <v>-8.879599874357122E-4</v>
      </c>
      <c r="I14" s="586">
        <v>16554.8</v>
      </c>
      <c r="J14" s="587">
        <v>177114.13383999997</v>
      </c>
      <c r="K14" s="595">
        <f>SUM(K9:K13)</f>
        <v>1</v>
      </c>
      <c r="L14" s="99"/>
      <c r="M14" s="79"/>
    </row>
    <row r="15" spans="1:17" ht="11.1" customHeight="1" x14ac:dyDescent="0.2">
      <c r="A15" s="990" t="str">
        <f>T!J21</f>
        <v>Srpen</v>
      </c>
      <c r="B15" s="991"/>
      <c r="C15" s="93" t="s">
        <v>6</v>
      </c>
      <c r="D15" s="77">
        <v>114</v>
      </c>
      <c r="E15" s="90">
        <v>11651.249</v>
      </c>
      <c r="F15" s="78">
        <v>124121.72512999993</v>
      </c>
      <c r="G15" s="422">
        <f>E15/$E$20</f>
        <v>0.69775478794121515</v>
      </c>
      <c r="H15" s="141">
        <f>(E15-I15)/I15</f>
        <v>2.1094962694153754E-2</v>
      </c>
      <c r="I15" s="402">
        <v>11410.544</v>
      </c>
      <c r="J15" s="112">
        <v>121813.87597999995</v>
      </c>
      <c r="K15" s="117">
        <f>I15/$I$20</f>
        <v>0.70660086076106143</v>
      </c>
      <c r="L15" s="88"/>
      <c r="M15" s="79"/>
      <c r="N15" s="79"/>
    </row>
    <row r="16" spans="1:17" ht="11.1" customHeight="1" x14ac:dyDescent="0.2">
      <c r="A16" s="990"/>
      <c r="B16" s="991"/>
      <c r="C16" s="93" t="s">
        <v>7</v>
      </c>
      <c r="D16" s="77">
        <v>383</v>
      </c>
      <c r="E16" s="90">
        <v>1623.85</v>
      </c>
      <c r="F16" s="78">
        <v>17298.522260000002</v>
      </c>
      <c r="G16" s="422">
        <f>E16/$E$20</f>
        <v>9.7247008659615997E-2</v>
      </c>
      <c r="H16" s="141">
        <f>(E16-I16)/I16</f>
        <v>3.1546382584059007E-2</v>
      </c>
      <c r="I16" s="402">
        <v>1574.19</v>
      </c>
      <c r="J16" s="112">
        <v>16805.173400000007</v>
      </c>
      <c r="K16" s="117">
        <f>I16/$I$20</f>
        <v>9.7482119082267712E-2</v>
      </c>
      <c r="L16" s="89"/>
      <c r="M16" s="82"/>
      <c r="N16" s="79"/>
    </row>
    <row r="17" spans="1:21" ht="11.1" customHeight="1" x14ac:dyDescent="0.2">
      <c r="A17" s="990"/>
      <c r="B17" s="991"/>
      <c r="C17" s="93" t="s">
        <v>8</v>
      </c>
      <c r="D17" s="77">
        <v>13244</v>
      </c>
      <c r="E17" s="90">
        <v>935.55700000000002</v>
      </c>
      <c r="F17" s="78">
        <v>9966.4730099999997</v>
      </c>
      <c r="G17" s="422">
        <f>E17/$E$20</f>
        <v>5.6027416128684525E-2</v>
      </c>
      <c r="H17" s="141">
        <f t="shared" ref="H17:H20" si="1">(E17-I17)/I17</f>
        <v>0.30139103339871193</v>
      </c>
      <c r="I17" s="402">
        <v>718.89</v>
      </c>
      <c r="J17" s="112">
        <v>7674.99118</v>
      </c>
      <c r="K17" s="117">
        <f>I17/$I$20</f>
        <v>4.4517447440938787E-2</v>
      </c>
      <c r="L17" s="88"/>
      <c r="M17" s="79"/>
      <c r="N17" s="79"/>
      <c r="O17" s="79"/>
      <c r="P17" s="79"/>
    </row>
    <row r="18" spans="1:21" ht="11.1" customHeight="1" x14ac:dyDescent="0.2">
      <c r="A18" s="990"/>
      <c r="B18" s="991"/>
      <c r="C18" s="93" t="s">
        <v>9</v>
      </c>
      <c r="D18" s="77">
        <v>174095</v>
      </c>
      <c r="E18" s="90">
        <v>2095.1</v>
      </c>
      <c r="F18" s="78">
        <v>22319</v>
      </c>
      <c r="G18" s="422">
        <f>E18/$E$20</f>
        <v>0.12546861338347845</v>
      </c>
      <c r="H18" s="141">
        <f t="shared" si="1"/>
        <v>1.080715974333E-2</v>
      </c>
      <c r="I18" s="402">
        <v>2072.6999999999998</v>
      </c>
      <c r="J18" s="112">
        <v>22127</v>
      </c>
      <c r="K18" s="117">
        <f>I18/$I$20</f>
        <v>0.12835247855838003</v>
      </c>
      <c r="L18" s="88"/>
      <c r="M18" s="79"/>
      <c r="N18" s="79"/>
      <c r="O18" s="79"/>
      <c r="P18" s="79"/>
    </row>
    <row r="19" spans="1:21" ht="11.1" customHeight="1" x14ac:dyDescent="0.2">
      <c r="A19" s="990"/>
      <c r="B19" s="991"/>
      <c r="C19" s="93" t="s">
        <v>302</v>
      </c>
      <c r="D19" s="77">
        <v>15</v>
      </c>
      <c r="E19" s="90">
        <v>392.44400000000002</v>
      </c>
      <c r="F19" s="78">
        <v>4180.7371900000007</v>
      </c>
      <c r="G19" s="422">
        <f>E19/$E$20</f>
        <v>2.3502173887005786E-2</v>
      </c>
      <c r="H19" s="141">
        <f t="shared" si="1"/>
        <v>5.4458105842397228E-2</v>
      </c>
      <c r="I19" s="405">
        <v>372.17599999999999</v>
      </c>
      <c r="J19" s="118">
        <v>3973.1850500000005</v>
      </c>
      <c r="K19" s="117">
        <f>I19/$I$20</f>
        <v>2.3047094157352076E-2</v>
      </c>
      <c r="L19" s="88"/>
      <c r="M19" s="79"/>
      <c r="N19" s="79"/>
      <c r="O19" s="79"/>
      <c r="P19" s="79"/>
    </row>
    <row r="20" spans="1:21" ht="11.1" customHeight="1" x14ac:dyDescent="0.2">
      <c r="A20" s="990"/>
      <c r="B20" s="991"/>
      <c r="C20" s="580" t="s">
        <v>2</v>
      </c>
      <c r="D20" s="581">
        <v>187851</v>
      </c>
      <c r="E20" s="582">
        <v>16698.2</v>
      </c>
      <c r="F20" s="583">
        <v>177886.45758999995</v>
      </c>
      <c r="G20" s="584">
        <f>SUM(G15:G19)</f>
        <v>1</v>
      </c>
      <c r="H20" s="585">
        <f t="shared" si="1"/>
        <v>3.4040313341796496E-2</v>
      </c>
      <c r="I20" s="586">
        <v>16148.5</v>
      </c>
      <c r="J20" s="587">
        <v>172394.22560999996</v>
      </c>
      <c r="K20" s="595">
        <f>SUM(K15:K19)</f>
        <v>1</v>
      </c>
      <c r="L20" s="99"/>
      <c r="M20" s="79"/>
      <c r="N20" s="79"/>
      <c r="O20" s="79"/>
      <c r="P20" s="79"/>
    </row>
    <row r="21" spans="1:21" ht="11.1" customHeight="1" x14ac:dyDescent="0.2">
      <c r="A21" s="990" t="str">
        <f>T!J22</f>
        <v>Září</v>
      </c>
      <c r="B21" s="991"/>
      <c r="C21" s="92" t="s">
        <v>6</v>
      </c>
      <c r="D21" s="104">
        <v>114</v>
      </c>
      <c r="E21" s="106">
        <v>12883.466</v>
      </c>
      <c r="F21" s="105">
        <v>137432.34106999999</v>
      </c>
      <c r="G21" s="421">
        <f>E21/$E$26</f>
        <v>0.60577617701961195</v>
      </c>
      <c r="H21" s="383">
        <f>(E21-I21)/I21</f>
        <v>0.32162783206711404</v>
      </c>
      <c r="I21" s="401">
        <v>9748.18</v>
      </c>
      <c r="J21" s="113">
        <v>104155.64445999997</v>
      </c>
      <c r="K21" s="116">
        <f>I21/$I$26</f>
        <v>0.57918008436813029</v>
      </c>
      <c r="L21" s="106"/>
      <c r="M21" s="78"/>
      <c r="N21" s="78"/>
      <c r="O21" s="78"/>
      <c r="P21" s="78"/>
      <c r="Q21" s="78"/>
      <c r="R21" s="78"/>
      <c r="S21" s="78"/>
      <c r="T21" s="78"/>
      <c r="U21" s="78"/>
    </row>
    <row r="22" spans="1:21" ht="11.1" customHeight="1" x14ac:dyDescent="0.2">
      <c r="A22" s="990"/>
      <c r="B22" s="991"/>
      <c r="C22" s="93" t="s">
        <v>7</v>
      </c>
      <c r="D22" s="77">
        <v>383</v>
      </c>
      <c r="E22" s="90">
        <v>2232.2330000000002</v>
      </c>
      <c r="F22" s="78">
        <v>23812.241550000013</v>
      </c>
      <c r="G22" s="422">
        <f>E22/$E$26</f>
        <v>0.10495883428861608</v>
      </c>
      <c r="H22" s="141">
        <f t="shared" ref="H22:H26" si="2">(E22-I22)/I22</f>
        <v>0.1903287353330762</v>
      </c>
      <c r="I22" s="402">
        <v>1875.3079999999998</v>
      </c>
      <c r="J22" s="112">
        <v>20037.050100000029</v>
      </c>
      <c r="K22" s="117">
        <f>I22/$I$26</f>
        <v>0.11141987998336401</v>
      </c>
      <c r="L22" s="90"/>
      <c r="M22" s="78"/>
      <c r="N22" s="78"/>
      <c r="O22" s="78"/>
      <c r="P22" s="78"/>
      <c r="Q22" s="78"/>
      <c r="R22" s="78"/>
      <c r="S22" s="78"/>
      <c r="T22" s="78"/>
      <c r="U22" s="78"/>
    </row>
    <row r="23" spans="1:21" ht="11.1" customHeight="1" x14ac:dyDescent="0.2">
      <c r="A23" s="990"/>
      <c r="B23" s="991"/>
      <c r="C23" s="93" t="s">
        <v>8</v>
      </c>
      <c r="D23" s="77">
        <v>13251</v>
      </c>
      <c r="E23" s="90">
        <v>1983.3</v>
      </c>
      <c r="F23" s="78">
        <v>21156.2</v>
      </c>
      <c r="G23" s="422">
        <f>E23/$E$26</f>
        <v>9.3254089534834508E-2</v>
      </c>
      <c r="H23" s="141">
        <f t="shared" si="2"/>
        <v>0.20406149923353623</v>
      </c>
      <c r="I23" s="402">
        <v>1647.175</v>
      </c>
      <c r="J23" s="112">
        <v>17599.128110000001</v>
      </c>
      <c r="K23" s="117">
        <f>I23/$I$26</f>
        <v>9.7865545719208594E-2</v>
      </c>
      <c r="L23" s="90"/>
      <c r="M23" s="78"/>
      <c r="N23" s="78"/>
      <c r="O23" s="78"/>
      <c r="P23" s="78"/>
      <c r="Q23" s="78"/>
      <c r="R23" s="78"/>
      <c r="S23" s="78"/>
      <c r="T23" s="78"/>
      <c r="U23" s="78"/>
    </row>
    <row r="24" spans="1:21" ht="11.1" customHeight="1" x14ac:dyDescent="0.2">
      <c r="A24" s="990"/>
      <c r="B24" s="991"/>
      <c r="C24" s="93" t="s">
        <v>9</v>
      </c>
      <c r="D24" s="77">
        <v>174105</v>
      </c>
      <c r="E24" s="90">
        <v>3771.2</v>
      </c>
      <c r="F24" s="78">
        <v>40228.6</v>
      </c>
      <c r="G24" s="422">
        <f>E24/$E$26</f>
        <v>0.17732053771681938</v>
      </c>
      <c r="H24" s="141">
        <f t="shared" si="2"/>
        <v>0.18038123258943933</v>
      </c>
      <c r="I24" s="402">
        <v>3194.9</v>
      </c>
      <c r="J24" s="112">
        <v>34136</v>
      </c>
      <c r="K24" s="117">
        <f>I24/$I$26</f>
        <v>0.18982235161309488</v>
      </c>
      <c r="L24" s="90"/>
      <c r="M24" s="78"/>
      <c r="N24" s="78"/>
      <c r="O24" s="78"/>
      <c r="P24" s="78"/>
      <c r="Q24" s="78"/>
      <c r="R24" s="78"/>
      <c r="S24" s="78"/>
      <c r="T24" s="78"/>
      <c r="U24" s="78"/>
    </row>
    <row r="25" spans="1:21" ht="11.1" customHeight="1" x14ac:dyDescent="0.2">
      <c r="A25" s="985"/>
      <c r="B25" s="1036"/>
      <c r="C25" s="93" t="s">
        <v>302</v>
      </c>
      <c r="D25" s="77">
        <v>14</v>
      </c>
      <c r="E25" s="90">
        <v>397.50099999999998</v>
      </c>
      <c r="F25" s="78">
        <v>4240.2702299999992</v>
      </c>
      <c r="G25" s="422">
        <f>E25/$E$26</f>
        <v>1.8690361440118111E-2</v>
      </c>
      <c r="H25" s="141">
        <f t="shared" si="2"/>
        <v>8.7741525899128883E-2</v>
      </c>
      <c r="I25" s="405">
        <v>365.43700000000001</v>
      </c>
      <c r="J25" s="118">
        <v>3904.5480900000002</v>
      </c>
      <c r="K25" s="117">
        <f>I25/$I$26</f>
        <v>2.1712138316202247E-2</v>
      </c>
      <c r="L25" s="90"/>
      <c r="M25" s="78"/>
      <c r="N25" s="78"/>
      <c r="O25" s="78"/>
      <c r="P25" s="78"/>
      <c r="Q25" s="78"/>
      <c r="R25" s="78"/>
      <c r="S25" s="78"/>
      <c r="T25" s="78"/>
      <c r="U25" s="78"/>
    </row>
    <row r="26" spans="1:21" ht="11.1" customHeight="1" thickBot="1" x14ac:dyDescent="0.25">
      <c r="A26" s="992"/>
      <c r="B26" s="993"/>
      <c r="C26" s="646" t="s">
        <v>2</v>
      </c>
      <c r="D26" s="647">
        <v>187867</v>
      </c>
      <c r="E26" s="648">
        <v>21267.7</v>
      </c>
      <c r="F26" s="649">
        <v>226869.65285000001</v>
      </c>
      <c r="G26" s="650">
        <f>SUM(G21:G25)</f>
        <v>1</v>
      </c>
      <c r="H26" s="651">
        <f t="shared" si="2"/>
        <v>0.26360287564612922</v>
      </c>
      <c r="I26" s="652">
        <v>16831</v>
      </c>
      <c r="J26" s="653">
        <v>179832.37075999999</v>
      </c>
      <c r="K26" s="654">
        <f>SUM(K21:K25)</f>
        <v>1</v>
      </c>
      <c r="L26" s="107"/>
    </row>
    <row r="27" spans="1:21" ht="11.1" customHeight="1" thickTop="1" x14ac:dyDescent="0.2">
      <c r="A27" s="1034" t="str">
        <f>T!E17</f>
        <v>III. čtvrtletí</v>
      </c>
      <c r="B27" s="1035"/>
      <c r="C27" s="93" t="s">
        <v>6</v>
      </c>
      <c r="D27" s="77">
        <f>D21</f>
        <v>114</v>
      </c>
      <c r="E27" s="90">
        <f>E9+E15+E21</f>
        <v>36279.023999999998</v>
      </c>
      <c r="F27" s="78">
        <f>F9+F15+F21</f>
        <v>386929.57631999999</v>
      </c>
      <c r="G27" s="422">
        <f>E27/$E$32</f>
        <v>0.66559688841595421</v>
      </c>
      <c r="H27" s="141">
        <f>(E27-I27)/I27</f>
        <v>0.10111680771943718</v>
      </c>
      <c r="I27" s="402">
        <f>I9+I15+I21</f>
        <v>32947.479999999996</v>
      </c>
      <c r="J27" s="112">
        <f>J9+J15+J21</f>
        <v>352093.90991999989</v>
      </c>
      <c r="K27" s="117">
        <f>I27/$I$32</f>
        <v>0.66514475827860686</v>
      </c>
      <c r="L27" s="87"/>
    </row>
    <row r="28" spans="1:21" ht="11.1" customHeight="1" x14ac:dyDescent="0.2">
      <c r="A28" s="990"/>
      <c r="B28" s="991"/>
      <c r="C28" s="93" t="s">
        <v>7</v>
      </c>
      <c r="D28" s="77">
        <f>D22</f>
        <v>383</v>
      </c>
      <c r="E28" s="90">
        <f t="shared" ref="E28:F31" si="3">E10+E16+E22</f>
        <v>5398.5920000000006</v>
      </c>
      <c r="F28" s="78">
        <f t="shared" si="3"/>
        <v>57578.190560000025</v>
      </c>
      <c r="G28" s="422">
        <f>E28/$E$32</f>
        <v>9.904582981690091E-2</v>
      </c>
      <c r="H28" s="141">
        <f t="shared" ref="H28:H31" si="4">(E28-I28)/I28</f>
        <v>0.11226253439899414</v>
      </c>
      <c r="I28" s="402">
        <f t="shared" ref="I28:J28" si="5">I10+I16+I22</f>
        <v>4853.7029999999995</v>
      </c>
      <c r="J28" s="112">
        <f t="shared" si="5"/>
        <v>51864.904670000033</v>
      </c>
      <c r="K28" s="117">
        <f>I28/$I$32</f>
        <v>9.7986708200176423E-2</v>
      </c>
      <c r="L28" s="87"/>
    </row>
    <row r="29" spans="1:21" ht="11.1" customHeight="1" x14ac:dyDescent="0.2">
      <c r="A29" s="990"/>
      <c r="B29" s="991"/>
      <c r="C29" s="93" t="s">
        <v>8</v>
      </c>
      <c r="D29" s="77">
        <f>D23</f>
        <v>13251</v>
      </c>
      <c r="E29" s="90">
        <f t="shared" si="3"/>
        <v>3894.46</v>
      </c>
      <c r="F29" s="78">
        <f t="shared" si="3"/>
        <v>41538.135519999996</v>
      </c>
      <c r="G29" s="422">
        <f>E29/$E$32</f>
        <v>7.1450115583605478E-2</v>
      </c>
      <c r="H29" s="141">
        <f t="shared" si="4"/>
        <v>0.28549082025686318</v>
      </c>
      <c r="I29" s="402">
        <f t="shared" ref="I29:J29" si="6">I11+I17+I23</f>
        <v>3029.5509999999999</v>
      </c>
      <c r="J29" s="112">
        <f t="shared" si="6"/>
        <v>32372.867300000002</v>
      </c>
      <c r="K29" s="117">
        <f>I29/$I$32</f>
        <v>6.1160670484896318E-2</v>
      </c>
      <c r="L29" s="87"/>
    </row>
    <row r="30" spans="1:21" ht="11.1" customHeight="1" x14ac:dyDescent="0.2">
      <c r="A30" s="990"/>
      <c r="B30" s="991"/>
      <c r="C30" s="93" t="s">
        <v>9</v>
      </c>
      <c r="D30" s="77">
        <f>D24</f>
        <v>174105</v>
      </c>
      <c r="E30" s="90">
        <f t="shared" si="3"/>
        <v>7756.5</v>
      </c>
      <c r="F30" s="78">
        <f t="shared" si="3"/>
        <v>82725.799999999988</v>
      </c>
      <c r="G30" s="422">
        <f>E30/$E$32</f>
        <v>0.14230543426411774</v>
      </c>
      <c r="H30" s="141">
        <f t="shared" si="4"/>
        <v>1.9880872549406431E-2</v>
      </c>
      <c r="I30" s="402">
        <f t="shared" ref="I30:J30" si="7">I12+I18+I24</f>
        <v>7605.2999999999993</v>
      </c>
      <c r="J30" s="112">
        <f t="shared" si="7"/>
        <v>81272.800000000003</v>
      </c>
      <c r="K30" s="117">
        <f>I30/$I$32</f>
        <v>0.1535360346265113</v>
      </c>
      <c r="L30" s="87"/>
    </row>
    <row r="31" spans="1:21" ht="11.1" customHeight="1" x14ac:dyDescent="0.2">
      <c r="A31" s="990"/>
      <c r="B31" s="991"/>
      <c r="C31" s="93" t="s">
        <v>302</v>
      </c>
      <c r="D31" s="77">
        <f>D25</f>
        <v>14</v>
      </c>
      <c r="E31" s="90">
        <f>E13+E19+E25</f>
        <v>1177.424</v>
      </c>
      <c r="F31" s="78">
        <f t="shared" si="3"/>
        <v>12557.497510000001</v>
      </c>
      <c r="G31" s="422">
        <f>E31/$E$32</f>
        <v>2.1601731919421718E-2</v>
      </c>
      <c r="H31" s="141">
        <f t="shared" si="4"/>
        <v>7.2075435277063934E-2</v>
      </c>
      <c r="I31" s="402">
        <f>I13+I19+I25</f>
        <v>1098.2660000000001</v>
      </c>
      <c r="J31" s="112">
        <f t="shared" ref="J31" si="8">J13+J19+J25</f>
        <v>11736.248320000002</v>
      </c>
      <c r="K31" s="117">
        <f>I31/$I$32</f>
        <v>2.2171828409808962E-2</v>
      </c>
      <c r="L31" s="87"/>
    </row>
    <row r="32" spans="1:21" ht="11.1" customHeight="1" x14ac:dyDescent="0.2">
      <c r="A32" s="990"/>
      <c r="B32" s="991"/>
      <c r="C32" s="614" t="s">
        <v>2</v>
      </c>
      <c r="D32" s="609">
        <f>SUM(D27:D31)</f>
        <v>187867</v>
      </c>
      <c r="E32" s="615">
        <f>SUM(E27:E31)</f>
        <v>54505.999999999993</v>
      </c>
      <c r="F32" s="616">
        <f>SUM(F27:F31)</f>
        <v>581329.19991000008</v>
      </c>
      <c r="G32" s="617">
        <f>SUM(G27:G31)</f>
        <v>1</v>
      </c>
      <c r="H32" s="618">
        <f>(E32-I32)/I32</f>
        <v>0.10036883533228469</v>
      </c>
      <c r="I32" s="628">
        <f>SUM(I27:I31)</f>
        <v>49534.3</v>
      </c>
      <c r="J32" s="629">
        <f>SUM(J27:J31)</f>
        <v>529340.73020999983</v>
      </c>
      <c r="K32" s="630">
        <f>SUM(K27:K31)</f>
        <v>0.99999999999999978</v>
      </c>
      <c r="L32" s="91"/>
    </row>
    <row r="33" spans="1:12" ht="5.0999999999999996" customHeight="1" x14ac:dyDescent="0.2">
      <c r="A33" s="80"/>
      <c r="B33" s="81"/>
      <c r="C33" s="135"/>
      <c r="D33" s="85"/>
      <c r="E33" s="102"/>
      <c r="F33" s="86"/>
      <c r="G33" s="103"/>
      <c r="H33" s="98"/>
      <c r="I33" s="405"/>
      <c r="J33" s="118"/>
      <c r="K33" s="121"/>
      <c r="L33" s="87"/>
    </row>
    <row r="34" spans="1:12" ht="9.9499999999999993" customHeight="1" x14ac:dyDescent="0.2">
      <c r="A34" s="80"/>
      <c r="B34" s="81"/>
      <c r="C34" s="84"/>
      <c r="D34" s="86"/>
      <c r="E34" s="86"/>
      <c r="F34" s="86"/>
      <c r="G34" s="98"/>
      <c r="H34" s="67"/>
      <c r="I34" s="118"/>
      <c r="J34" s="118"/>
      <c r="K34" s="120"/>
      <c r="L34" s="71"/>
    </row>
    <row r="35" spans="1:12" ht="12.95" customHeight="1" x14ac:dyDescent="0.2">
      <c r="A35" s="1030" t="s">
        <v>117</v>
      </c>
      <c r="B35" s="1030"/>
      <c r="C35" s="1030"/>
      <c r="D35" s="1031"/>
      <c r="E35" s="95"/>
      <c r="F35" s="70"/>
      <c r="G35" s="70"/>
      <c r="H35" s="70"/>
      <c r="I35" s="122"/>
      <c r="J35" s="123"/>
      <c r="K35" s="124"/>
      <c r="L35" s="71"/>
    </row>
    <row r="36" spans="1:12" ht="24.95" customHeight="1" x14ac:dyDescent="0.25">
      <c r="A36" s="68"/>
      <c r="B36" s="72"/>
      <c r="C36" s="73"/>
      <c r="D36" s="73"/>
      <c r="E36" s="967">
        <f>T!G17</f>
        <v>2019</v>
      </c>
      <c r="F36" s="956"/>
      <c r="G36" s="956"/>
      <c r="H36" s="398"/>
      <c r="I36" s="968">
        <f>E36-1</f>
        <v>2018</v>
      </c>
      <c r="J36" s="969"/>
      <c r="K36" s="970"/>
      <c r="L36" s="87"/>
    </row>
    <row r="37" spans="1:12" ht="24.95" customHeight="1" x14ac:dyDescent="0.25">
      <c r="A37" s="74"/>
      <c r="B37" s="75"/>
      <c r="C37" s="76"/>
      <c r="D37" s="76"/>
      <c r="E37" s="961" t="s">
        <v>39</v>
      </c>
      <c r="F37" s="962"/>
      <c r="G37" s="420"/>
      <c r="H37" s="962" t="s">
        <v>108</v>
      </c>
      <c r="I37" s="1028" t="s">
        <v>39</v>
      </c>
      <c r="J37" s="1029"/>
      <c r="K37" s="399"/>
      <c r="L37" s="87"/>
    </row>
    <row r="38" spans="1:12" ht="24.95" customHeight="1" x14ac:dyDescent="0.25">
      <c r="A38" s="74"/>
      <c r="B38" s="94"/>
      <c r="C38" s="94"/>
      <c r="D38" s="972" t="s">
        <v>0</v>
      </c>
      <c r="E38" s="961"/>
      <c r="F38" s="962"/>
      <c r="G38" s="548" t="s">
        <v>107</v>
      </c>
      <c r="H38" s="962"/>
      <c r="I38" s="1028"/>
      <c r="J38" s="1029"/>
      <c r="K38" s="114" t="s">
        <v>107</v>
      </c>
      <c r="L38" s="87"/>
    </row>
    <row r="39" spans="1:12" ht="15" customHeight="1" x14ac:dyDescent="0.25">
      <c r="A39" s="971" t="s">
        <v>140</v>
      </c>
      <c r="B39" s="971"/>
      <c r="C39" s="126" t="s">
        <v>45</v>
      </c>
      <c r="D39" s="973"/>
      <c r="E39" s="756" t="s">
        <v>336</v>
      </c>
      <c r="F39" s="751" t="s">
        <v>1</v>
      </c>
      <c r="G39" s="549" t="s">
        <v>66</v>
      </c>
      <c r="H39" s="971"/>
      <c r="I39" s="400" t="s">
        <v>141</v>
      </c>
      <c r="J39" s="111" t="s">
        <v>1</v>
      </c>
      <c r="K39" s="115" t="s">
        <v>66</v>
      </c>
      <c r="L39" s="91"/>
    </row>
    <row r="40" spans="1:12" ht="11.1" customHeight="1" x14ac:dyDescent="0.2">
      <c r="A40" s="984" t="str">
        <f>T!J20</f>
        <v>Červenec</v>
      </c>
      <c r="B40" s="985"/>
      <c r="C40" s="92" t="s">
        <v>6</v>
      </c>
      <c r="D40" s="77">
        <v>74</v>
      </c>
      <c r="E40" s="90">
        <v>11368.732</v>
      </c>
      <c r="F40" s="78">
        <v>121365.64038000006</v>
      </c>
      <c r="G40" s="421">
        <f>E40/$E$45</f>
        <v>0.73581168368865946</v>
      </c>
      <c r="H40" s="141">
        <f>(E40-I40)/I40</f>
        <v>0.21968505871502109</v>
      </c>
      <c r="I40" s="402">
        <v>9321.0389999999989</v>
      </c>
      <c r="J40" s="112">
        <v>99722.737549999976</v>
      </c>
      <c r="K40" s="116">
        <f>I40/$I$45</f>
        <v>0.69197480364062902</v>
      </c>
      <c r="L40" s="87"/>
    </row>
    <row r="41" spans="1:12" ht="11.1" customHeight="1" x14ac:dyDescent="0.2">
      <c r="A41" s="986"/>
      <c r="B41" s="987"/>
      <c r="C41" s="93" t="s">
        <v>7</v>
      </c>
      <c r="D41" s="77">
        <v>289</v>
      </c>
      <c r="E41" s="90">
        <v>1564.1479999999999</v>
      </c>
      <c r="F41" s="78">
        <v>16697.747619999991</v>
      </c>
      <c r="G41" s="422">
        <f t="shared" ref="G41" si="9">E41/$E$45</f>
        <v>0.10123542127813807</v>
      </c>
      <c r="H41" s="141">
        <f>(E41-I41)/I41</f>
        <v>1.4189529159728825E-2</v>
      </c>
      <c r="I41" s="402">
        <v>1542.2639999999999</v>
      </c>
      <c r="J41" s="112">
        <v>16499.621719999996</v>
      </c>
      <c r="K41" s="117">
        <f t="shared" ref="K41:K44" si="10">I41/$I$45</f>
        <v>0.11449451381568204</v>
      </c>
      <c r="L41" s="88"/>
    </row>
    <row r="42" spans="1:12" ht="11.1" customHeight="1" x14ac:dyDescent="0.2">
      <c r="A42" s="986"/>
      <c r="B42" s="987"/>
      <c r="C42" s="93" t="s">
        <v>8</v>
      </c>
      <c r="D42" s="77">
        <v>11189</v>
      </c>
      <c r="E42" s="90">
        <v>806.7059999999999</v>
      </c>
      <c r="F42" s="78">
        <v>8612.1745800000008</v>
      </c>
      <c r="G42" s="422">
        <f>E42/$E$45</f>
        <v>5.2211952933866643E-2</v>
      </c>
      <c r="H42" s="141">
        <f t="shared" ref="H42:H44" si="11">(E42-I42)/I42</f>
        <v>0.45801659166079262</v>
      </c>
      <c r="I42" s="402">
        <v>553.29</v>
      </c>
      <c r="J42" s="112">
        <v>5919.9191800000008</v>
      </c>
      <c r="K42" s="117">
        <f t="shared" si="10"/>
        <v>4.1075113955249369E-2</v>
      </c>
      <c r="L42" s="88"/>
    </row>
    <row r="43" spans="1:12" ht="11.1" customHeight="1" x14ac:dyDescent="0.2">
      <c r="A43" s="986"/>
      <c r="B43" s="987"/>
      <c r="C43" s="93" t="s">
        <v>9</v>
      </c>
      <c r="D43" s="77">
        <v>125177</v>
      </c>
      <c r="E43" s="90">
        <v>1510.5</v>
      </c>
      <c r="F43" s="78">
        <v>16124.8</v>
      </c>
      <c r="G43" s="422">
        <f>E43/$E$45</f>
        <v>9.776319366238205E-2</v>
      </c>
      <c r="H43" s="141">
        <f t="shared" si="11"/>
        <v>-0.19427108337333976</v>
      </c>
      <c r="I43" s="402">
        <v>1874.7</v>
      </c>
      <c r="J43" s="112">
        <v>20056.3</v>
      </c>
      <c r="K43" s="117">
        <f t="shared" si="10"/>
        <v>0.13917388012056245</v>
      </c>
      <c r="L43" s="88"/>
    </row>
    <row r="44" spans="1:12" ht="11.1" customHeight="1" x14ac:dyDescent="0.2">
      <c r="A44" s="986"/>
      <c r="B44" s="987"/>
      <c r="C44" s="93" t="s">
        <v>302</v>
      </c>
      <c r="D44" s="77">
        <v>12</v>
      </c>
      <c r="E44" s="90">
        <v>200.51400000000001</v>
      </c>
      <c r="F44" s="78">
        <v>2140.5546300000001</v>
      </c>
      <c r="G44" s="422">
        <f>E44/$E$45</f>
        <v>1.2977748436953906E-2</v>
      </c>
      <c r="H44" s="141">
        <f t="shared" si="11"/>
        <v>0.12077224479757638</v>
      </c>
      <c r="I44" s="405">
        <v>178.90700000000001</v>
      </c>
      <c r="J44" s="118">
        <v>1914.0752000000002</v>
      </c>
      <c r="K44" s="117">
        <f t="shared" si="10"/>
        <v>1.3281688467877244E-2</v>
      </c>
      <c r="L44" s="88"/>
    </row>
    <row r="45" spans="1:12" ht="11.1" customHeight="1" x14ac:dyDescent="0.2">
      <c r="A45" s="988"/>
      <c r="B45" s="989"/>
      <c r="C45" s="580" t="s">
        <v>2</v>
      </c>
      <c r="D45" s="581">
        <v>136741</v>
      </c>
      <c r="E45" s="582">
        <v>15450.599999999999</v>
      </c>
      <c r="F45" s="583">
        <v>164940.91721000001</v>
      </c>
      <c r="G45" s="584">
        <f>SUM(G40:G44)</f>
        <v>1.0000000000000002</v>
      </c>
      <c r="H45" s="585">
        <f>(E45-I45)/I45</f>
        <v>0.14702083116806</v>
      </c>
      <c r="I45" s="586">
        <v>13470.199999999997</v>
      </c>
      <c r="J45" s="587">
        <v>144112.65364999996</v>
      </c>
      <c r="K45" s="595">
        <f>SUM(K40:K44)</f>
        <v>1</v>
      </c>
      <c r="L45" s="99"/>
    </row>
    <row r="46" spans="1:12" ht="11.1" customHeight="1" x14ac:dyDescent="0.2">
      <c r="A46" s="990" t="str">
        <f>T!J21</f>
        <v>Srpen</v>
      </c>
      <c r="B46" s="991"/>
      <c r="C46" s="93" t="s">
        <v>6</v>
      </c>
      <c r="D46" s="77">
        <v>75</v>
      </c>
      <c r="E46" s="90">
        <v>10804.446</v>
      </c>
      <c r="F46" s="78">
        <v>115100.96867</v>
      </c>
      <c r="G46" s="422">
        <f>E46/$E$51</f>
        <v>0.71621872804168263</v>
      </c>
      <c r="H46" s="141">
        <f>(E46-I46)/I46</f>
        <v>0.22616318123779944</v>
      </c>
      <c r="I46" s="402">
        <v>8811.5889999999999</v>
      </c>
      <c r="J46" s="112">
        <v>94068.54164000001</v>
      </c>
      <c r="K46" s="117">
        <f>I46/$I$51</f>
        <v>0.68904059992805866</v>
      </c>
      <c r="L46" s="88"/>
    </row>
    <row r="47" spans="1:12" ht="11.1" customHeight="1" x14ac:dyDescent="0.2">
      <c r="A47" s="990"/>
      <c r="B47" s="991"/>
      <c r="C47" s="93" t="s">
        <v>7</v>
      </c>
      <c r="D47" s="77">
        <v>290</v>
      </c>
      <c r="E47" s="90">
        <v>1629.759</v>
      </c>
      <c r="F47" s="78">
        <v>17361.539219999995</v>
      </c>
      <c r="G47" s="422">
        <f t="shared" ref="G47:G50" si="12">E47/$E$51</f>
        <v>0.1080355177854084</v>
      </c>
      <c r="H47" s="141">
        <f>(E47-I47)/I47</f>
        <v>7.6037588976048467E-2</v>
      </c>
      <c r="I47" s="402">
        <v>1514.5929999999998</v>
      </c>
      <c r="J47" s="112">
        <v>16169.075539999982</v>
      </c>
      <c r="K47" s="117">
        <f t="shared" ref="K47:K50" si="13">I47/$I$51</f>
        <v>0.11843676201498254</v>
      </c>
      <c r="L47" s="89"/>
    </row>
    <row r="48" spans="1:12" ht="11.1" customHeight="1" x14ac:dyDescent="0.2">
      <c r="A48" s="990"/>
      <c r="B48" s="991"/>
      <c r="C48" s="93" t="s">
        <v>8</v>
      </c>
      <c r="D48" s="77">
        <v>11190</v>
      </c>
      <c r="E48" s="90">
        <v>775.98300000000006</v>
      </c>
      <c r="F48" s="78">
        <v>8266.4319500000001</v>
      </c>
      <c r="G48" s="422">
        <f t="shared" si="12"/>
        <v>5.1439338698344092E-2</v>
      </c>
      <c r="H48" s="141">
        <f t="shared" ref="H48:H50" si="14">(E48-I48)/I48</f>
        <v>0.29415482833727491</v>
      </c>
      <c r="I48" s="402">
        <v>599.60599999999999</v>
      </c>
      <c r="J48" s="112">
        <v>6400.6918799999994</v>
      </c>
      <c r="K48" s="117">
        <f t="shared" si="13"/>
        <v>4.6887443111618521E-2</v>
      </c>
      <c r="L48" s="88"/>
    </row>
    <row r="49" spans="1:12" ht="11.1" customHeight="1" x14ac:dyDescent="0.2">
      <c r="A49" s="990"/>
      <c r="B49" s="991"/>
      <c r="C49" s="93" t="s">
        <v>9</v>
      </c>
      <c r="D49" s="77">
        <v>125147</v>
      </c>
      <c r="E49" s="90">
        <v>1674.2</v>
      </c>
      <c r="F49" s="78">
        <v>17835.599999999999</v>
      </c>
      <c r="G49" s="422">
        <f t="shared" si="12"/>
        <v>0.11098147878080793</v>
      </c>
      <c r="H49" s="141">
        <f t="shared" si="14"/>
        <v>7.2193478522440142E-3</v>
      </c>
      <c r="I49" s="402">
        <v>1662.2</v>
      </c>
      <c r="J49" s="112">
        <v>17744.5</v>
      </c>
      <c r="K49" s="117">
        <f t="shared" si="13"/>
        <v>0.12997919957460785</v>
      </c>
      <c r="L49" s="88"/>
    </row>
    <row r="50" spans="1:12" ht="11.1" customHeight="1" x14ac:dyDescent="0.2">
      <c r="A50" s="990"/>
      <c r="B50" s="991"/>
      <c r="C50" s="93" t="s">
        <v>302</v>
      </c>
      <c r="D50" s="77">
        <v>12</v>
      </c>
      <c r="E50" s="90">
        <v>201.012</v>
      </c>
      <c r="F50" s="78">
        <v>2141.3946599999995</v>
      </c>
      <c r="G50" s="422">
        <f t="shared" si="12"/>
        <v>1.3324936693756876E-2</v>
      </c>
      <c r="H50" s="141">
        <f t="shared" si="14"/>
        <v>3.9957644896410375E-3</v>
      </c>
      <c r="I50" s="405">
        <v>200.21199999999999</v>
      </c>
      <c r="J50" s="118">
        <v>2137.38618</v>
      </c>
      <c r="K50" s="117">
        <f t="shared" si="13"/>
        <v>1.5655995370732392E-2</v>
      </c>
      <c r="L50" s="88"/>
    </row>
    <row r="51" spans="1:12" ht="11.1" customHeight="1" x14ac:dyDescent="0.2">
      <c r="A51" s="990"/>
      <c r="B51" s="991"/>
      <c r="C51" s="580" t="s">
        <v>2</v>
      </c>
      <c r="D51" s="581">
        <v>136714</v>
      </c>
      <c r="E51" s="582">
        <v>15085.400000000001</v>
      </c>
      <c r="F51" s="583">
        <v>160705.9345</v>
      </c>
      <c r="G51" s="584">
        <f>SUM(G46:G50)</f>
        <v>0.99999999999999989</v>
      </c>
      <c r="H51" s="585">
        <f t="shared" ref="H51" si="15">(E51-I51)/I51</f>
        <v>0.17963435041679052</v>
      </c>
      <c r="I51" s="586">
        <v>12788.2</v>
      </c>
      <c r="J51" s="587">
        <v>136520.19524</v>
      </c>
      <c r="K51" s="595">
        <f>SUM(K46:K50)</f>
        <v>0.99999999999999989</v>
      </c>
      <c r="L51" s="99"/>
    </row>
    <row r="52" spans="1:12" ht="11.1" customHeight="1" x14ac:dyDescent="0.2">
      <c r="A52" s="990" t="str">
        <f>T!J22</f>
        <v>Září</v>
      </c>
      <c r="B52" s="991"/>
      <c r="C52" s="92" t="s">
        <v>6</v>
      </c>
      <c r="D52" s="104">
        <v>75</v>
      </c>
      <c r="E52" s="106">
        <v>12003.318000000001</v>
      </c>
      <c r="F52" s="105">
        <v>128042.93867</v>
      </c>
      <c r="G52" s="421">
        <f>E52/$E$57</f>
        <v>0.63527433618951346</v>
      </c>
      <c r="H52" s="383">
        <f>(E52-I52)/I52</f>
        <v>0.16928699638848646</v>
      </c>
      <c r="I52" s="401">
        <v>10265.502</v>
      </c>
      <c r="J52" s="113">
        <v>109683.24518999997</v>
      </c>
      <c r="K52" s="116">
        <f>I52/$I$57</f>
        <v>0.63241593868976487</v>
      </c>
      <c r="L52" s="106"/>
    </row>
    <row r="53" spans="1:12" ht="11.1" customHeight="1" x14ac:dyDescent="0.2">
      <c r="A53" s="990"/>
      <c r="B53" s="991"/>
      <c r="C53" s="93" t="s">
        <v>7</v>
      </c>
      <c r="D53" s="77">
        <v>290</v>
      </c>
      <c r="E53" s="90">
        <v>2032.66</v>
      </c>
      <c r="F53" s="78">
        <v>21682.55060000001</v>
      </c>
      <c r="G53" s="422">
        <f t="shared" ref="G53:G56" si="16">E53/$E$57</f>
        <v>0.10757831561231457</v>
      </c>
      <c r="H53" s="141">
        <f t="shared" ref="H53:H56" si="17">(E53-I53)/I53</f>
        <v>0.10515999771645441</v>
      </c>
      <c r="I53" s="402">
        <v>1839.2449999999999</v>
      </c>
      <c r="J53" s="112">
        <v>19651.910620000021</v>
      </c>
      <c r="K53" s="117">
        <f t="shared" ref="K53:K56" si="18">I53/$I$57</f>
        <v>0.1133084239967472</v>
      </c>
      <c r="L53" s="90"/>
    </row>
    <row r="54" spans="1:12" ht="11.1" customHeight="1" x14ac:dyDescent="0.2">
      <c r="A54" s="990"/>
      <c r="B54" s="991"/>
      <c r="C54" s="93" t="s">
        <v>8</v>
      </c>
      <c r="D54" s="77">
        <v>11195</v>
      </c>
      <c r="E54" s="90">
        <v>1640.251</v>
      </c>
      <c r="F54" s="78">
        <v>17497.370269999999</v>
      </c>
      <c r="G54" s="422">
        <f t="shared" si="16"/>
        <v>8.6810110771803728E-2</v>
      </c>
      <c r="H54" s="141">
        <f t="shared" si="17"/>
        <v>0.19397180182809867</v>
      </c>
      <c r="I54" s="402">
        <v>1373.777</v>
      </c>
      <c r="J54" s="112">
        <v>14677.98575</v>
      </c>
      <c r="K54" s="117">
        <f t="shared" si="18"/>
        <v>8.4632828575300953E-2</v>
      </c>
      <c r="L54" s="90"/>
    </row>
    <row r="55" spans="1:12" ht="11.1" customHeight="1" x14ac:dyDescent="0.2">
      <c r="A55" s="990"/>
      <c r="B55" s="991"/>
      <c r="C55" s="93" t="s">
        <v>9</v>
      </c>
      <c r="D55" s="77">
        <v>125154</v>
      </c>
      <c r="E55" s="90">
        <v>3013.6</v>
      </c>
      <c r="F55" s="78">
        <v>32147.5</v>
      </c>
      <c r="G55" s="422">
        <f t="shared" si="16"/>
        <v>0.15949446140981333</v>
      </c>
      <c r="H55" s="141">
        <f t="shared" si="17"/>
        <v>0.17622262987393156</v>
      </c>
      <c r="I55" s="402">
        <v>2562.1</v>
      </c>
      <c r="J55" s="112">
        <v>27375</v>
      </c>
      <c r="K55" s="117">
        <f t="shared" si="18"/>
        <v>0.15784058845997462</v>
      </c>
      <c r="L55" s="90"/>
    </row>
    <row r="56" spans="1:12" ht="11.1" customHeight="1" x14ac:dyDescent="0.2">
      <c r="A56" s="985"/>
      <c r="B56" s="1036"/>
      <c r="C56" s="93" t="s">
        <v>302</v>
      </c>
      <c r="D56" s="77">
        <v>12</v>
      </c>
      <c r="E56" s="90">
        <v>204.87100000000001</v>
      </c>
      <c r="F56" s="78">
        <v>2185.4243699999997</v>
      </c>
      <c r="G56" s="422">
        <f t="shared" si="16"/>
        <v>1.0842776016554907E-2</v>
      </c>
      <c r="H56" s="141">
        <f t="shared" si="17"/>
        <v>6.9398045684219409E-2</v>
      </c>
      <c r="I56" s="405">
        <v>191.57599999999999</v>
      </c>
      <c r="J56" s="118">
        <v>2046.90598</v>
      </c>
      <c r="K56" s="117">
        <f t="shared" si="18"/>
        <v>1.1802220278212443E-2</v>
      </c>
      <c r="L56" s="90"/>
    </row>
    <row r="57" spans="1:12" ht="11.1" customHeight="1" thickBot="1" x14ac:dyDescent="0.25">
      <c r="A57" s="992"/>
      <c r="B57" s="993"/>
      <c r="C57" s="646" t="s">
        <v>2</v>
      </c>
      <c r="D57" s="647">
        <v>136726</v>
      </c>
      <c r="E57" s="648">
        <v>18894.7</v>
      </c>
      <c r="F57" s="649">
        <v>201555.78391000003</v>
      </c>
      <c r="G57" s="650">
        <f>SUM(G52:G56)</f>
        <v>0.99999999999999989</v>
      </c>
      <c r="H57" s="651">
        <f t="shared" ref="H57" si="19">(E57-I57)/I57</f>
        <v>0.16402582521161654</v>
      </c>
      <c r="I57" s="652">
        <v>16232.199999999999</v>
      </c>
      <c r="J57" s="653">
        <v>173435.04754</v>
      </c>
      <c r="K57" s="654">
        <f>SUM(K52:K56)</f>
        <v>1.0000000000000002</v>
      </c>
      <c r="L57" s="107"/>
    </row>
    <row r="58" spans="1:12" ht="11.1" customHeight="1" thickTop="1" x14ac:dyDescent="0.2">
      <c r="A58" s="1034" t="str">
        <f>T!E17</f>
        <v>III. čtvrtletí</v>
      </c>
      <c r="B58" s="1035"/>
      <c r="C58" s="93" t="s">
        <v>6</v>
      </c>
      <c r="D58" s="77">
        <f>D52</f>
        <v>75</v>
      </c>
      <c r="E58" s="90">
        <f>E40+E46+E52</f>
        <v>34176.495999999999</v>
      </c>
      <c r="F58" s="78">
        <f>F40+F46+F52</f>
        <v>364509.54772000003</v>
      </c>
      <c r="G58" s="422">
        <f>E58/$E$63</f>
        <v>0.69140222574230192</v>
      </c>
      <c r="H58" s="141">
        <f>(E58-I58)/I58</f>
        <v>0.20347698950599924</v>
      </c>
      <c r="I58" s="402">
        <f>I40+I46+I52</f>
        <v>28398.129999999997</v>
      </c>
      <c r="J58" s="112">
        <f>J40+J46+J52</f>
        <v>303474.52437999996</v>
      </c>
      <c r="K58" s="117">
        <f>I58/$I$63</f>
        <v>0.66833911500425969</v>
      </c>
      <c r="L58" s="87"/>
    </row>
    <row r="59" spans="1:12" ht="11.1" customHeight="1" x14ac:dyDescent="0.2">
      <c r="A59" s="990"/>
      <c r="B59" s="991"/>
      <c r="C59" s="93" t="s">
        <v>7</v>
      </c>
      <c r="D59" s="77">
        <f>D53</f>
        <v>290</v>
      </c>
      <c r="E59" s="90">
        <f t="shared" ref="E59:F60" si="20">E41+E47+E53</f>
        <v>5226.567</v>
      </c>
      <c r="F59" s="78">
        <f t="shared" si="20"/>
        <v>55741.837439999996</v>
      </c>
      <c r="G59" s="422">
        <f t="shared" ref="G59:G62" si="21">E59/$E$63</f>
        <v>0.10573524145925509</v>
      </c>
      <c r="H59" s="141">
        <f t="shared" ref="H59:H62" si="22">(E59-I59)/I59</f>
        <v>6.7495530117632388E-2</v>
      </c>
      <c r="I59" s="402">
        <f t="shared" ref="I59:J59" si="23">I41+I47+I53</f>
        <v>4896.1019999999999</v>
      </c>
      <c r="J59" s="112">
        <f t="shared" si="23"/>
        <v>52320.607879999996</v>
      </c>
      <c r="K59" s="117">
        <f t="shared" ref="K59:K62" si="24">I59/$I$63</f>
        <v>0.11522788569707182</v>
      </c>
      <c r="L59" s="87"/>
    </row>
    <row r="60" spans="1:12" ht="11.1" customHeight="1" x14ac:dyDescent="0.2">
      <c r="A60" s="990"/>
      <c r="B60" s="991"/>
      <c r="C60" s="93" t="s">
        <v>8</v>
      </c>
      <c r="D60" s="77">
        <f>D54</f>
        <v>11195</v>
      </c>
      <c r="E60" s="90">
        <f>E42+E48+E54</f>
        <v>3222.9399999999996</v>
      </c>
      <c r="F60" s="78">
        <f t="shared" si="20"/>
        <v>34375.976800000004</v>
      </c>
      <c r="G60" s="422">
        <f t="shared" si="21"/>
        <v>6.5201180642798909E-2</v>
      </c>
      <c r="H60" s="141">
        <f t="shared" si="22"/>
        <v>0.27556672351348982</v>
      </c>
      <c r="I60" s="402">
        <f>I42+I48+I54</f>
        <v>2526.6729999999998</v>
      </c>
      <c r="J60" s="112">
        <f t="shared" ref="J60" si="25">J42+J48+J54</f>
        <v>26998.596809999999</v>
      </c>
      <c r="K60" s="117">
        <f t="shared" si="24"/>
        <v>5.9464281511675522E-2</v>
      </c>
      <c r="L60" s="87"/>
    </row>
    <row r="61" spans="1:12" ht="11.1" customHeight="1" x14ac:dyDescent="0.2">
      <c r="A61" s="990"/>
      <c r="B61" s="991"/>
      <c r="C61" s="93" t="s">
        <v>9</v>
      </c>
      <c r="D61" s="77">
        <f>D55</f>
        <v>125154</v>
      </c>
      <c r="E61" s="90">
        <f t="shared" ref="E61:F62" si="26">E43+E49+E55</f>
        <v>6198.2999999999993</v>
      </c>
      <c r="F61" s="78">
        <f t="shared" si="26"/>
        <v>66107.899999999994</v>
      </c>
      <c r="G61" s="422">
        <f t="shared" si="21"/>
        <v>0.12539373304444404</v>
      </c>
      <c r="H61" s="141">
        <f t="shared" si="22"/>
        <v>1.6281357599606375E-2</v>
      </c>
      <c r="I61" s="402">
        <f t="shared" ref="I61:J61" si="27">I43+I49+I55</f>
        <v>6099</v>
      </c>
      <c r="J61" s="112">
        <f t="shared" si="27"/>
        <v>65175.8</v>
      </c>
      <c r="K61" s="117">
        <f t="shared" si="24"/>
        <v>0.14353762949923043</v>
      </c>
      <c r="L61" s="87"/>
    </row>
    <row r="62" spans="1:12" ht="11.1" customHeight="1" x14ac:dyDescent="0.2">
      <c r="A62" s="990"/>
      <c r="B62" s="991"/>
      <c r="C62" s="93" t="s">
        <v>302</v>
      </c>
      <c r="D62" s="77">
        <f>D56</f>
        <v>12</v>
      </c>
      <c r="E62" s="90">
        <f>E44+E50+E56</f>
        <v>606.39700000000005</v>
      </c>
      <c r="F62" s="78">
        <f t="shared" si="26"/>
        <v>6467.3736599999993</v>
      </c>
      <c r="G62" s="422">
        <f t="shared" si="21"/>
        <v>1.2267619111200126E-2</v>
      </c>
      <c r="H62" s="141">
        <f t="shared" si="22"/>
        <v>6.2558809872173396E-2</v>
      </c>
      <c r="I62" s="402">
        <f>I44+I50+I56</f>
        <v>570.69500000000005</v>
      </c>
      <c r="J62" s="112">
        <f t="shared" ref="J62" si="28">J44+J50+J56</f>
        <v>6098.3673600000002</v>
      </c>
      <c r="K62" s="117">
        <f t="shared" si="24"/>
        <v>1.3431088287762471E-2</v>
      </c>
      <c r="L62" s="87"/>
    </row>
    <row r="63" spans="1:12" ht="11.1" customHeight="1" x14ac:dyDescent="0.2">
      <c r="A63" s="990"/>
      <c r="B63" s="991"/>
      <c r="C63" s="614" t="s">
        <v>2</v>
      </c>
      <c r="D63" s="609">
        <f>SUM(D58:D62)</f>
        <v>136726</v>
      </c>
      <c r="E63" s="615">
        <f>SUM(E58:E62)</f>
        <v>49430.7</v>
      </c>
      <c r="F63" s="616">
        <f>SUM(F58:F62)</f>
        <v>527202.63562000007</v>
      </c>
      <c r="G63" s="617">
        <f>SUM(G58:G62)</f>
        <v>1</v>
      </c>
      <c r="H63" s="618">
        <f>(E63-I63)/I63</f>
        <v>0.16333259591533184</v>
      </c>
      <c r="I63" s="628">
        <f>SUM(I58:I62)</f>
        <v>42490.6</v>
      </c>
      <c r="J63" s="629">
        <f>SUM(J58:J62)</f>
        <v>454067.89642999996</v>
      </c>
      <c r="K63" s="630">
        <f>SUM(K58:K62)</f>
        <v>1</v>
      </c>
      <c r="L63" s="91"/>
    </row>
    <row r="64" spans="1:12" ht="5.0999999999999996" customHeight="1" x14ac:dyDescent="0.2">
      <c r="A64" s="80"/>
      <c r="B64" s="81"/>
      <c r="C64" s="135"/>
      <c r="D64" s="85"/>
      <c r="E64" s="102"/>
      <c r="F64" s="86"/>
      <c r="G64" s="103"/>
      <c r="H64" s="98"/>
      <c r="I64" s="405"/>
      <c r="J64" s="118"/>
      <c r="K64" s="121"/>
      <c r="L64" s="87"/>
    </row>
    <row r="65" spans="1:11" ht="15" customHeight="1" x14ac:dyDescent="0.2">
      <c r="A65" s="83"/>
      <c r="B65" s="83"/>
      <c r="C65" s="83"/>
      <c r="D65" s="83"/>
      <c r="E65" s="83"/>
      <c r="F65" s="83"/>
      <c r="G65" s="83"/>
      <c r="H65" s="83"/>
      <c r="I65" s="83"/>
      <c r="J65" s="83"/>
      <c r="K65" s="83"/>
    </row>
    <row r="66" spans="1:11" ht="15" customHeight="1" x14ac:dyDescent="0.2">
      <c r="A66" s="83"/>
      <c r="B66" s="83"/>
      <c r="C66" s="83"/>
      <c r="D66" s="83"/>
      <c r="E66" s="83"/>
      <c r="F66" s="83"/>
      <c r="G66" s="83"/>
      <c r="H66" s="83"/>
      <c r="I66" s="83"/>
      <c r="J66" s="83"/>
      <c r="K66" s="83"/>
    </row>
    <row r="67" spans="1:11" ht="15" customHeight="1" x14ac:dyDescent="0.2">
      <c r="A67" s="83"/>
      <c r="B67" s="83"/>
      <c r="C67" s="83"/>
      <c r="D67" s="83"/>
      <c r="E67" s="83"/>
      <c r="F67" s="83"/>
      <c r="G67" s="83"/>
      <c r="H67" s="83"/>
      <c r="I67" s="83"/>
      <c r="J67" s="83"/>
      <c r="K67" s="83"/>
    </row>
    <row r="68" spans="1:11" ht="15" customHeight="1" x14ac:dyDescent="0.2">
      <c r="A68" s="83"/>
      <c r="B68" s="83"/>
      <c r="C68" s="83"/>
      <c r="D68" s="83"/>
      <c r="E68" s="83"/>
      <c r="F68" s="83"/>
      <c r="G68" s="83"/>
      <c r="H68" s="83"/>
      <c r="I68" s="83"/>
      <c r="J68" s="83"/>
      <c r="K68" s="83"/>
    </row>
    <row r="69" spans="1:11" ht="15" customHeight="1" x14ac:dyDescent="0.2">
      <c r="A69" s="83"/>
      <c r="B69" s="83"/>
      <c r="C69" s="83"/>
      <c r="D69" s="83"/>
      <c r="E69" s="83"/>
      <c r="F69" s="83"/>
      <c r="G69" s="83"/>
      <c r="H69" s="83"/>
      <c r="I69" s="83"/>
      <c r="J69" s="83"/>
      <c r="K69" s="83"/>
    </row>
    <row r="70" spans="1:11" ht="15" customHeight="1" x14ac:dyDescent="0.2">
      <c r="A70" s="83"/>
      <c r="B70" s="83"/>
      <c r="C70" s="83"/>
      <c r="D70" s="83"/>
      <c r="E70" s="83"/>
      <c r="F70" s="83"/>
      <c r="G70" s="83"/>
      <c r="H70" s="83"/>
      <c r="I70" s="83"/>
      <c r="J70" s="83"/>
      <c r="K70" s="83"/>
    </row>
    <row r="71" spans="1:11" ht="15" customHeight="1" x14ac:dyDescent="0.2">
      <c r="A71" s="83"/>
      <c r="B71" s="83"/>
      <c r="C71" s="83"/>
      <c r="D71" s="83"/>
      <c r="E71" s="83"/>
      <c r="F71" s="83"/>
      <c r="G71" s="83"/>
      <c r="H71" s="83"/>
      <c r="I71" s="83"/>
      <c r="J71" s="83"/>
      <c r="K71" s="83"/>
    </row>
    <row r="72" spans="1:11" ht="15" customHeight="1" x14ac:dyDescent="0.2">
      <c r="A72" s="83"/>
      <c r="B72" s="83"/>
      <c r="C72" s="83"/>
      <c r="D72" s="83"/>
      <c r="E72" s="83"/>
      <c r="F72" s="83"/>
      <c r="G72" s="83"/>
      <c r="H72" s="83"/>
      <c r="I72" s="83"/>
      <c r="J72" s="83"/>
      <c r="K72" s="83"/>
    </row>
    <row r="73" spans="1:11" ht="15" customHeight="1" x14ac:dyDescent="0.2">
      <c r="A73" s="83"/>
      <c r="B73" s="83"/>
      <c r="C73" s="83"/>
      <c r="D73" s="83"/>
      <c r="E73" s="83"/>
      <c r="F73" s="83"/>
      <c r="G73" s="83"/>
      <c r="H73" s="83"/>
      <c r="I73" s="83"/>
      <c r="J73" s="83"/>
      <c r="K73" s="83"/>
    </row>
    <row r="74" spans="1:11" ht="15" customHeight="1" x14ac:dyDescent="0.2">
      <c r="A74" s="83"/>
      <c r="B74" s="83"/>
      <c r="C74" s="83"/>
      <c r="D74" s="83"/>
      <c r="E74" s="83"/>
      <c r="F74" s="83"/>
      <c r="G74" s="83"/>
      <c r="H74" s="83"/>
      <c r="I74" s="83"/>
      <c r="J74" s="83"/>
      <c r="K74" s="83"/>
    </row>
    <row r="75" spans="1:11" ht="15" customHeight="1" x14ac:dyDescent="0.2">
      <c r="A75" s="83"/>
      <c r="B75" s="83"/>
      <c r="C75" s="83"/>
      <c r="D75" s="83"/>
      <c r="E75" s="83"/>
      <c r="F75" s="83"/>
      <c r="G75" s="83"/>
      <c r="H75" s="83"/>
      <c r="I75" s="83"/>
      <c r="J75" s="83"/>
      <c r="K75" s="83"/>
    </row>
    <row r="76" spans="1:11" ht="15" customHeight="1" x14ac:dyDescent="0.2">
      <c r="A76" s="83"/>
      <c r="B76" s="83"/>
      <c r="C76" s="83"/>
      <c r="D76" s="83"/>
      <c r="E76" s="83"/>
      <c r="F76" s="83"/>
      <c r="G76" s="83"/>
      <c r="H76" s="83"/>
      <c r="I76" s="83"/>
      <c r="J76" s="83"/>
      <c r="K76" s="83"/>
    </row>
    <row r="77" spans="1:11" ht="15" customHeight="1" x14ac:dyDescent="0.2">
      <c r="A77" s="83"/>
      <c r="B77" s="83"/>
      <c r="C77" s="83"/>
      <c r="D77" s="83"/>
      <c r="E77" s="83"/>
      <c r="F77" s="83"/>
      <c r="G77" s="83"/>
      <c r="H77" s="83"/>
      <c r="I77" s="83"/>
      <c r="J77" s="83"/>
      <c r="K77" s="83"/>
    </row>
    <row r="78" spans="1:11" ht="15" customHeight="1" x14ac:dyDescent="0.2">
      <c r="A78" s="83"/>
      <c r="B78" s="83"/>
      <c r="C78" s="83"/>
      <c r="D78" s="83"/>
      <c r="E78" s="83"/>
      <c r="F78" s="83"/>
      <c r="G78" s="83"/>
      <c r="H78" s="83"/>
      <c r="I78" s="83"/>
      <c r="J78" s="83"/>
      <c r="K78" s="83"/>
    </row>
    <row r="79" spans="1:11" ht="15" customHeight="1" x14ac:dyDescent="0.2">
      <c r="A79" s="83"/>
      <c r="B79" s="83"/>
      <c r="C79" s="83"/>
      <c r="D79" s="83"/>
      <c r="E79" s="83"/>
      <c r="F79" s="83"/>
      <c r="G79" s="83"/>
      <c r="H79" s="83"/>
      <c r="I79" s="83"/>
      <c r="J79" s="83"/>
      <c r="K79" s="83"/>
    </row>
    <row r="80" spans="1:11" ht="15" customHeight="1" x14ac:dyDescent="0.2">
      <c r="A80" s="83"/>
      <c r="B80" s="83"/>
      <c r="C80" s="83"/>
      <c r="D80" s="83"/>
      <c r="E80" s="83"/>
      <c r="F80" s="83"/>
      <c r="G80" s="83"/>
      <c r="H80" s="83"/>
      <c r="I80" s="83"/>
      <c r="J80" s="83"/>
      <c r="K80" s="83"/>
    </row>
    <row r="81" spans="1:11" ht="15" customHeight="1" x14ac:dyDescent="0.2">
      <c r="A81" s="83"/>
      <c r="B81" s="83"/>
      <c r="C81" s="83"/>
      <c r="D81" s="83"/>
      <c r="E81" s="83"/>
      <c r="F81" s="83"/>
      <c r="G81" s="83"/>
      <c r="H81" s="83"/>
      <c r="I81" s="83"/>
      <c r="J81" s="83"/>
      <c r="K81" s="83"/>
    </row>
    <row r="82" spans="1:11" ht="15" customHeight="1" x14ac:dyDescent="0.2">
      <c r="A82" s="83"/>
      <c r="B82" s="83"/>
      <c r="C82" s="83"/>
      <c r="D82" s="83"/>
      <c r="E82" s="83"/>
      <c r="F82" s="83"/>
      <c r="G82" s="83"/>
      <c r="H82" s="83"/>
      <c r="I82" s="83"/>
      <c r="J82" s="83"/>
      <c r="K82" s="83"/>
    </row>
    <row r="83" spans="1:11" ht="15" customHeight="1" x14ac:dyDescent="0.2">
      <c r="A83" s="83"/>
      <c r="B83" s="83"/>
      <c r="C83" s="83"/>
      <c r="D83" s="83"/>
      <c r="E83" s="83"/>
      <c r="F83" s="83"/>
      <c r="G83" s="83"/>
      <c r="H83" s="83"/>
      <c r="I83" s="83"/>
      <c r="J83" s="83"/>
      <c r="K83" s="83"/>
    </row>
    <row r="84" spans="1:11" ht="15" customHeight="1" x14ac:dyDescent="0.2">
      <c r="A84" s="83"/>
      <c r="B84" s="83"/>
      <c r="C84" s="83"/>
      <c r="D84" s="83"/>
      <c r="E84" s="83"/>
      <c r="F84" s="83"/>
      <c r="G84" s="83"/>
      <c r="H84" s="83"/>
      <c r="I84" s="83"/>
      <c r="J84" s="83"/>
      <c r="K84" s="83"/>
    </row>
    <row r="85" spans="1:11" ht="15" customHeight="1" x14ac:dyDescent="0.2">
      <c r="A85" s="83"/>
      <c r="B85" s="83"/>
      <c r="C85" s="83"/>
      <c r="D85" s="83"/>
      <c r="E85" s="83"/>
      <c r="F85" s="83"/>
      <c r="G85" s="83"/>
      <c r="H85" s="83"/>
      <c r="I85" s="83"/>
      <c r="J85" s="83"/>
      <c r="K85" s="83"/>
    </row>
    <row r="86" spans="1:11" ht="15" customHeight="1" x14ac:dyDescent="0.2">
      <c r="A86" s="83"/>
      <c r="B86" s="83"/>
      <c r="C86" s="83"/>
      <c r="D86" s="83"/>
      <c r="E86" s="83"/>
      <c r="F86" s="83"/>
      <c r="G86" s="83"/>
      <c r="H86" s="83"/>
      <c r="I86" s="83"/>
      <c r="J86" s="83"/>
      <c r="K86" s="83"/>
    </row>
    <row r="87" spans="1:11" ht="15" customHeight="1" x14ac:dyDescent="0.2">
      <c r="A87" s="83"/>
      <c r="B87" s="83"/>
      <c r="C87" s="83"/>
      <c r="D87" s="83"/>
      <c r="E87" s="83"/>
      <c r="F87" s="83"/>
      <c r="G87" s="83"/>
      <c r="H87" s="83"/>
      <c r="I87" s="83"/>
      <c r="J87" s="83"/>
      <c r="K87" s="83"/>
    </row>
    <row r="88" spans="1:11" ht="15" customHeight="1" x14ac:dyDescent="0.2">
      <c r="A88" s="83"/>
      <c r="B88" s="83"/>
      <c r="C88" s="83"/>
      <c r="D88" s="83"/>
      <c r="E88" s="83"/>
      <c r="F88" s="83"/>
      <c r="G88" s="83"/>
      <c r="H88" s="83"/>
      <c r="I88" s="83"/>
      <c r="J88" s="83"/>
      <c r="K88" s="83"/>
    </row>
    <row r="89" spans="1:11" ht="15" customHeight="1" x14ac:dyDescent="0.2">
      <c r="A89" s="83"/>
      <c r="B89" s="83"/>
      <c r="C89" s="83"/>
      <c r="D89" s="83"/>
      <c r="E89" s="83"/>
      <c r="F89" s="83"/>
      <c r="G89" s="83"/>
      <c r="H89" s="83"/>
      <c r="I89" s="83"/>
      <c r="J89" s="83"/>
      <c r="K89" s="83"/>
    </row>
    <row r="90" spans="1:11" ht="15" customHeight="1" x14ac:dyDescent="0.2">
      <c r="A90" s="83"/>
      <c r="B90" s="83"/>
      <c r="C90" s="83"/>
      <c r="D90" s="83"/>
      <c r="E90" s="83"/>
      <c r="F90" s="83"/>
      <c r="G90" s="83"/>
      <c r="H90" s="83"/>
      <c r="I90" s="83"/>
      <c r="J90" s="83"/>
      <c r="K90" s="83"/>
    </row>
    <row r="91" spans="1:11" ht="15" customHeight="1" x14ac:dyDescent="0.2">
      <c r="A91" s="83"/>
      <c r="B91" s="83"/>
      <c r="C91" s="83"/>
      <c r="D91" s="83"/>
      <c r="E91" s="83"/>
      <c r="F91" s="83"/>
      <c r="G91" s="83"/>
      <c r="H91" s="83"/>
      <c r="I91" s="83"/>
      <c r="J91" s="83"/>
      <c r="K91" s="83"/>
    </row>
    <row r="92" spans="1:11" ht="15" customHeight="1" x14ac:dyDescent="0.2">
      <c r="A92" s="83"/>
      <c r="B92" s="83"/>
      <c r="C92" s="83"/>
      <c r="D92" s="83"/>
      <c r="E92" s="83"/>
      <c r="F92" s="83"/>
      <c r="G92" s="83"/>
      <c r="H92" s="83"/>
      <c r="I92" s="83"/>
      <c r="J92" s="83"/>
      <c r="K92" s="83"/>
    </row>
    <row r="93" spans="1:11" ht="15" customHeight="1" x14ac:dyDescent="0.2">
      <c r="A93" s="83"/>
      <c r="B93" s="83"/>
      <c r="C93" s="83"/>
      <c r="D93" s="83"/>
      <c r="E93" s="83"/>
      <c r="F93" s="83"/>
      <c r="G93" s="83"/>
      <c r="H93" s="83"/>
      <c r="I93" s="83"/>
      <c r="J93" s="83"/>
      <c r="K93" s="83"/>
    </row>
    <row r="94" spans="1:11" ht="15" customHeight="1" x14ac:dyDescent="0.2">
      <c r="A94" s="83"/>
      <c r="B94" s="83"/>
      <c r="C94" s="83"/>
      <c r="D94" s="83"/>
      <c r="E94" s="83"/>
      <c r="F94" s="83"/>
      <c r="G94" s="83"/>
      <c r="H94" s="83"/>
      <c r="I94" s="83"/>
      <c r="J94" s="83"/>
      <c r="K94" s="83"/>
    </row>
    <row r="95" spans="1:11" ht="15" customHeight="1" x14ac:dyDescent="0.2">
      <c r="A95" s="83"/>
      <c r="B95" s="83"/>
      <c r="C95" s="83"/>
      <c r="D95" s="83"/>
      <c r="E95" s="83"/>
      <c r="F95" s="83"/>
      <c r="G95" s="83"/>
      <c r="H95" s="83"/>
      <c r="I95" s="83"/>
      <c r="J95" s="83"/>
      <c r="K95" s="83"/>
    </row>
    <row r="96" spans="1:11" ht="15" customHeight="1" x14ac:dyDescent="0.2">
      <c r="A96" s="83"/>
      <c r="B96" s="83"/>
      <c r="C96" s="83"/>
      <c r="D96" s="83"/>
      <c r="E96" s="83"/>
      <c r="F96" s="83"/>
      <c r="G96" s="83"/>
      <c r="H96" s="83"/>
      <c r="I96" s="83"/>
      <c r="J96" s="83"/>
      <c r="K96" s="83"/>
    </row>
    <row r="97" spans="1:11" ht="15" customHeight="1" x14ac:dyDescent="0.2">
      <c r="A97" s="83"/>
      <c r="B97" s="83"/>
      <c r="C97" s="83"/>
      <c r="D97" s="83"/>
      <c r="E97" s="83"/>
      <c r="F97" s="83"/>
      <c r="G97" s="83"/>
      <c r="H97" s="83"/>
      <c r="I97" s="83"/>
      <c r="J97" s="83"/>
      <c r="K97" s="83"/>
    </row>
    <row r="98" spans="1:11" ht="15" customHeight="1" x14ac:dyDescent="0.2">
      <c r="A98" s="83"/>
      <c r="B98" s="83"/>
      <c r="C98" s="83"/>
      <c r="D98" s="83"/>
      <c r="E98" s="83"/>
      <c r="F98" s="83"/>
      <c r="G98" s="83"/>
      <c r="H98" s="83"/>
      <c r="I98" s="83"/>
      <c r="J98" s="83"/>
      <c r="K98" s="83"/>
    </row>
    <row r="99" spans="1:11" ht="15" customHeight="1" x14ac:dyDescent="0.2">
      <c r="A99" s="83"/>
      <c r="B99" s="83"/>
      <c r="C99" s="83"/>
      <c r="D99" s="83"/>
      <c r="E99" s="83"/>
      <c r="F99" s="83"/>
      <c r="G99" s="83"/>
      <c r="H99" s="83"/>
      <c r="I99" s="83"/>
      <c r="J99" s="83"/>
      <c r="K99" s="83"/>
    </row>
    <row r="100" spans="1:11" ht="15" customHeight="1" x14ac:dyDescent="0.2">
      <c r="A100" s="83"/>
      <c r="B100" s="83"/>
      <c r="C100" s="83"/>
      <c r="D100" s="83"/>
      <c r="E100" s="83"/>
      <c r="F100" s="83"/>
      <c r="G100" s="83"/>
      <c r="H100" s="83"/>
      <c r="I100" s="83"/>
      <c r="J100" s="83"/>
      <c r="K100" s="83"/>
    </row>
    <row r="101" spans="1:11" ht="15" customHeight="1" x14ac:dyDescent="0.2">
      <c r="A101" s="83"/>
      <c r="B101" s="83"/>
      <c r="C101" s="83"/>
      <c r="D101" s="83"/>
      <c r="E101" s="83"/>
      <c r="F101" s="83"/>
      <c r="G101" s="83"/>
      <c r="H101" s="83"/>
      <c r="I101" s="83"/>
      <c r="J101" s="83"/>
      <c r="K101" s="83"/>
    </row>
    <row r="102" spans="1:11" ht="15" customHeight="1" x14ac:dyDescent="0.2">
      <c r="A102" s="83"/>
      <c r="B102" s="83"/>
      <c r="C102" s="83"/>
      <c r="D102" s="83"/>
      <c r="E102" s="83"/>
      <c r="F102" s="83"/>
      <c r="G102" s="83"/>
      <c r="H102" s="83"/>
      <c r="I102" s="83"/>
      <c r="J102" s="83"/>
      <c r="K102" s="83"/>
    </row>
    <row r="103" spans="1:11" ht="15" customHeight="1" x14ac:dyDescent="0.2">
      <c r="A103" s="83"/>
      <c r="B103" s="83"/>
      <c r="C103" s="83"/>
      <c r="D103" s="83"/>
      <c r="E103" s="83"/>
      <c r="F103" s="83"/>
      <c r="G103" s="83"/>
      <c r="H103" s="83"/>
      <c r="I103" s="83"/>
      <c r="J103" s="83"/>
      <c r="K103" s="83"/>
    </row>
    <row r="104" spans="1:11" ht="15" customHeight="1" x14ac:dyDescent="0.2">
      <c r="A104" s="83"/>
      <c r="B104" s="83"/>
      <c r="C104" s="83"/>
      <c r="D104" s="83"/>
      <c r="E104" s="83"/>
      <c r="F104" s="83"/>
      <c r="G104" s="83"/>
      <c r="H104" s="83"/>
      <c r="I104" s="83"/>
      <c r="J104" s="83"/>
      <c r="K104" s="83"/>
    </row>
    <row r="105" spans="1:11" ht="15" customHeight="1" x14ac:dyDescent="0.2">
      <c r="A105" s="83"/>
      <c r="B105" s="83"/>
      <c r="C105" s="83"/>
      <c r="D105" s="83"/>
      <c r="E105" s="83"/>
      <c r="F105" s="83"/>
      <c r="G105" s="83"/>
      <c r="H105" s="83"/>
      <c r="I105" s="83"/>
      <c r="J105" s="83"/>
      <c r="K105" s="83"/>
    </row>
    <row r="106" spans="1:11" ht="15" customHeight="1" x14ac:dyDescent="0.2"/>
    <row r="107" spans="1:11" ht="15" customHeight="1" x14ac:dyDescent="0.2"/>
    <row r="108" spans="1:11" ht="15" customHeight="1" x14ac:dyDescent="0.2"/>
    <row r="109" spans="1:11" ht="15" customHeight="1" x14ac:dyDescent="0.2"/>
    <row r="110" spans="1:11" ht="15" customHeight="1" x14ac:dyDescent="0.2"/>
    <row r="111" spans="1:11" ht="15" customHeight="1" x14ac:dyDescent="0.2"/>
    <row r="112" spans="1:11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</sheetData>
  <mergeCells count="31">
    <mergeCell ref="H6:H8"/>
    <mergeCell ref="D7:D8"/>
    <mergeCell ref="E7:F7"/>
    <mergeCell ref="I7:J7"/>
    <mergeCell ref="A8:B8"/>
    <mergeCell ref="E6:F6"/>
    <mergeCell ref="I6:J6"/>
    <mergeCell ref="K1:L1"/>
    <mergeCell ref="A4:D4"/>
    <mergeCell ref="E5:G5"/>
    <mergeCell ref="I5:K5"/>
    <mergeCell ref="A2:L2"/>
    <mergeCell ref="A3:C3"/>
    <mergeCell ref="A9:B14"/>
    <mergeCell ref="A15:B20"/>
    <mergeCell ref="A21:B26"/>
    <mergeCell ref="A27:B32"/>
    <mergeCell ref="A35:D35"/>
    <mergeCell ref="A40:B45"/>
    <mergeCell ref="A46:B51"/>
    <mergeCell ref="A52:B57"/>
    <mergeCell ref="A58:B63"/>
    <mergeCell ref="I36:K36"/>
    <mergeCell ref="H37:H39"/>
    <mergeCell ref="D38:D39"/>
    <mergeCell ref="E38:F38"/>
    <mergeCell ref="I38:J38"/>
    <mergeCell ref="A39:B39"/>
    <mergeCell ref="E36:G36"/>
    <mergeCell ref="E37:F37"/>
    <mergeCell ref="I37:J37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&amp;C22</oddFooter>
  </headerFooter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22"/>
  <sheetViews>
    <sheetView view="pageBreakPreview" topLeftCell="A13" zoomScaleNormal="100" zoomScaleSheetLayoutView="100" workbookViewId="0">
      <selection activeCell="K40" sqref="K40:K63"/>
    </sheetView>
  </sheetViews>
  <sheetFormatPr defaultRowHeight="12.75" x14ac:dyDescent="0.2"/>
  <cols>
    <col min="1" max="1" width="9.42578125" style="66" customWidth="1"/>
    <col min="2" max="2" width="3.85546875" style="66" customWidth="1"/>
    <col min="3" max="11" width="8.85546875" style="66" customWidth="1"/>
    <col min="12" max="12" width="1.7109375" style="66" customWidth="1"/>
    <col min="13" max="14" width="9.140625" style="66"/>
    <col min="15" max="15" width="11.140625" style="66" customWidth="1"/>
    <col min="16" max="16384" width="9.140625" style="66"/>
  </cols>
  <sheetData>
    <row r="1" spans="1:17" ht="13.5" x14ac:dyDescent="0.25">
      <c r="K1" s="964" t="s">
        <v>238</v>
      </c>
      <c r="L1" s="964"/>
    </row>
    <row r="2" spans="1:17" s="655" customFormat="1" ht="30" customHeight="1" x14ac:dyDescent="0.25">
      <c r="A2" s="885" t="s">
        <v>200</v>
      </c>
      <c r="B2" s="885"/>
      <c r="C2" s="885"/>
      <c r="D2" s="885"/>
      <c r="E2" s="885"/>
      <c r="F2" s="885"/>
      <c r="G2" s="885"/>
      <c r="H2" s="885"/>
      <c r="I2" s="885"/>
      <c r="J2" s="885"/>
      <c r="K2" s="885"/>
      <c r="L2" s="885"/>
    </row>
    <row r="3" spans="1:17" ht="17.100000000000001" customHeight="1" x14ac:dyDescent="0.2">
      <c r="A3" s="979" t="str">
        <f>T!E17&amp;" "&amp;T!G17</f>
        <v>III. čtvrtletí 2019</v>
      </c>
      <c r="B3" s="979"/>
      <c r="C3" s="979"/>
      <c r="D3" s="101"/>
      <c r="E3" s="101"/>
      <c r="F3" s="69"/>
      <c r="G3" s="67"/>
      <c r="H3" s="67"/>
      <c r="I3" s="67"/>
    </row>
    <row r="4" spans="1:17" ht="12.95" customHeight="1" x14ac:dyDescent="0.2">
      <c r="A4" s="965" t="s">
        <v>118</v>
      </c>
      <c r="B4" s="965"/>
      <c r="C4" s="965"/>
      <c r="D4" s="966"/>
      <c r="E4" s="95"/>
      <c r="F4" s="70"/>
      <c r="G4" s="70"/>
      <c r="H4" s="70"/>
      <c r="I4" s="70"/>
      <c r="J4" s="71"/>
      <c r="K4" s="100"/>
      <c r="L4" s="71"/>
    </row>
    <row r="5" spans="1:17" ht="24.95" customHeight="1" x14ac:dyDescent="0.25">
      <c r="E5" s="967">
        <f>T!G17</f>
        <v>2019</v>
      </c>
      <c r="F5" s="956"/>
      <c r="G5" s="956"/>
      <c r="H5" s="398"/>
      <c r="I5" s="968">
        <f>E5-1</f>
        <v>2018</v>
      </c>
      <c r="J5" s="969"/>
      <c r="K5" s="970"/>
      <c r="L5" s="71"/>
    </row>
    <row r="6" spans="1:17" ht="24.95" customHeight="1" x14ac:dyDescent="0.25">
      <c r="A6" s="74"/>
      <c r="B6" s="75"/>
      <c r="C6" s="76"/>
      <c r="D6" s="76"/>
      <c r="E6" s="961" t="s">
        <v>39</v>
      </c>
      <c r="F6" s="962"/>
      <c r="G6" s="420"/>
      <c r="H6" s="962" t="s">
        <v>108</v>
      </c>
      <c r="I6" s="1028" t="s">
        <v>39</v>
      </c>
      <c r="J6" s="1029"/>
      <c r="K6" s="399"/>
      <c r="L6" s="87"/>
    </row>
    <row r="7" spans="1:17" ht="24.95" customHeight="1" x14ac:dyDescent="0.25">
      <c r="A7" s="74"/>
      <c r="B7" s="94"/>
      <c r="C7" s="94"/>
      <c r="D7" s="972" t="s">
        <v>0</v>
      </c>
      <c r="E7" s="961"/>
      <c r="F7" s="962"/>
      <c r="G7" s="548" t="s">
        <v>107</v>
      </c>
      <c r="H7" s="962"/>
      <c r="I7" s="1028"/>
      <c r="J7" s="1029"/>
      <c r="K7" s="114" t="s">
        <v>107</v>
      </c>
      <c r="L7" s="87"/>
    </row>
    <row r="8" spans="1:17" ht="15" customHeight="1" x14ac:dyDescent="0.25">
      <c r="A8" s="971" t="s">
        <v>140</v>
      </c>
      <c r="B8" s="971"/>
      <c r="C8" s="126" t="s">
        <v>45</v>
      </c>
      <c r="D8" s="973"/>
      <c r="E8" s="756" t="s">
        <v>336</v>
      </c>
      <c r="F8" s="751" t="s">
        <v>1</v>
      </c>
      <c r="G8" s="549" t="s">
        <v>66</v>
      </c>
      <c r="H8" s="971"/>
      <c r="I8" s="400" t="s">
        <v>141</v>
      </c>
      <c r="J8" s="111" t="s">
        <v>1</v>
      </c>
      <c r="K8" s="115" t="s">
        <v>66</v>
      </c>
      <c r="L8" s="91"/>
    </row>
    <row r="9" spans="1:17" ht="11.1" customHeight="1" x14ac:dyDescent="0.2">
      <c r="A9" s="984" t="str">
        <f>T!J20</f>
        <v>Červenec</v>
      </c>
      <c r="B9" s="985"/>
      <c r="C9" s="92" t="s">
        <v>6</v>
      </c>
      <c r="D9" s="77">
        <v>76</v>
      </c>
      <c r="E9" s="90">
        <v>8534</v>
      </c>
      <c r="F9" s="78">
        <v>91103.871490000034</v>
      </c>
      <c r="G9" s="421">
        <f>E9/$E$14</f>
        <v>0.69587481755098379</v>
      </c>
      <c r="H9" s="141">
        <f>(E9-I9)/I9</f>
        <v>-5.9329895452685577E-2</v>
      </c>
      <c r="I9" s="402">
        <v>9072.2559999999994</v>
      </c>
      <c r="J9" s="112">
        <v>97061.163280000022</v>
      </c>
      <c r="K9" s="116">
        <f>I9/$I$14</f>
        <v>0.71302026926129969</v>
      </c>
      <c r="L9" s="87"/>
    </row>
    <row r="10" spans="1:17" ht="11.1" customHeight="1" x14ac:dyDescent="0.2">
      <c r="A10" s="986"/>
      <c r="B10" s="987"/>
      <c r="C10" s="93" t="s">
        <v>7</v>
      </c>
      <c r="D10" s="77">
        <v>333</v>
      </c>
      <c r="E10" s="90">
        <v>1327.9939999999999</v>
      </c>
      <c r="F10" s="78">
        <v>14177.207609999996</v>
      </c>
      <c r="G10" s="422">
        <f>E10/$E$14</f>
        <v>0.1082865693061637</v>
      </c>
      <c r="H10" s="141">
        <f>(E10-I10)/I10</f>
        <v>5.2710265556876669E-2</v>
      </c>
      <c r="I10" s="402">
        <v>1261.5</v>
      </c>
      <c r="J10" s="112">
        <v>13496.517179999997</v>
      </c>
      <c r="K10" s="117">
        <f>I10/$I$14</f>
        <v>9.9145688754057382E-2</v>
      </c>
      <c r="L10" s="88"/>
      <c r="M10" s="79"/>
      <c r="O10" s="79"/>
      <c r="P10" s="79"/>
      <c r="Q10" s="79"/>
    </row>
    <row r="11" spans="1:17" ht="11.1" customHeight="1" x14ac:dyDescent="0.2">
      <c r="A11" s="986"/>
      <c r="B11" s="987"/>
      <c r="C11" s="93" t="s">
        <v>8</v>
      </c>
      <c r="D11" s="77">
        <v>11885</v>
      </c>
      <c r="E11" s="90">
        <v>864.71800000000007</v>
      </c>
      <c r="F11" s="78">
        <v>9230.7184900000011</v>
      </c>
      <c r="G11" s="422">
        <f>E11/$E$14</f>
        <v>7.0510367996607884E-2</v>
      </c>
      <c r="H11" s="141">
        <f t="shared" ref="H11:H13" si="0">(E11-I11)/I11</f>
        <v>0.51365534818424663</v>
      </c>
      <c r="I11" s="402">
        <v>571.27800000000002</v>
      </c>
      <c r="J11" s="112">
        <v>6111.5816199999999</v>
      </c>
      <c r="K11" s="117">
        <f>I11/$I$14</f>
        <v>4.4898732286991989E-2</v>
      </c>
      <c r="L11" s="88"/>
      <c r="M11" s="79"/>
      <c r="O11" s="79"/>
      <c r="P11" s="79"/>
      <c r="Q11" s="79"/>
    </row>
    <row r="12" spans="1:17" ht="11.1" customHeight="1" x14ac:dyDescent="0.2">
      <c r="A12" s="986"/>
      <c r="B12" s="987"/>
      <c r="C12" s="93" t="s">
        <v>9</v>
      </c>
      <c r="D12" s="77">
        <v>147465</v>
      </c>
      <c r="E12" s="90">
        <v>1372</v>
      </c>
      <c r="F12" s="78">
        <v>14646.5</v>
      </c>
      <c r="G12" s="422">
        <f>E12/$E$14</f>
        <v>0.1118748827841516</v>
      </c>
      <c r="H12" s="141">
        <f t="shared" si="0"/>
        <v>-0.18094442122858331</v>
      </c>
      <c r="I12" s="402">
        <v>1675.1</v>
      </c>
      <c r="J12" s="112">
        <v>17921.2</v>
      </c>
      <c r="K12" s="117">
        <f>I12/$I$14</f>
        <v>0.13165195658495563</v>
      </c>
      <c r="L12" s="88"/>
      <c r="M12" s="79"/>
      <c r="O12" s="79"/>
      <c r="P12" s="79"/>
      <c r="Q12" s="79"/>
    </row>
    <row r="13" spans="1:17" ht="11.1" customHeight="1" x14ac:dyDescent="0.2">
      <c r="A13" s="986"/>
      <c r="B13" s="987"/>
      <c r="C13" s="93" t="s">
        <v>302</v>
      </c>
      <c r="D13" s="77">
        <v>12</v>
      </c>
      <c r="E13" s="90">
        <v>164.988</v>
      </c>
      <c r="F13" s="78">
        <v>1761.3084699999999</v>
      </c>
      <c r="G13" s="422">
        <f>E13/$E$14</f>
        <v>1.3453362362093005E-2</v>
      </c>
      <c r="H13" s="141">
        <f t="shared" si="0"/>
        <v>0.14921360210634826</v>
      </c>
      <c r="I13" s="405">
        <v>143.566</v>
      </c>
      <c r="J13" s="118">
        <v>1535.9652400000002</v>
      </c>
      <c r="K13" s="117">
        <f>I13/$I$14</f>
        <v>1.1283353112695207E-2</v>
      </c>
      <c r="L13" s="88"/>
      <c r="M13" s="79"/>
      <c r="O13" s="79"/>
      <c r="P13" s="79"/>
      <c r="Q13" s="79"/>
    </row>
    <row r="14" spans="1:17" ht="11.1" customHeight="1" x14ac:dyDescent="0.2">
      <c r="A14" s="988"/>
      <c r="B14" s="989"/>
      <c r="C14" s="580" t="s">
        <v>2</v>
      </c>
      <c r="D14" s="581">
        <v>159771</v>
      </c>
      <c r="E14" s="582">
        <v>12263.7</v>
      </c>
      <c r="F14" s="583">
        <v>130919.60606000003</v>
      </c>
      <c r="G14" s="584">
        <f>SUM(G9:G13)</f>
        <v>1</v>
      </c>
      <c r="H14" s="585">
        <f>(E14-I14)/I14</f>
        <v>-3.6153005808058976E-2</v>
      </c>
      <c r="I14" s="586">
        <v>12723.7</v>
      </c>
      <c r="J14" s="587">
        <v>136126.42732000002</v>
      </c>
      <c r="K14" s="595">
        <f>SUM(K9:K13)</f>
        <v>1</v>
      </c>
      <c r="L14" s="99"/>
      <c r="M14" s="79"/>
    </row>
    <row r="15" spans="1:17" ht="11.1" customHeight="1" x14ac:dyDescent="0.2">
      <c r="A15" s="990" t="str">
        <f>T!J21</f>
        <v>Srpen</v>
      </c>
      <c r="B15" s="991"/>
      <c r="C15" s="93" t="s">
        <v>6</v>
      </c>
      <c r="D15" s="77">
        <v>76</v>
      </c>
      <c r="E15" s="90">
        <v>9238.1</v>
      </c>
      <c r="F15" s="78">
        <v>98414.154909999968</v>
      </c>
      <c r="G15" s="422">
        <f>E15/$E$20</f>
        <v>0.70697400341315209</v>
      </c>
      <c r="H15" s="141">
        <f>(E15-I15)/I15</f>
        <v>-6.4664515560086011E-2</v>
      </c>
      <c r="I15" s="402">
        <v>9876.777</v>
      </c>
      <c r="J15" s="112">
        <v>105440.35539000001</v>
      </c>
      <c r="K15" s="117">
        <f>I15/$I$20</f>
        <v>0.73967280515842992</v>
      </c>
      <c r="L15" s="88"/>
      <c r="M15" s="79"/>
      <c r="N15" s="79"/>
    </row>
    <row r="16" spans="1:17" ht="11.1" customHeight="1" x14ac:dyDescent="0.2">
      <c r="A16" s="990"/>
      <c r="B16" s="991"/>
      <c r="C16" s="93" t="s">
        <v>7</v>
      </c>
      <c r="D16" s="77">
        <v>336</v>
      </c>
      <c r="E16" s="90">
        <v>1316.73</v>
      </c>
      <c r="F16" s="78">
        <v>14027.343840000001</v>
      </c>
      <c r="G16" s="422">
        <f>E16/$E$20</f>
        <v>0.10076681130472714</v>
      </c>
      <c r="H16" s="141">
        <f>(E16-I16)/I16</f>
        <v>8.2653760958258618E-2</v>
      </c>
      <c r="I16" s="402">
        <v>1216.2060000000001</v>
      </c>
      <c r="J16" s="112">
        <v>12983.691590000019</v>
      </c>
      <c r="K16" s="117">
        <f>I16/$I$20</f>
        <v>9.1081787476877688E-2</v>
      </c>
      <c r="L16" s="89"/>
      <c r="M16" s="82"/>
      <c r="N16" s="79"/>
    </row>
    <row r="17" spans="1:21" ht="11.1" customHeight="1" x14ac:dyDescent="0.2">
      <c r="A17" s="990"/>
      <c r="B17" s="991"/>
      <c r="C17" s="93" t="s">
        <v>8</v>
      </c>
      <c r="D17" s="77">
        <v>11887</v>
      </c>
      <c r="E17" s="90">
        <v>829.55899999999997</v>
      </c>
      <c r="F17" s="78">
        <v>8837.5386699999999</v>
      </c>
      <c r="G17" s="422">
        <f>E17/$E$20</f>
        <v>6.3484552808197689E-2</v>
      </c>
      <c r="H17" s="141">
        <f t="shared" ref="H17:H20" si="1">(E17-I17)/I17</f>
        <v>0.33723918033632516</v>
      </c>
      <c r="I17" s="402">
        <v>620.35199999999998</v>
      </c>
      <c r="J17" s="112">
        <v>6622.5237700000007</v>
      </c>
      <c r="K17" s="117">
        <f>I17/$I$20</f>
        <v>4.6458222558395545E-2</v>
      </c>
      <c r="L17" s="88"/>
      <c r="M17" s="79"/>
      <c r="N17" s="79"/>
      <c r="O17" s="79"/>
      <c r="P17" s="79"/>
    </row>
    <row r="18" spans="1:21" ht="11.1" customHeight="1" x14ac:dyDescent="0.2">
      <c r="A18" s="990"/>
      <c r="B18" s="991"/>
      <c r="C18" s="93" t="s">
        <v>9</v>
      </c>
      <c r="D18" s="77">
        <v>147431</v>
      </c>
      <c r="E18" s="90">
        <v>1520.7</v>
      </c>
      <c r="F18" s="78">
        <v>16200.4</v>
      </c>
      <c r="G18" s="422">
        <f>E18/$E$20</f>
        <v>0.11637624262460684</v>
      </c>
      <c r="H18" s="141">
        <f t="shared" si="1"/>
        <v>2.3902504713169941E-2</v>
      </c>
      <c r="I18" s="402">
        <v>1485.2</v>
      </c>
      <c r="J18" s="112">
        <v>15855.5</v>
      </c>
      <c r="K18" s="117">
        <f>I18/$I$20</f>
        <v>0.11122677470811583</v>
      </c>
      <c r="L18" s="88"/>
      <c r="M18" s="79"/>
      <c r="N18" s="79"/>
      <c r="O18" s="79"/>
      <c r="P18" s="79"/>
    </row>
    <row r="19" spans="1:21" ht="11.1" customHeight="1" x14ac:dyDescent="0.2">
      <c r="A19" s="990"/>
      <c r="B19" s="991"/>
      <c r="C19" s="93" t="s">
        <v>302</v>
      </c>
      <c r="D19" s="77">
        <v>12</v>
      </c>
      <c r="E19" s="90">
        <v>162.011</v>
      </c>
      <c r="F19" s="78">
        <v>1725.9147399999997</v>
      </c>
      <c r="G19" s="422">
        <f>E19/$E$20</f>
        <v>1.2398389849316221E-2</v>
      </c>
      <c r="H19" s="141">
        <f t="shared" si="1"/>
        <v>4.9531953486865454E-2</v>
      </c>
      <c r="I19" s="405">
        <v>154.36500000000001</v>
      </c>
      <c r="J19" s="118">
        <v>1647.9288599999998</v>
      </c>
      <c r="K19" s="117">
        <f>I19/$I$20</f>
        <v>1.1560410098180918E-2</v>
      </c>
      <c r="L19" s="88"/>
      <c r="M19" s="79"/>
      <c r="N19" s="79"/>
      <c r="O19" s="79"/>
      <c r="P19" s="79"/>
    </row>
    <row r="20" spans="1:21" ht="11.1" customHeight="1" x14ac:dyDescent="0.2">
      <c r="A20" s="990"/>
      <c r="B20" s="991"/>
      <c r="C20" s="580" t="s">
        <v>2</v>
      </c>
      <c r="D20" s="581">
        <v>159742</v>
      </c>
      <c r="E20" s="582">
        <v>13067.1</v>
      </c>
      <c r="F20" s="583">
        <v>139205.35215999998</v>
      </c>
      <c r="G20" s="584">
        <f>SUM(G15:G19)</f>
        <v>1</v>
      </c>
      <c r="H20" s="585">
        <f t="shared" si="1"/>
        <v>-2.1403590231335593E-2</v>
      </c>
      <c r="I20" s="586">
        <v>13352.900000000001</v>
      </c>
      <c r="J20" s="587">
        <v>142549.99961</v>
      </c>
      <c r="K20" s="595">
        <f>SUM(K15:K19)</f>
        <v>0.99999999999999978</v>
      </c>
      <c r="L20" s="99"/>
      <c r="M20" s="79"/>
      <c r="N20" s="79"/>
      <c r="O20" s="79"/>
      <c r="P20" s="79"/>
    </row>
    <row r="21" spans="1:21" ht="11.1" customHeight="1" x14ac:dyDescent="0.2">
      <c r="A21" s="990" t="str">
        <f>T!J22</f>
        <v>Září</v>
      </c>
      <c r="B21" s="991"/>
      <c r="C21" s="92" t="s">
        <v>6</v>
      </c>
      <c r="D21" s="104">
        <v>78</v>
      </c>
      <c r="E21" s="106">
        <v>10501.3</v>
      </c>
      <c r="F21" s="105">
        <v>112020.18407999996</v>
      </c>
      <c r="G21" s="421">
        <f>E21/$E$26</f>
        <v>0.61679833191389377</v>
      </c>
      <c r="H21" s="383">
        <f>(E21-I21)/I21</f>
        <v>2.2937757072617193E-2</v>
      </c>
      <c r="I21" s="401">
        <v>10265.824999999999</v>
      </c>
      <c r="J21" s="113">
        <v>109686.57605000003</v>
      </c>
      <c r="K21" s="116">
        <f>I21/$I$26</f>
        <v>0.64679244450884898</v>
      </c>
      <c r="L21" s="106"/>
      <c r="M21" s="78"/>
      <c r="N21" s="78"/>
      <c r="O21" s="78"/>
      <c r="P21" s="78"/>
      <c r="Q21" s="78"/>
      <c r="R21" s="78"/>
      <c r="S21" s="78"/>
      <c r="T21" s="78"/>
      <c r="U21" s="78"/>
    </row>
    <row r="22" spans="1:21" ht="11.1" customHeight="1" x14ac:dyDescent="0.2">
      <c r="A22" s="990"/>
      <c r="B22" s="991"/>
      <c r="C22" s="93" t="s">
        <v>7</v>
      </c>
      <c r="D22" s="77">
        <v>337</v>
      </c>
      <c r="E22" s="90">
        <v>1860.152</v>
      </c>
      <c r="F22" s="78">
        <v>19843.087200000027</v>
      </c>
      <c r="G22" s="422">
        <f>E22/$E$26</f>
        <v>0.10925682065137587</v>
      </c>
      <c r="H22" s="141">
        <f t="shared" ref="H22:H26" si="2">(E22-I22)/I22</f>
        <v>6.5233338620887524E-2</v>
      </c>
      <c r="I22" s="402">
        <v>1746.239</v>
      </c>
      <c r="J22" s="112">
        <v>18657.695549999989</v>
      </c>
      <c r="K22" s="117">
        <f>I22/$I$26</f>
        <v>0.11002079146163977</v>
      </c>
      <c r="L22" s="90"/>
      <c r="M22" s="78"/>
      <c r="N22" s="78"/>
      <c r="O22" s="78"/>
      <c r="P22" s="78"/>
      <c r="Q22" s="78"/>
      <c r="R22" s="78"/>
      <c r="S22" s="78"/>
      <c r="T22" s="78"/>
      <c r="U22" s="78"/>
    </row>
    <row r="23" spans="1:21" ht="11.1" customHeight="1" x14ac:dyDescent="0.2">
      <c r="A23" s="990"/>
      <c r="B23" s="991"/>
      <c r="C23" s="93" t="s">
        <v>8</v>
      </c>
      <c r="D23" s="77">
        <v>11896</v>
      </c>
      <c r="E23" s="90">
        <v>1758.3430000000001</v>
      </c>
      <c r="F23" s="78">
        <v>18756.855530000001</v>
      </c>
      <c r="G23" s="422">
        <f>E23/$E$26</f>
        <v>0.10327702563801357</v>
      </c>
      <c r="H23" s="141">
        <f t="shared" si="2"/>
        <v>0.23714496186917397</v>
      </c>
      <c r="I23" s="402">
        <v>1421.2909999999999</v>
      </c>
      <c r="J23" s="112">
        <v>15186.000199999999</v>
      </c>
      <c r="K23" s="117">
        <f>I23/$I$26</f>
        <v>8.9547628198262341E-2</v>
      </c>
      <c r="L23" s="90"/>
      <c r="M23" s="78"/>
      <c r="N23" s="78"/>
      <c r="O23" s="78"/>
      <c r="P23" s="78"/>
      <c r="Q23" s="78"/>
      <c r="R23" s="78"/>
      <c r="S23" s="78"/>
      <c r="T23" s="78"/>
      <c r="U23" s="78"/>
    </row>
    <row r="24" spans="1:21" ht="11.1" customHeight="1" x14ac:dyDescent="0.2">
      <c r="A24" s="990"/>
      <c r="B24" s="991"/>
      <c r="C24" s="93" t="s">
        <v>9</v>
      </c>
      <c r="D24" s="77">
        <v>147439</v>
      </c>
      <c r="E24" s="90">
        <v>2737.4</v>
      </c>
      <c r="F24" s="78">
        <v>29200.2</v>
      </c>
      <c r="G24" s="422">
        <f>E24/$E$26</f>
        <v>0.16078235587794779</v>
      </c>
      <c r="H24" s="141">
        <f t="shared" si="2"/>
        <v>0.1956844588101686</v>
      </c>
      <c r="I24" s="402">
        <v>2289.4</v>
      </c>
      <c r="J24" s="112">
        <v>24460.799999999999</v>
      </c>
      <c r="K24" s="117">
        <f>I24/$I$26</f>
        <v>0.14424234023651866</v>
      </c>
      <c r="L24" s="90"/>
      <c r="M24" s="78"/>
      <c r="N24" s="78"/>
      <c r="O24" s="78"/>
      <c r="P24" s="78"/>
      <c r="Q24" s="78"/>
      <c r="R24" s="78"/>
      <c r="S24" s="78"/>
      <c r="T24" s="78"/>
      <c r="U24" s="78"/>
    </row>
    <row r="25" spans="1:21" ht="11.1" customHeight="1" x14ac:dyDescent="0.2">
      <c r="A25" s="985"/>
      <c r="B25" s="1036"/>
      <c r="C25" s="93" t="s">
        <v>302</v>
      </c>
      <c r="D25" s="77">
        <v>12</v>
      </c>
      <c r="E25" s="90">
        <v>168.30500000000001</v>
      </c>
      <c r="F25" s="78">
        <v>1795.36475</v>
      </c>
      <c r="G25" s="422">
        <f>E25/$E$26</f>
        <v>9.885465918768906E-3</v>
      </c>
      <c r="H25" s="141">
        <f t="shared" si="2"/>
        <v>0.1284655871802608</v>
      </c>
      <c r="I25" s="405">
        <v>149.14500000000001</v>
      </c>
      <c r="J25" s="118">
        <v>1593.5536399999999</v>
      </c>
      <c r="K25" s="117">
        <f>I25/$I$26</f>
        <v>9.3967955947303113E-3</v>
      </c>
      <c r="L25" s="90"/>
      <c r="M25" s="78"/>
      <c r="N25" s="78"/>
      <c r="O25" s="78"/>
      <c r="P25" s="78"/>
      <c r="Q25" s="78"/>
      <c r="R25" s="78"/>
      <c r="S25" s="78"/>
      <c r="T25" s="78"/>
      <c r="U25" s="78"/>
    </row>
    <row r="26" spans="1:21" ht="11.1" customHeight="1" thickBot="1" x14ac:dyDescent="0.25">
      <c r="A26" s="992"/>
      <c r="B26" s="993"/>
      <c r="C26" s="646" t="s">
        <v>2</v>
      </c>
      <c r="D26" s="647">
        <v>159762</v>
      </c>
      <c r="E26" s="648">
        <v>17025.5</v>
      </c>
      <c r="F26" s="649">
        <v>181615.69156000001</v>
      </c>
      <c r="G26" s="650">
        <f>SUM(G21:G25)</f>
        <v>0.99999999999999989</v>
      </c>
      <c r="H26" s="651">
        <f t="shared" si="2"/>
        <v>7.2681909538240691E-2</v>
      </c>
      <c r="I26" s="652">
        <v>15871.899999999998</v>
      </c>
      <c r="J26" s="653">
        <v>169584.62544</v>
      </c>
      <c r="K26" s="654">
        <f>SUM(K21:K25)</f>
        <v>1</v>
      </c>
      <c r="L26" s="107"/>
    </row>
    <row r="27" spans="1:21" ht="11.1" customHeight="1" thickTop="1" x14ac:dyDescent="0.2">
      <c r="A27" s="1034" t="str">
        <f>T!E17</f>
        <v>III. čtvrtletí</v>
      </c>
      <c r="B27" s="1035"/>
      <c r="C27" s="93" t="s">
        <v>6</v>
      </c>
      <c r="D27" s="77">
        <f>D21</f>
        <v>78</v>
      </c>
      <c r="E27" s="90">
        <f>E9+E15+E21</f>
        <v>28273.399999999998</v>
      </c>
      <c r="F27" s="78">
        <f>F9+F15+F21</f>
        <v>301538.21047999995</v>
      </c>
      <c r="G27" s="422">
        <f>E27/$E$32</f>
        <v>0.6675134513637877</v>
      </c>
      <c r="H27" s="141">
        <f>(E27-I27)/I27</f>
        <v>-3.2225314940774394E-2</v>
      </c>
      <c r="I27" s="402">
        <f>I9+I15+I21</f>
        <v>29214.858</v>
      </c>
      <c r="J27" s="112">
        <f>J9+J15+J21</f>
        <v>312188.09472000005</v>
      </c>
      <c r="K27" s="117">
        <f>I27/$I$32</f>
        <v>0.69644583238971591</v>
      </c>
      <c r="L27" s="87"/>
    </row>
    <row r="28" spans="1:21" ht="11.1" customHeight="1" x14ac:dyDescent="0.2">
      <c r="A28" s="990"/>
      <c r="B28" s="991"/>
      <c r="C28" s="93" t="s">
        <v>7</v>
      </c>
      <c r="D28" s="77">
        <f>D22</f>
        <v>337</v>
      </c>
      <c r="E28" s="90">
        <f t="shared" ref="E28:F31" si="3">E10+E16+E22</f>
        <v>4504.8760000000002</v>
      </c>
      <c r="F28" s="78">
        <f t="shared" si="3"/>
        <v>48047.638650000023</v>
      </c>
      <c r="G28" s="422">
        <f>E28/$E$32</f>
        <v>0.10635669310114436</v>
      </c>
      <c r="H28" s="141">
        <f t="shared" ref="H28:H31" si="4">(E28-I28)/I28</f>
        <v>6.6509151989431803E-2</v>
      </c>
      <c r="I28" s="402">
        <f t="shared" ref="I28:J28" si="5">I10+I16+I22</f>
        <v>4223.9449999999997</v>
      </c>
      <c r="J28" s="112">
        <f t="shared" si="5"/>
        <v>45137.904320000001</v>
      </c>
      <c r="K28" s="117">
        <f>I28/$I$32</f>
        <v>0.10069358856693325</v>
      </c>
      <c r="L28" s="87"/>
    </row>
    <row r="29" spans="1:21" ht="11.1" customHeight="1" x14ac:dyDescent="0.2">
      <c r="A29" s="990"/>
      <c r="B29" s="991"/>
      <c r="C29" s="93" t="s">
        <v>8</v>
      </c>
      <c r="D29" s="77">
        <f>D23</f>
        <v>11896</v>
      </c>
      <c r="E29" s="90">
        <f t="shared" si="3"/>
        <v>3452.62</v>
      </c>
      <c r="F29" s="78">
        <f t="shared" si="3"/>
        <v>36825.112690000002</v>
      </c>
      <c r="G29" s="422">
        <f>E29/$E$32</f>
        <v>8.1513729952805133E-2</v>
      </c>
      <c r="H29" s="141">
        <f t="shared" si="4"/>
        <v>0.32136409788125991</v>
      </c>
      <c r="I29" s="402">
        <f t="shared" ref="I29:J29" si="6">I11+I17+I23</f>
        <v>2612.9210000000003</v>
      </c>
      <c r="J29" s="112">
        <f t="shared" si="6"/>
        <v>27920.105589999999</v>
      </c>
      <c r="K29" s="117">
        <f>I29/$I$32</f>
        <v>6.2288782673993119E-2</v>
      </c>
      <c r="L29" s="87"/>
    </row>
    <row r="30" spans="1:21" ht="11.1" customHeight="1" x14ac:dyDescent="0.2">
      <c r="A30" s="990"/>
      <c r="B30" s="991"/>
      <c r="C30" s="93" t="s">
        <v>9</v>
      </c>
      <c r="D30" s="77">
        <f>D24</f>
        <v>147439</v>
      </c>
      <c r="E30" s="90">
        <f t="shared" si="3"/>
        <v>5630.1</v>
      </c>
      <c r="F30" s="78">
        <f t="shared" si="3"/>
        <v>60047.100000000006</v>
      </c>
      <c r="G30" s="422">
        <f>E30/$E$32</f>
        <v>0.13292237518385697</v>
      </c>
      <c r="H30" s="141">
        <f t="shared" si="4"/>
        <v>3.3102739600344905E-2</v>
      </c>
      <c r="I30" s="402">
        <f t="shared" ref="I30:J30" si="7">I12+I18+I24</f>
        <v>5449.7000000000007</v>
      </c>
      <c r="J30" s="112">
        <f t="shared" si="7"/>
        <v>58237.5</v>
      </c>
      <c r="K30" s="117">
        <f>I30/$I$32</f>
        <v>0.12991406128943825</v>
      </c>
      <c r="L30" s="87"/>
    </row>
    <row r="31" spans="1:21" ht="11.1" customHeight="1" x14ac:dyDescent="0.2">
      <c r="A31" s="990"/>
      <c r="B31" s="991"/>
      <c r="C31" s="93" t="s">
        <v>302</v>
      </c>
      <c r="D31" s="77">
        <f>D25</f>
        <v>12</v>
      </c>
      <c r="E31" s="90">
        <f>E13+E19+E25</f>
        <v>495.30400000000003</v>
      </c>
      <c r="F31" s="78">
        <f t="shared" si="3"/>
        <v>5282.5879599999998</v>
      </c>
      <c r="G31" s="422">
        <f>E31/$E$32</f>
        <v>1.1693750398405907E-2</v>
      </c>
      <c r="H31" s="141">
        <f t="shared" si="4"/>
        <v>0.10787427640938008</v>
      </c>
      <c r="I31" s="402">
        <f>I13+I19+I25</f>
        <v>447.07600000000002</v>
      </c>
      <c r="J31" s="112">
        <f t="shared" ref="J31" si="8">J13+J19+J25</f>
        <v>4777.4477399999996</v>
      </c>
      <c r="K31" s="117">
        <f>I31/$I$32</f>
        <v>1.0657735079919425E-2</v>
      </c>
      <c r="L31" s="87"/>
    </row>
    <row r="32" spans="1:21" ht="11.1" customHeight="1" x14ac:dyDescent="0.2">
      <c r="A32" s="990"/>
      <c r="B32" s="991"/>
      <c r="C32" s="614" t="s">
        <v>2</v>
      </c>
      <c r="D32" s="609">
        <f>SUM(D27:D31)</f>
        <v>159762</v>
      </c>
      <c r="E32" s="615">
        <f>SUM(E27:E31)</f>
        <v>42356.299999999996</v>
      </c>
      <c r="F32" s="616">
        <f>SUM(F27:F31)</f>
        <v>451740.64977999992</v>
      </c>
      <c r="G32" s="617">
        <f>SUM(G27:G31)</f>
        <v>1</v>
      </c>
      <c r="H32" s="618">
        <f>(E32-I32)/I32</f>
        <v>9.7214441517574079E-3</v>
      </c>
      <c r="I32" s="628">
        <f>SUM(I27:I31)</f>
        <v>41948.5</v>
      </c>
      <c r="J32" s="629">
        <f>SUM(J27:J31)</f>
        <v>448261.05236999999</v>
      </c>
      <c r="K32" s="630">
        <f>SUM(K27:K31)</f>
        <v>0.99999999999999989</v>
      </c>
      <c r="L32" s="91"/>
    </row>
    <row r="33" spans="1:12" ht="5.0999999999999996" customHeight="1" x14ac:dyDescent="0.2">
      <c r="A33" s="80"/>
      <c r="B33" s="81"/>
      <c r="C33" s="135"/>
      <c r="D33" s="85"/>
      <c r="E33" s="102"/>
      <c r="F33" s="86"/>
      <c r="G33" s="103"/>
      <c r="H33" s="98"/>
      <c r="I33" s="405"/>
      <c r="J33" s="118"/>
      <c r="K33" s="121"/>
      <c r="L33" s="87"/>
    </row>
    <row r="34" spans="1:12" ht="9.9499999999999993" customHeight="1" x14ac:dyDescent="0.2">
      <c r="A34" s="80"/>
      <c r="B34" s="81"/>
      <c r="C34" s="84"/>
      <c r="D34" s="86"/>
      <c r="E34" s="86"/>
      <c r="F34" s="86"/>
      <c r="G34" s="98"/>
      <c r="H34" s="67"/>
      <c r="I34" s="118"/>
      <c r="J34" s="118"/>
      <c r="K34" s="120"/>
      <c r="L34" s="71"/>
    </row>
    <row r="35" spans="1:12" ht="12.95" customHeight="1" x14ac:dyDescent="0.2">
      <c r="A35" s="1030" t="s">
        <v>299</v>
      </c>
      <c r="B35" s="1030"/>
      <c r="C35" s="1030"/>
      <c r="D35" s="1031"/>
      <c r="E35" s="95"/>
      <c r="F35" s="70"/>
      <c r="G35" s="70"/>
      <c r="H35" s="70"/>
      <c r="I35" s="122"/>
      <c r="J35" s="123"/>
      <c r="K35" s="124"/>
      <c r="L35" s="71"/>
    </row>
    <row r="36" spans="1:12" ht="24.95" customHeight="1" x14ac:dyDescent="0.25">
      <c r="A36" s="68"/>
      <c r="B36" s="72"/>
      <c r="C36" s="73"/>
      <c r="D36" s="73"/>
      <c r="E36" s="967">
        <f>T!G17</f>
        <v>2019</v>
      </c>
      <c r="F36" s="956"/>
      <c r="G36" s="956"/>
      <c r="H36" s="398"/>
      <c r="I36" s="968">
        <f>E36-1</f>
        <v>2018</v>
      </c>
      <c r="J36" s="969"/>
      <c r="K36" s="970"/>
      <c r="L36" s="87"/>
    </row>
    <row r="37" spans="1:12" ht="24.95" customHeight="1" x14ac:dyDescent="0.25">
      <c r="A37" s="74"/>
      <c r="B37" s="75"/>
      <c r="C37" s="76"/>
      <c r="D37" s="76"/>
      <c r="E37" s="961" t="s">
        <v>39</v>
      </c>
      <c r="F37" s="962"/>
      <c r="G37" s="420"/>
      <c r="H37" s="962" t="s">
        <v>108</v>
      </c>
      <c r="I37" s="1028" t="s">
        <v>39</v>
      </c>
      <c r="J37" s="1029"/>
      <c r="K37" s="399"/>
      <c r="L37" s="87"/>
    </row>
    <row r="38" spans="1:12" ht="24.95" customHeight="1" x14ac:dyDescent="0.25">
      <c r="A38" s="74"/>
      <c r="B38" s="94"/>
      <c r="C38" s="94"/>
      <c r="D38" s="972" t="s">
        <v>0</v>
      </c>
      <c r="E38" s="961"/>
      <c r="F38" s="962"/>
      <c r="G38" s="548" t="s">
        <v>107</v>
      </c>
      <c r="H38" s="962"/>
      <c r="I38" s="1028"/>
      <c r="J38" s="1029"/>
      <c r="K38" s="114" t="s">
        <v>107</v>
      </c>
      <c r="L38" s="87"/>
    </row>
    <row r="39" spans="1:12" ht="15" customHeight="1" x14ac:dyDescent="0.25">
      <c r="A39" s="971" t="s">
        <v>140</v>
      </c>
      <c r="B39" s="971"/>
      <c r="C39" s="126" t="s">
        <v>45</v>
      </c>
      <c r="D39" s="973"/>
      <c r="E39" s="756" t="s">
        <v>336</v>
      </c>
      <c r="F39" s="751" t="s">
        <v>1</v>
      </c>
      <c r="G39" s="549" t="s">
        <v>66</v>
      </c>
      <c r="H39" s="971"/>
      <c r="I39" s="400" t="s">
        <v>141</v>
      </c>
      <c r="J39" s="111" t="s">
        <v>1</v>
      </c>
      <c r="K39" s="115" t="s">
        <v>66</v>
      </c>
      <c r="L39" s="91"/>
    </row>
    <row r="40" spans="1:12" ht="11.1" customHeight="1" x14ac:dyDescent="0.2">
      <c r="A40" s="984" t="str">
        <f>T!J20</f>
        <v>Červenec</v>
      </c>
      <c r="B40" s="985"/>
      <c r="C40" s="92" t="s">
        <v>6</v>
      </c>
      <c r="D40" s="77">
        <v>176</v>
      </c>
      <c r="E40" s="90">
        <v>8440.861821266506</v>
      </c>
      <c r="F40" s="78">
        <v>90045.239829999991</v>
      </c>
      <c r="G40" s="421">
        <f>E40/$E$45</f>
        <v>0.42039323898154779</v>
      </c>
      <c r="H40" s="141">
        <f>(E40-I40)/I40</f>
        <v>-9.8393178357780456E-2</v>
      </c>
      <c r="I40" s="402">
        <v>9362.0208040263187</v>
      </c>
      <c r="J40" s="112">
        <v>99890.861480000007</v>
      </c>
      <c r="K40" s="116">
        <f>I40/$I$45</f>
        <v>0.45308548893952705</v>
      </c>
      <c r="L40" s="87"/>
    </row>
    <row r="41" spans="1:12" ht="11.1" customHeight="1" x14ac:dyDescent="0.2">
      <c r="A41" s="986"/>
      <c r="B41" s="987"/>
      <c r="C41" s="93" t="s">
        <v>7</v>
      </c>
      <c r="D41" s="77">
        <v>1566</v>
      </c>
      <c r="E41" s="90">
        <v>3326.2505064958696</v>
      </c>
      <c r="F41" s="78">
        <v>35483.69687</v>
      </c>
      <c r="G41" s="422">
        <f t="shared" ref="G41" si="9">E41/$E$45</f>
        <v>0.16566237591601754</v>
      </c>
      <c r="H41" s="141">
        <f>(E41-I41)/I41</f>
        <v>9.8886563916527888E-4</v>
      </c>
      <c r="I41" s="402">
        <v>3322.9645410410694</v>
      </c>
      <c r="J41" s="112">
        <v>35455.367060000004</v>
      </c>
      <c r="K41" s="117">
        <f t="shared" ref="K41:K44" si="10">I41/$I$45</f>
        <v>0.16081859304978227</v>
      </c>
      <c r="L41" s="88"/>
    </row>
    <row r="42" spans="1:12" ht="11.1" customHeight="1" x14ac:dyDescent="0.2">
      <c r="A42" s="986"/>
      <c r="B42" s="987"/>
      <c r="C42" s="93" t="s">
        <v>8</v>
      </c>
      <c r="D42" s="77">
        <v>39109</v>
      </c>
      <c r="E42" s="90">
        <v>2869.7965162349383</v>
      </c>
      <c r="F42" s="78">
        <v>30614.347735324136</v>
      </c>
      <c r="G42" s="422">
        <f>E42/$E$45</f>
        <v>0.14292889496643216</v>
      </c>
      <c r="H42" s="141">
        <f t="shared" ref="H42:H44" si="11">(E42-I42)/I42</f>
        <v>0.1944661053805114</v>
      </c>
      <c r="I42" s="402">
        <v>2402.5767690751932</v>
      </c>
      <c r="J42" s="112">
        <v>25635.013610678499</v>
      </c>
      <c r="K42" s="117">
        <f t="shared" si="10"/>
        <v>0.11627539533591094</v>
      </c>
      <c r="L42" s="88"/>
    </row>
    <row r="43" spans="1:12" ht="11.1" customHeight="1" x14ac:dyDescent="0.2">
      <c r="A43" s="986"/>
      <c r="B43" s="987"/>
      <c r="C43" s="93" t="s">
        <v>9</v>
      </c>
      <c r="D43" s="77">
        <v>380087</v>
      </c>
      <c r="E43" s="90">
        <v>4538.9415963453075</v>
      </c>
      <c r="F43" s="78">
        <v>48420.414337650793</v>
      </c>
      <c r="G43" s="422">
        <f>E43/$E$45</f>
        <v>0.22605989763132678</v>
      </c>
      <c r="H43" s="141">
        <f t="shared" si="11"/>
        <v>-6.6704462336118903E-2</v>
      </c>
      <c r="I43" s="402">
        <v>4863.3486534251178</v>
      </c>
      <c r="J43" s="112">
        <v>51890.957462315324</v>
      </c>
      <c r="K43" s="117">
        <f t="shared" si="10"/>
        <v>0.23536720849550416</v>
      </c>
      <c r="L43" s="88"/>
    </row>
    <row r="44" spans="1:12" ht="11.1" customHeight="1" x14ac:dyDescent="0.2">
      <c r="A44" s="986"/>
      <c r="B44" s="987"/>
      <c r="C44" s="93" t="s">
        <v>302</v>
      </c>
      <c r="D44" s="77">
        <v>29</v>
      </c>
      <c r="E44" s="90">
        <v>902.64045479044569</v>
      </c>
      <c r="F44" s="78">
        <v>9629.1666000000023</v>
      </c>
      <c r="G44" s="422">
        <f>E44/$E$45</f>
        <v>4.4955592504675818E-2</v>
      </c>
      <c r="H44" s="141">
        <f t="shared" si="11"/>
        <v>0.2679272647684125</v>
      </c>
      <c r="I44" s="405">
        <v>711.90239367185893</v>
      </c>
      <c r="J44" s="118">
        <v>7595.8561600000003</v>
      </c>
      <c r="K44" s="117">
        <f t="shared" si="10"/>
        <v>3.4453314179275683E-2</v>
      </c>
      <c r="L44" s="88"/>
    </row>
    <row r="45" spans="1:12" ht="11.1" customHeight="1" x14ac:dyDescent="0.2">
      <c r="A45" s="988"/>
      <c r="B45" s="989"/>
      <c r="C45" s="580" t="s">
        <v>2</v>
      </c>
      <c r="D45" s="581">
        <v>420967</v>
      </c>
      <c r="E45" s="582">
        <v>20078.490895133065</v>
      </c>
      <c r="F45" s="583">
        <v>214192.86537297492</v>
      </c>
      <c r="G45" s="584">
        <f>SUM(G40:G44)</f>
        <v>1</v>
      </c>
      <c r="H45" s="585">
        <f>(E45-I45)/I45</f>
        <v>-2.8278930925174993E-2</v>
      </c>
      <c r="I45" s="586">
        <v>20662.813161239555</v>
      </c>
      <c r="J45" s="587">
        <v>220468.05577299383</v>
      </c>
      <c r="K45" s="595">
        <f>SUM(K40:K44)</f>
        <v>1.0000000000000002</v>
      </c>
      <c r="L45" s="99"/>
    </row>
    <row r="46" spans="1:12" ht="11.1" customHeight="1" x14ac:dyDescent="0.2">
      <c r="A46" s="990" t="str">
        <f>T!J21</f>
        <v>Srpen</v>
      </c>
      <c r="B46" s="991"/>
      <c r="C46" s="93" t="s">
        <v>6</v>
      </c>
      <c r="D46" s="77">
        <v>176</v>
      </c>
      <c r="E46" s="90">
        <v>6622.0279527237108</v>
      </c>
      <c r="F46" s="78">
        <v>70545.380609999993</v>
      </c>
      <c r="G46" s="422">
        <f>E46/$E$51</f>
        <v>0.35686739800798539</v>
      </c>
      <c r="H46" s="141">
        <f>(E46-I46)/I46</f>
        <v>-7.1836736680680649E-2</v>
      </c>
      <c r="I46" s="402">
        <v>7134.5507998688272</v>
      </c>
      <c r="J46" s="112">
        <v>76147.069809999986</v>
      </c>
      <c r="K46" s="117">
        <f>I46/$I$51</f>
        <v>0.40139003363837861</v>
      </c>
      <c r="L46" s="88"/>
    </row>
    <row r="47" spans="1:12" ht="11.1" customHeight="1" x14ac:dyDescent="0.2">
      <c r="A47" s="990"/>
      <c r="B47" s="991"/>
      <c r="C47" s="93" t="s">
        <v>7</v>
      </c>
      <c r="D47" s="77">
        <v>1562</v>
      </c>
      <c r="E47" s="90">
        <v>3414.6355968927915</v>
      </c>
      <c r="F47" s="78">
        <v>36376.575499999999</v>
      </c>
      <c r="G47" s="422">
        <f t="shared" ref="G47:G50" si="12">E47/$E$51</f>
        <v>0.18401796689900152</v>
      </c>
      <c r="H47" s="141">
        <f>(E47-I47)/I47</f>
        <v>4.8071184444989437E-2</v>
      </c>
      <c r="I47" s="402">
        <v>3258.0187754145977</v>
      </c>
      <c r="J47" s="112">
        <v>34772.834390000004</v>
      </c>
      <c r="K47" s="117">
        <f t="shared" ref="K47:K50" si="13">I47/$I$51</f>
        <v>0.18329623021006142</v>
      </c>
      <c r="L47" s="89"/>
    </row>
    <row r="48" spans="1:12" ht="11.1" customHeight="1" x14ac:dyDescent="0.2">
      <c r="A48" s="990"/>
      <c r="B48" s="991"/>
      <c r="C48" s="93" t="s">
        <v>8</v>
      </c>
      <c r="D48" s="77">
        <v>39123</v>
      </c>
      <c r="E48" s="90">
        <v>2860.9987985660114</v>
      </c>
      <c r="F48" s="78">
        <v>30478.6077015507</v>
      </c>
      <c r="G48" s="422">
        <f t="shared" si="12"/>
        <v>0.15418195215081776</v>
      </c>
      <c r="H48" s="141">
        <f t="shared" ref="H48:H50" si="14">(E48-I48)/I48</f>
        <v>0.31255682801670032</v>
      </c>
      <c r="I48" s="402">
        <v>2179.7142321746464</v>
      </c>
      <c r="J48" s="112">
        <v>23264.09</v>
      </c>
      <c r="K48" s="117">
        <f t="shared" si="13"/>
        <v>0.12263078552762141</v>
      </c>
      <c r="L48" s="88"/>
    </row>
    <row r="49" spans="1:12" ht="11.1" customHeight="1" x14ac:dyDescent="0.2">
      <c r="A49" s="990"/>
      <c r="B49" s="991"/>
      <c r="C49" s="93" t="s">
        <v>9</v>
      </c>
      <c r="D49" s="77">
        <v>379845</v>
      </c>
      <c r="E49" s="90">
        <v>4728.5330840874985</v>
      </c>
      <c r="F49" s="78">
        <v>50373.703388460643</v>
      </c>
      <c r="G49" s="422">
        <f t="shared" si="12"/>
        <v>0.25482515479550494</v>
      </c>
      <c r="H49" s="141">
        <f t="shared" si="14"/>
        <v>6.7900667979507778E-2</v>
      </c>
      <c r="I49" s="402">
        <v>4427.8772603766511</v>
      </c>
      <c r="J49" s="112">
        <v>47258.733999999997</v>
      </c>
      <c r="K49" s="117">
        <f t="shared" si="13"/>
        <v>0.24911250229262821</v>
      </c>
      <c r="L49" s="88"/>
    </row>
    <row r="50" spans="1:12" ht="11.1" customHeight="1" x14ac:dyDescent="0.2">
      <c r="A50" s="990"/>
      <c r="B50" s="991"/>
      <c r="C50" s="93" t="s">
        <v>302</v>
      </c>
      <c r="D50" s="77">
        <v>29</v>
      </c>
      <c r="E50" s="90">
        <v>929.7948030036888</v>
      </c>
      <c r="F50" s="78">
        <v>9905.2299699999985</v>
      </c>
      <c r="G50" s="422">
        <f t="shared" si="12"/>
        <v>5.010752814669038E-2</v>
      </c>
      <c r="H50" s="141">
        <f t="shared" si="14"/>
        <v>0.20059086880430529</v>
      </c>
      <c r="I50" s="405">
        <v>774.44767169493116</v>
      </c>
      <c r="J50" s="118">
        <v>8265.68</v>
      </c>
      <c r="K50" s="117">
        <f t="shared" si="13"/>
        <v>4.3570448331310171E-2</v>
      </c>
      <c r="L50" s="88"/>
    </row>
    <row r="51" spans="1:12" ht="11.1" customHeight="1" x14ac:dyDescent="0.2">
      <c r="A51" s="990"/>
      <c r="B51" s="991"/>
      <c r="C51" s="580" t="s">
        <v>2</v>
      </c>
      <c r="D51" s="581">
        <v>420735</v>
      </c>
      <c r="E51" s="582">
        <v>18555.990235273701</v>
      </c>
      <c r="F51" s="583">
        <v>197679.49717001134</v>
      </c>
      <c r="G51" s="584">
        <f>SUM(G46:G50)</f>
        <v>1</v>
      </c>
      <c r="H51" s="585">
        <f t="shared" ref="H51" si="15">(E51-I51)/I51</f>
        <v>4.3960545472165539E-2</v>
      </c>
      <c r="I51" s="586">
        <v>17774.608739529656</v>
      </c>
      <c r="J51" s="587">
        <v>189708.40819999998</v>
      </c>
      <c r="K51" s="595">
        <f>SUM(K46:K50)</f>
        <v>0.99999999999999978</v>
      </c>
      <c r="L51" s="99"/>
    </row>
    <row r="52" spans="1:12" ht="11.1" customHeight="1" x14ac:dyDescent="0.2">
      <c r="A52" s="990" t="str">
        <f>T!J22</f>
        <v>Září</v>
      </c>
      <c r="B52" s="991"/>
      <c r="C52" s="92" t="s">
        <v>6</v>
      </c>
      <c r="D52" s="104">
        <v>175</v>
      </c>
      <c r="E52" s="106">
        <v>8759.1333019130689</v>
      </c>
      <c r="F52" s="105">
        <v>93432.635920000001</v>
      </c>
      <c r="G52" s="421">
        <f>E52/$E$57</f>
        <v>0.29820489515127069</v>
      </c>
      <c r="H52" s="383">
        <f>(E52-I52)/I52</f>
        <v>1.6275884281164365E-3</v>
      </c>
      <c r="I52" s="401">
        <v>8744.9002035367594</v>
      </c>
      <c r="J52" s="113">
        <v>93413.912029999992</v>
      </c>
      <c r="K52" s="116">
        <f>I52/$I$57</f>
        <v>0.33496491532986589</v>
      </c>
      <c r="L52" s="106"/>
    </row>
    <row r="53" spans="1:12" ht="11.1" customHeight="1" x14ac:dyDescent="0.2">
      <c r="A53" s="990"/>
      <c r="B53" s="991"/>
      <c r="C53" s="93" t="s">
        <v>7</v>
      </c>
      <c r="D53" s="77">
        <v>1565</v>
      </c>
      <c r="E53" s="90">
        <v>5713.6854088945083</v>
      </c>
      <c r="F53" s="78">
        <v>60947.151429999991</v>
      </c>
      <c r="G53" s="422">
        <f t="shared" ref="G53:G56" si="16">E53/$E$57</f>
        <v>0.19452255143948968</v>
      </c>
      <c r="H53" s="141">
        <f t="shared" ref="H53:H56" si="17">(E53-I53)/I53</f>
        <v>0.12200753477354288</v>
      </c>
      <c r="I53" s="402">
        <v>5092.3770400951125</v>
      </c>
      <c r="J53" s="112">
        <v>54397.280780000001</v>
      </c>
      <c r="K53" s="117">
        <f t="shared" ref="K53:K56" si="18">I53/$I$57</f>
        <v>0.19505856034507257</v>
      </c>
      <c r="L53" s="90"/>
    </row>
    <row r="54" spans="1:12" ht="11.1" customHeight="1" x14ac:dyDescent="0.2">
      <c r="A54" s="990"/>
      <c r="B54" s="991"/>
      <c r="C54" s="93" t="s">
        <v>8</v>
      </c>
      <c r="D54" s="77">
        <v>39015</v>
      </c>
      <c r="E54" s="90">
        <v>5726.5132299898214</v>
      </c>
      <c r="F54" s="78">
        <v>61083.984156841398</v>
      </c>
      <c r="G54" s="422">
        <f t="shared" si="16"/>
        <v>0.19495927490434567</v>
      </c>
      <c r="H54" s="141">
        <f t="shared" si="17"/>
        <v>0.33616054451600696</v>
      </c>
      <c r="I54" s="402">
        <v>4285.797281990629</v>
      </c>
      <c r="J54" s="112">
        <v>45781.315145952096</v>
      </c>
      <c r="K54" s="117">
        <f t="shared" si="18"/>
        <v>0.16416330550031369</v>
      </c>
      <c r="L54" s="90"/>
    </row>
    <row r="55" spans="1:12" ht="11.1" customHeight="1" x14ac:dyDescent="0.2">
      <c r="A55" s="990"/>
      <c r="B55" s="991"/>
      <c r="C55" s="93" t="s">
        <v>9</v>
      </c>
      <c r="D55" s="77">
        <v>379842</v>
      </c>
      <c r="E55" s="90">
        <v>8212.6988402466595</v>
      </c>
      <c r="F55" s="78">
        <v>87603.808058159048</v>
      </c>
      <c r="G55" s="422">
        <f t="shared" si="16"/>
        <v>0.27960152130917115</v>
      </c>
      <c r="H55" s="141">
        <f t="shared" si="17"/>
        <v>0.13540115010674009</v>
      </c>
      <c r="I55" s="402">
        <v>7233.3014983070752</v>
      </c>
      <c r="J55" s="112">
        <v>77266.849935066013</v>
      </c>
      <c r="K55" s="117">
        <f t="shared" si="18"/>
        <v>0.27706459393966676</v>
      </c>
      <c r="L55" s="90"/>
    </row>
    <row r="56" spans="1:12" ht="11.1" customHeight="1" x14ac:dyDescent="0.2">
      <c r="A56" s="985"/>
      <c r="B56" s="1036"/>
      <c r="C56" s="93" t="s">
        <v>302</v>
      </c>
      <c r="D56" s="77">
        <v>30</v>
      </c>
      <c r="E56" s="90">
        <v>960.83815683778096</v>
      </c>
      <c r="F56" s="78">
        <v>10249.137719999999</v>
      </c>
      <c r="G56" s="422">
        <f t="shared" si="16"/>
        <v>3.2711757195722869E-2</v>
      </c>
      <c r="H56" s="141">
        <f t="shared" si="17"/>
        <v>0.28019942681983784</v>
      </c>
      <c r="I56" s="405">
        <v>750.5378745752239</v>
      </c>
      <c r="J56" s="118">
        <v>8017.3206299999993</v>
      </c>
      <c r="K56" s="117">
        <f t="shared" si="18"/>
        <v>2.8748624885081068E-2</v>
      </c>
      <c r="L56" s="90"/>
    </row>
    <row r="57" spans="1:12" ht="11.1" customHeight="1" thickBot="1" x14ac:dyDescent="0.25">
      <c r="A57" s="992"/>
      <c r="B57" s="993"/>
      <c r="C57" s="646" t="s">
        <v>2</v>
      </c>
      <c r="D57" s="647">
        <v>420627</v>
      </c>
      <c r="E57" s="648">
        <v>29372.868937881838</v>
      </c>
      <c r="F57" s="649">
        <v>313316.71728500049</v>
      </c>
      <c r="G57" s="650">
        <f>SUM(G52:G56)</f>
        <v>1.0000000000000002</v>
      </c>
      <c r="H57" s="651">
        <f t="shared" ref="H57" si="19">(E57-I57)/I57</f>
        <v>0.12509923815867355</v>
      </c>
      <c r="I57" s="652">
        <v>26106.913898504801</v>
      </c>
      <c r="J57" s="653">
        <v>278876.67852101807</v>
      </c>
      <c r="K57" s="654">
        <f>SUM(K52:K56)</f>
        <v>1</v>
      </c>
      <c r="L57" s="107"/>
    </row>
    <row r="58" spans="1:12" ht="11.1" customHeight="1" thickTop="1" x14ac:dyDescent="0.2">
      <c r="A58" s="1034" t="str">
        <f>T!E17</f>
        <v>III. čtvrtletí</v>
      </c>
      <c r="B58" s="1035"/>
      <c r="C58" s="93" t="s">
        <v>6</v>
      </c>
      <c r="D58" s="77">
        <f>D52</f>
        <v>175</v>
      </c>
      <c r="E58" s="90">
        <f>E40+E46+E52</f>
        <v>23822.023075903286</v>
      </c>
      <c r="F58" s="78">
        <f>F40+F46+F52</f>
        <v>254023.25635999997</v>
      </c>
      <c r="G58" s="422">
        <f>E58/$E$63</f>
        <v>0.35028600661520765</v>
      </c>
      <c r="H58" s="141">
        <f>(E58-I58)/I58</f>
        <v>-5.6234784657473454E-2</v>
      </c>
      <c r="I58" s="402">
        <f>I40+I46+I52</f>
        <v>25241.471807431906</v>
      </c>
      <c r="J58" s="112">
        <f>J40+J46+J52</f>
        <v>269451.84331999999</v>
      </c>
      <c r="K58" s="117">
        <f>I58/$I$63</f>
        <v>0.39107183449730099</v>
      </c>
      <c r="L58" s="87"/>
    </row>
    <row r="59" spans="1:12" ht="11.1" customHeight="1" x14ac:dyDescent="0.2">
      <c r="A59" s="990"/>
      <c r="B59" s="991"/>
      <c r="C59" s="93" t="s">
        <v>7</v>
      </c>
      <c r="D59" s="77">
        <f>D53</f>
        <v>1565</v>
      </c>
      <c r="E59" s="90">
        <f t="shared" ref="E59:F60" si="20">E41+E47+E53</f>
        <v>12454.571512283168</v>
      </c>
      <c r="F59" s="78">
        <f t="shared" si="20"/>
        <v>132807.42379999999</v>
      </c>
      <c r="G59" s="422">
        <f t="shared" ref="G59:G62" si="21">E59/$E$63</f>
        <v>0.18313566842079698</v>
      </c>
      <c r="H59" s="141">
        <f t="shared" ref="H59:H62" si="22">(E59-I59)/I59</f>
        <v>6.6922559731825024E-2</v>
      </c>
      <c r="I59" s="402">
        <f t="shared" ref="I59:J59" si="23">I41+I47+I53</f>
        <v>11673.36035655078</v>
      </c>
      <c r="J59" s="112">
        <f t="shared" si="23"/>
        <v>124625.48223000001</v>
      </c>
      <c r="K59" s="117">
        <f t="shared" ref="K59:K62" si="24">I59/$I$63</f>
        <v>0.18085801351885755</v>
      </c>
      <c r="L59" s="87"/>
    </row>
    <row r="60" spans="1:12" ht="11.1" customHeight="1" x14ac:dyDescent="0.2">
      <c r="A60" s="990"/>
      <c r="B60" s="991"/>
      <c r="C60" s="93" t="s">
        <v>8</v>
      </c>
      <c r="D60" s="77">
        <f>D54</f>
        <v>39015</v>
      </c>
      <c r="E60" s="90">
        <f>E42+E48+E54</f>
        <v>11457.308544790771</v>
      </c>
      <c r="F60" s="78">
        <f t="shared" si="20"/>
        <v>122176.93959371623</v>
      </c>
      <c r="G60" s="422">
        <f t="shared" si="21"/>
        <v>0.16847162157158127</v>
      </c>
      <c r="H60" s="141">
        <f t="shared" si="22"/>
        <v>0.29197051031208071</v>
      </c>
      <c r="I60" s="402">
        <f>I42+I48+I54</f>
        <v>8868.0882832404677</v>
      </c>
      <c r="J60" s="112">
        <f t="shared" ref="J60" si="25">J42+J48+J54</f>
        <v>94680.418756630592</v>
      </c>
      <c r="K60" s="117">
        <f t="shared" si="24"/>
        <v>0.13739529849403478</v>
      </c>
      <c r="L60" s="87"/>
    </row>
    <row r="61" spans="1:12" ht="11.1" customHeight="1" x14ac:dyDescent="0.2">
      <c r="A61" s="990"/>
      <c r="B61" s="991"/>
      <c r="C61" s="93" t="s">
        <v>9</v>
      </c>
      <c r="D61" s="77">
        <f>D55</f>
        <v>379842</v>
      </c>
      <c r="E61" s="90">
        <f t="shared" ref="E61:F62" si="26">E43+E49+E55</f>
        <v>17480.173520679466</v>
      </c>
      <c r="F61" s="78">
        <f t="shared" si="26"/>
        <v>186397.92578427048</v>
      </c>
      <c r="G61" s="422">
        <f t="shared" si="21"/>
        <v>0.25703359273853488</v>
      </c>
      <c r="H61" s="141">
        <f t="shared" si="22"/>
        <v>5.7831978170240619E-2</v>
      </c>
      <c r="I61" s="402">
        <f t="shared" ref="I61:J61" si="27">I43+I49+I55</f>
        <v>16524.527412108844</v>
      </c>
      <c r="J61" s="112">
        <f t="shared" si="27"/>
        <v>176416.54139738134</v>
      </c>
      <c r="K61" s="117">
        <f t="shared" si="24"/>
        <v>0.25601824246047489</v>
      </c>
      <c r="L61" s="87"/>
    </row>
    <row r="62" spans="1:12" ht="11.1" customHeight="1" x14ac:dyDescent="0.2">
      <c r="A62" s="990"/>
      <c r="B62" s="991"/>
      <c r="C62" s="93" t="s">
        <v>302</v>
      </c>
      <c r="D62" s="77">
        <f>D56</f>
        <v>30</v>
      </c>
      <c r="E62" s="90">
        <f>E44+E50+E56</f>
        <v>2793.2734146319153</v>
      </c>
      <c r="F62" s="78">
        <f t="shared" si="26"/>
        <v>29783.53429</v>
      </c>
      <c r="G62" s="422">
        <f t="shared" si="21"/>
        <v>4.1073110653879176E-2</v>
      </c>
      <c r="H62" s="141">
        <f t="shared" si="22"/>
        <v>0.24873193902789983</v>
      </c>
      <c r="I62" s="402">
        <f>I44+I50+I56</f>
        <v>2236.8879399420139</v>
      </c>
      <c r="J62" s="112">
        <f t="shared" ref="J62" si="28">J44+J50+J56</f>
        <v>23878.856789999998</v>
      </c>
      <c r="K62" s="117">
        <f t="shared" si="24"/>
        <v>3.4656611029331784E-2</v>
      </c>
      <c r="L62" s="87"/>
    </row>
    <row r="63" spans="1:12" ht="11.1" customHeight="1" x14ac:dyDescent="0.2">
      <c r="A63" s="990"/>
      <c r="B63" s="991"/>
      <c r="C63" s="614" t="s">
        <v>2</v>
      </c>
      <c r="D63" s="609">
        <f>SUM(D58:D62)</f>
        <v>420627</v>
      </c>
      <c r="E63" s="615">
        <f>SUM(E58:E62)</f>
        <v>68007.350068288608</v>
      </c>
      <c r="F63" s="616">
        <f>SUM(F58:F62)</f>
        <v>725189.07982798666</v>
      </c>
      <c r="G63" s="617">
        <f>SUM(G58:G62)</f>
        <v>0.99999999999999989</v>
      </c>
      <c r="H63" s="618">
        <f>(E63-I63)/I63</f>
        <v>5.3653263700539106E-2</v>
      </c>
      <c r="I63" s="628">
        <f>SUM(I58:I62)</f>
        <v>64544.335799274013</v>
      </c>
      <c r="J63" s="629">
        <f>SUM(J58:J62)</f>
        <v>689053.1424940119</v>
      </c>
      <c r="K63" s="630">
        <f>SUM(K58:K62)</f>
        <v>1</v>
      </c>
      <c r="L63" s="91"/>
    </row>
    <row r="64" spans="1:12" ht="5.0999999999999996" customHeight="1" x14ac:dyDescent="0.2">
      <c r="A64" s="80"/>
      <c r="B64" s="81"/>
      <c r="C64" s="135"/>
      <c r="D64" s="85"/>
      <c r="E64" s="102"/>
      <c r="F64" s="86"/>
      <c r="G64" s="103"/>
      <c r="H64" s="98"/>
      <c r="I64" s="102"/>
      <c r="J64" s="86"/>
      <c r="K64" s="103"/>
      <c r="L64" s="87"/>
    </row>
    <row r="65" spans="1:11" ht="15" customHeight="1" x14ac:dyDescent="0.2">
      <c r="A65" s="83"/>
      <c r="B65" s="83"/>
      <c r="C65" s="83"/>
      <c r="D65" s="83"/>
      <c r="E65" s="83"/>
      <c r="F65" s="83"/>
      <c r="G65" s="83"/>
      <c r="H65" s="83"/>
      <c r="I65" s="83"/>
      <c r="J65" s="83"/>
      <c r="K65" s="83"/>
    </row>
    <row r="66" spans="1:11" ht="15" customHeight="1" x14ac:dyDescent="0.2">
      <c r="A66" s="83"/>
      <c r="B66" s="83"/>
      <c r="C66" s="83"/>
      <c r="D66" s="83"/>
      <c r="E66" s="83"/>
      <c r="F66" s="83"/>
      <c r="G66" s="83"/>
      <c r="H66" s="83"/>
      <c r="I66" s="83"/>
      <c r="J66" s="83"/>
      <c r="K66" s="83"/>
    </row>
    <row r="67" spans="1:11" ht="15" customHeight="1" x14ac:dyDescent="0.2">
      <c r="A67" s="83"/>
      <c r="B67" s="83"/>
      <c r="C67" s="83"/>
      <c r="D67" s="83"/>
      <c r="E67" s="83"/>
      <c r="F67" s="83"/>
      <c r="G67" s="83"/>
      <c r="H67" s="83"/>
      <c r="I67" s="83"/>
      <c r="J67" s="83"/>
      <c r="K67" s="83"/>
    </row>
    <row r="68" spans="1:11" ht="15" customHeight="1" x14ac:dyDescent="0.2">
      <c r="A68" s="83"/>
      <c r="B68" s="83"/>
      <c r="C68" s="83"/>
      <c r="D68" s="83"/>
      <c r="E68" s="83"/>
      <c r="F68" s="83"/>
      <c r="G68" s="83"/>
      <c r="H68" s="83"/>
      <c r="I68" s="83"/>
      <c r="J68" s="83"/>
      <c r="K68" s="83"/>
    </row>
    <row r="69" spans="1:11" ht="15" customHeight="1" x14ac:dyDescent="0.2">
      <c r="A69" s="83"/>
      <c r="B69" s="83"/>
      <c r="C69" s="83"/>
      <c r="D69" s="83"/>
      <c r="E69" s="83"/>
      <c r="F69" s="83"/>
      <c r="G69" s="83"/>
      <c r="H69" s="83"/>
      <c r="I69" s="83"/>
      <c r="J69" s="83"/>
      <c r="K69" s="83"/>
    </row>
    <row r="70" spans="1:11" ht="15" customHeight="1" x14ac:dyDescent="0.2">
      <c r="A70" s="83"/>
      <c r="B70" s="83"/>
      <c r="C70" s="83"/>
      <c r="D70" s="83"/>
      <c r="E70" s="83"/>
      <c r="F70" s="83"/>
      <c r="G70" s="83"/>
      <c r="H70" s="83"/>
      <c r="I70" s="83"/>
      <c r="J70" s="83"/>
      <c r="K70" s="83"/>
    </row>
    <row r="71" spans="1:11" ht="15" customHeight="1" x14ac:dyDescent="0.2">
      <c r="A71" s="83"/>
      <c r="B71" s="83"/>
      <c r="C71" s="83"/>
      <c r="D71" s="83"/>
      <c r="E71" s="83"/>
      <c r="F71" s="83"/>
      <c r="G71" s="83"/>
      <c r="H71" s="83"/>
      <c r="I71" s="83"/>
      <c r="J71" s="83"/>
      <c r="K71" s="83"/>
    </row>
    <row r="72" spans="1:11" ht="15" customHeight="1" x14ac:dyDescent="0.2">
      <c r="A72" s="83"/>
      <c r="B72" s="83"/>
      <c r="C72" s="83"/>
      <c r="D72" s="83"/>
      <c r="E72" s="83"/>
      <c r="F72" s="83"/>
      <c r="G72" s="83"/>
      <c r="H72" s="83"/>
      <c r="I72" s="83"/>
      <c r="J72" s="83"/>
      <c r="K72" s="83"/>
    </row>
    <row r="73" spans="1:11" ht="15" customHeight="1" x14ac:dyDescent="0.2">
      <c r="A73" s="83"/>
      <c r="B73" s="83"/>
      <c r="C73" s="83"/>
      <c r="D73" s="83"/>
      <c r="E73" s="83"/>
      <c r="F73" s="83"/>
      <c r="G73" s="83"/>
      <c r="H73" s="83"/>
      <c r="I73" s="83"/>
      <c r="J73" s="83"/>
      <c r="K73" s="83"/>
    </row>
    <row r="74" spans="1:11" ht="15" customHeight="1" x14ac:dyDescent="0.2">
      <c r="A74" s="83"/>
      <c r="B74" s="83"/>
      <c r="C74" s="83"/>
      <c r="D74" s="83"/>
      <c r="E74" s="83"/>
      <c r="F74" s="83"/>
      <c r="G74" s="83"/>
      <c r="H74" s="83"/>
      <c r="I74" s="83"/>
      <c r="J74" s="83"/>
      <c r="K74" s="83"/>
    </row>
    <row r="75" spans="1:11" ht="15" customHeight="1" x14ac:dyDescent="0.2">
      <c r="A75" s="83"/>
      <c r="B75" s="83"/>
      <c r="C75" s="83"/>
      <c r="D75" s="83"/>
      <c r="E75" s="83"/>
      <c r="F75" s="83"/>
      <c r="G75" s="83"/>
      <c r="H75" s="83"/>
      <c r="I75" s="83"/>
      <c r="J75" s="83"/>
      <c r="K75" s="83"/>
    </row>
    <row r="76" spans="1:11" ht="15" customHeight="1" x14ac:dyDescent="0.2">
      <c r="A76" s="83"/>
      <c r="B76" s="83"/>
      <c r="C76" s="83"/>
      <c r="D76" s="83"/>
      <c r="E76" s="83"/>
      <c r="F76" s="83"/>
      <c r="G76" s="83"/>
      <c r="H76" s="83"/>
      <c r="I76" s="83"/>
      <c r="J76" s="83"/>
      <c r="K76" s="83"/>
    </row>
    <row r="77" spans="1:11" ht="15" customHeight="1" x14ac:dyDescent="0.2">
      <c r="A77" s="83"/>
      <c r="B77" s="83"/>
      <c r="C77" s="83"/>
      <c r="D77" s="83"/>
      <c r="E77" s="83"/>
      <c r="F77" s="83"/>
      <c r="G77" s="83"/>
      <c r="H77" s="83"/>
      <c r="I77" s="83"/>
      <c r="J77" s="83"/>
      <c r="K77" s="83"/>
    </row>
    <row r="78" spans="1:11" ht="15" customHeight="1" x14ac:dyDescent="0.2">
      <c r="A78" s="83"/>
      <c r="B78" s="83"/>
      <c r="C78" s="83"/>
      <c r="D78" s="83"/>
      <c r="E78" s="83"/>
      <c r="F78" s="83"/>
      <c r="G78" s="83"/>
      <c r="H78" s="83"/>
      <c r="I78" s="83"/>
      <c r="J78" s="83"/>
      <c r="K78" s="83"/>
    </row>
    <row r="79" spans="1:11" ht="15" customHeight="1" x14ac:dyDescent="0.2">
      <c r="A79" s="83"/>
      <c r="B79" s="83"/>
      <c r="C79" s="83"/>
      <c r="D79" s="83"/>
      <c r="E79" s="83"/>
      <c r="F79" s="83"/>
      <c r="G79" s="83"/>
      <c r="H79" s="83"/>
      <c r="I79" s="83"/>
      <c r="J79" s="83"/>
      <c r="K79" s="83"/>
    </row>
    <row r="80" spans="1:11" ht="15" customHeight="1" x14ac:dyDescent="0.2">
      <c r="A80" s="83"/>
      <c r="B80" s="83"/>
      <c r="C80" s="83"/>
      <c r="D80" s="83"/>
      <c r="E80" s="83"/>
      <c r="F80" s="83"/>
      <c r="G80" s="83"/>
      <c r="H80" s="83"/>
      <c r="I80" s="83"/>
      <c r="J80" s="83"/>
      <c r="K80" s="83"/>
    </row>
    <row r="81" spans="1:11" ht="15" customHeight="1" x14ac:dyDescent="0.2">
      <c r="A81" s="83"/>
      <c r="B81" s="83"/>
      <c r="C81" s="83"/>
      <c r="D81" s="83"/>
      <c r="E81" s="83"/>
      <c r="F81" s="83"/>
      <c r="G81" s="83"/>
      <c r="H81" s="83"/>
      <c r="I81" s="83"/>
      <c r="J81" s="83"/>
      <c r="K81" s="83"/>
    </row>
    <row r="82" spans="1:11" ht="15" customHeight="1" x14ac:dyDescent="0.2">
      <c r="A82" s="83"/>
      <c r="B82" s="83"/>
      <c r="C82" s="83"/>
      <c r="D82" s="83"/>
      <c r="E82" s="83"/>
      <c r="F82" s="83"/>
      <c r="G82" s="83"/>
      <c r="H82" s="83"/>
      <c r="I82" s="83"/>
      <c r="J82" s="83"/>
      <c r="K82" s="83"/>
    </row>
    <row r="83" spans="1:11" ht="15" customHeight="1" x14ac:dyDescent="0.2">
      <c r="A83" s="83"/>
      <c r="B83" s="83"/>
      <c r="C83" s="83"/>
      <c r="D83" s="83"/>
      <c r="E83" s="83"/>
      <c r="F83" s="83"/>
      <c r="G83" s="83"/>
      <c r="H83" s="83"/>
      <c r="I83" s="83"/>
      <c r="J83" s="83"/>
      <c r="K83" s="83"/>
    </row>
    <row r="84" spans="1:11" ht="15" customHeight="1" x14ac:dyDescent="0.2">
      <c r="A84" s="83"/>
      <c r="B84" s="83"/>
      <c r="C84" s="83"/>
      <c r="D84" s="83"/>
      <c r="E84" s="83"/>
      <c r="F84" s="83"/>
      <c r="G84" s="83"/>
      <c r="H84" s="83"/>
      <c r="I84" s="83"/>
      <c r="J84" s="83"/>
      <c r="K84" s="83"/>
    </row>
    <row r="85" spans="1:11" ht="15" customHeight="1" x14ac:dyDescent="0.2">
      <c r="A85" s="83"/>
      <c r="B85" s="83"/>
      <c r="C85" s="83"/>
      <c r="D85" s="83"/>
      <c r="E85" s="83"/>
      <c r="F85" s="83"/>
      <c r="G85" s="83"/>
      <c r="H85" s="83"/>
      <c r="I85" s="83"/>
      <c r="J85" s="83"/>
      <c r="K85" s="83"/>
    </row>
    <row r="86" spans="1:11" ht="15" customHeight="1" x14ac:dyDescent="0.2">
      <c r="A86" s="83"/>
      <c r="B86" s="83"/>
      <c r="C86" s="83"/>
      <c r="D86" s="83"/>
      <c r="E86" s="83"/>
      <c r="F86" s="83"/>
      <c r="G86" s="83"/>
      <c r="H86" s="83"/>
      <c r="I86" s="83"/>
      <c r="J86" s="83"/>
      <c r="K86" s="83"/>
    </row>
    <row r="87" spans="1:11" ht="15" customHeight="1" x14ac:dyDescent="0.2">
      <c r="A87" s="83"/>
      <c r="B87" s="83"/>
      <c r="C87" s="83"/>
      <c r="D87" s="83"/>
      <c r="E87" s="83"/>
      <c r="F87" s="83"/>
      <c r="G87" s="83"/>
      <c r="H87" s="83"/>
      <c r="I87" s="83"/>
      <c r="J87" s="83"/>
      <c r="K87" s="83"/>
    </row>
    <row r="88" spans="1:11" ht="15" customHeight="1" x14ac:dyDescent="0.2">
      <c r="A88" s="83"/>
      <c r="B88" s="83"/>
      <c r="C88" s="83"/>
      <c r="D88" s="83"/>
      <c r="E88" s="83"/>
      <c r="F88" s="83"/>
      <c r="G88" s="83"/>
      <c r="H88" s="83"/>
      <c r="I88" s="83"/>
      <c r="J88" s="83"/>
      <c r="K88" s="83"/>
    </row>
    <row r="89" spans="1:11" ht="15" customHeight="1" x14ac:dyDescent="0.2">
      <c r="A89" s="83"/>
      <c r="B89" s="83"/>
      <c r="C89" s="83"/>
      <c r="D89" s="83"/>
      <c r="E89" s="83"/>
      <c r="F89" s="83"/>
      <c r="G89" s="83"/>
      <c r="H89" s="83"/>
      <c r="I89" s="83"/>
      <c r="J89" s="83"/>
      <c r="K89" s="83"/>
    </row>
    <row r="90" spans="1:11" ht="15" customHeight="1" x14ac:dyDescent="0.2">
      <c r="A90" s="83"/>
      <c r="B90" s="83"/>
      <c r="C90" s="83"/>
      <c r="D90" s="83"/>
      <c r="E90" s="83"/>
      <c r="F90" s="83"/>
      <c r="G90" s="83"/>
      <c r="H90" s="83"/>
      <c r="I90" s="83"/>
      <c r="J90" s="83"/>
      <c r="K90" s="83"/>
    </row>
    <row r="91" spans="1:11" ht="15" customHeight="1" x14ac:dyDescent="0.2">
      <c r="A91" s="83"/>
      <c r="B91" s="83"/>
      <c r="C91" s="83"/>
      <c r="D91" s="83"/>
      <c r="E91" s="83"/>
      <c r="F91" s="83"/>
      <c r="G91" s="83"/>
      <c r="H91" s="83"/>
      <c r="I91" s="83"/>
      <c r="J91" s="83"/>
      <c r="K91" s="83"/>
    </row>
    <row r="92" spans="1:11" ht="15" customHeight="1" x14ac:dyDescent="0.2">
      <c r="A92" s="83"/>
      <c r="B92" s="83"/>
      <c r="C92" s="83"/>
      <c r="D92" s="83"/>
      <c r="E92" s="83"/>
      <c r="F92" s="83"/>
      <c r="G92" s="83"/>
      <c r="H92" s="83"/>
      <c r="I92" s="83"/>
      <c r="J92" s="83"/>
      <c r="K92" s="83"/>
    </row>
    <row r="93" spans="1:11" ht="15" customHeight="1" x14ac:dyDescent="0.2">
      <c r="A93" s="83"/>
      <c r="B93" s="83"/>
      <c r="C93" s="83"/>
      <c r="D93" s="83"/>
      <c r="E93" s="83"/>
      <c r="F93" s="83"/>
      <c r="G93" s="83"/>
      <c r="H93" s="83"/>
      <c r="I93" s="83"/>
      <c r="J93" s="83"/>
      <c r="K93" s="83"/>
    </row>
    <row r="94" spans="1:11" ht="15" customHeight="1" x14ac:dyDescent="0.2">
      <c r="A94" s="83"/>
      <c r="B94" s="83"/>
      <c r="C94" s="83"/>
      <c r="D94" s="83"/>
      <c r="E94" s="83"/>
      <c r="F94" s="83"/>
      <c r="G94" s="83"/>
      <c r="H94" s="83"/>
      <c r="I94" s="83"/>
      <c r="J94" s="83"/>
      <c r="K94" s="83"/>
    </row>
    <row r="95" spans="1:11" ht="15" customHeight="1" x14ac:dyDescent="0.2">
      <c r="A95" s="83"/>
      <c r="B95" s="83"/>
      <c r="C95" s="83"/>
      <c r="D95" s="83"/>
      <c r="E95" s="83"/>
      <c r="F95" s="83"/>
      <c r="G95" s="83"/>
      <c r="H95" s="83"/>
      <c r="I95" s="83"/>
      <c r="J95" s="83"/>
      <c r="K95" s="83"/>
    </row>
    <row r="96" spans="1:11" ht="15" customHeight="1" x14ac:dyDescent="0.2">
      <c r="A96" s="83"/>
      <c r="B96" s="83"/>
      <c r="C96" s="83"/>
      <c r="D96" s="83"/>
      <c r="E96" s="83"/>
      <c r="F96" s="83"/>
      <c r="G96" s="83"/>
      <c r="H96" s="83"/>
      <c r="I96" s="83"/>
      <c r="J96" s="83"/>
      <c r="K96" s="83"/>
    </row>
    <row r="97" spans="1:11" ht="15" customHeight="1" x14ac:dyDescent="0.2">
      <c r="A97" s="83"/>
      <c r="B97" s="83"/>
      <c r="C97" s="83"/>
      <c r="D97" s="83"/>
      <c r="E97" s="83"/>
      <c r="F97" s="83"/>
      <c r="G97" s="83"/>
      <c r="H97" s="83"/>
      <c r="I97" s="83"/>
      <c r="J97" s="83"/>
      <c r="K97" s="83"/>
    </row>
    <row r="98" spans="1:11" ht="15" customHeight="1" x14ac:dyDescent="0.2">
      <c r="A98" s="83"/>
      <c r="B98" s="83"/>
      <c r="C98" s="83"/>
      <c r="D98" s="83"/>
      <c r="E98" s="83"/>
      <c r="F98" s="83"/>
      <c r="G98" s="83"/>
      <c r="H98" s="83"/>
      <c r="I98" s="83"/>
      <c r="J98" s="83"/>
      <c r="K98" s="83"/>
    </row>
    <row r="99" spans="1:11" ht="15" customHeight="1" x14ac:dyDescent="0.2">
      <c r="A99" s="83"/>
      <c r="B99" s="83"/>
      <c r="C99" s="83"/>
      <c r="D99" s="83"/>
      <c r="E99" s="83"/>
      <c r="F99" s="83"/>
      <c r="G99" s="83"/>
      <c r="H99" s="83"/>
      <c r="I99" s="83"/>
      <c r="J99" s="83"/>
      <c r="K99" s="83"/>
    </row>
    <row r="100" spans="1:11" ht="15" customHeight="1" x14ac:dyDescent="0.2">
      <c r="A100" s="83"/>
      <c r="B100" s="83"/>
      <c r="C100" s="83"/>
      <c r="D100" s="83"/>
      <c r="E100" s="83"/>
      <c r="F100" s="83"/>
      <c r="G100" s="83"/>
      <c r="H100" s="83"/>
      <c r="I100" s="83"/>
      <c r="J100" s="83"/>
      <c r="K100" s="83"/>
    </row>
    <row r="101" spans="1:11" ht="15" customHeight="1" x14ac:dyDescent="0.2">
      <c r="A101" s="83"/>
      <c r="B101" s="83"/>
      <c r="C101" s="83"/>
      <c r="D101" s="83"/>
      <c r="E101" s="83"/>
      <c r="F101" s="83"/>
      <c r="G101" s="83"/>
      <c r="H101" s="83"/>
      <c r="I101" s="83"/>
      <c r="J101" s="83"/>
      <c r="K101" s="83"/>
    </row>
    <row r="102" spans="1:11" ht="15" customHeight="1" x14ac:dyDescent="0.2">
      <c r="A102" s="83"/>
      <c r="B102" s="83"/>
      <c r="C102" s="83"/>
      <c r="D102" s="83"/>
      <c r="E102" s="83"/>
      <c r="F102" s="83"/>
      <c r="G102" s="83"/>
      <c r="H102" s="83"/>
      <c r="I102" s="83"/>
      <c r="J102" s="83"/>
      <c r="K102" s="83"/>
    </row>
    <row r="103" spans="1:11" ht="15" customHeight="1" x14ac:dyDescent="0.2">
      <c r="A103" s="83"/>
      <c r="B103" s="83"/>
      <c r="C103" s="83"/>
      <c r="D103" s="83"/>
      <c r="E103" s="83"/>
      <c r="F103" s="83"/>
      <c r="G103" s="83"/>
      <c r="H103" s="83"/>
      <c r="I103" s="83"/>
      <c r="J103" s="83"/>
      <c r="K103" s="83"/>
    </row>
    <row r="104" spans="1:11" ht="15" customHeight="1" x14ac:dyDescent="0.2">
      <c r="A104" s="83"/>
      <c r="B104" s="83"/>
      <c r="C104" s="83"/>
      <c r="D104" s="83"/>
      <c r="E104" s="83"/>
      <c r="F104" s="83"/>
      <c r="G104" s="83"/>
      <c r="H104" s="83"/>
      <c r="I104" s="83"/>
      <c r="J104" s="83"/>
      <c r="K104" s="83"/>
    </row>
    <row r="105" spans="1:11" ht="15" customHeight="1" x14ac:dyDescent="0.2">
      <c r="A105" s="83"/>
      <c r="B105" s="83"/>
      <c r="C105" s="83"/>
      <c r="D105" s="83"/>
      <c r="E105" s="83"/>
      <c r="F105" s="83"/>
      <c r="G105" s="83"/>
      <c r="H105" s="83"/>
      <c r="I105" s="83"/>
      <c r="J105" s="83"/>
      <c r="K105" s="83"/>
    </row>
    <row r="106" spans="1:11" ht="15" customHeight="1" x14ac:dyDescent="0.2"/>
    <row r="107" spans="1:11" ht="15" customHeight="1" x14ac:dyDescent="0.2"/>
    <row r="108" spans="1:11" ht="15" customHeight="1" x14ac:dyDescent="0.2"/>
    <row r="109" spans="1:11" ht="15" customHeight="1" x14ac:dyDescent="0.2"/>
    <row r="110" spans="1:11" ht="15" customHeight="1" x14ac:dyDescent="0.2"/>
    <row r="111" spans="1:11" ht="15" customHeight="1" x14ac:dyDescent="0.2"/>
    <row r="112" spans="1:11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</sheetData>
  <mergeCells count="31">
    <mergeCell ref="H6:H8"/>
    <mergeCell ref="D7:D8"/>
    <mergeCell ref="E7:F7"/>
    <mergeCell ref="I7:J7"/>
    <mergeCell ref="A8:B8"/>
    <mergeCell ref="E6:F6"/>
    <mergeCell ref="I6:J6"/>
    <mergeCell ref="K1:L1"/>
    <mergeCell ref="A4:D4"/>
    <mergeCell ref="E5:G5"/>
    <mergeCell ref="I5:K5"/>
    <mergeCell ref="A2:L2"/>
    <mergeCell ref="A3:C3"/>
    <mergeCell ref="A9:B14"/>
    <mergeCell ref="A15:B20"/>
    <mergeCell ref="A21:B26"/>
    <mergeCell ref="A27:B32"/>
    <mergeCell ref="A35:D35"/>
    <mergeCell ref="A40:B45"/>
    <mergeCell ref="A46:B51"/>
    <mergeCell ref="A52:B57"/>
    <mergeCell ref="A58:B63"/>
    <mergeCell ref="I36:K36"/>
    <mergeCell ref="H37:H39"/>
    <mergeCell ref="D38:D39"/>
    <mergeCell ref="E38:F38"/>
    <mergeCell ref="I38:J38"/>
    <mergeCell ref="A39:B39"/>
    <mergeCell ref="E36:G36"/>
    <mergeCell ref="E37:F37"/>
    <mergeCell ref="I37:J37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&amp;C23</oddFooter>
  </headerFooter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22"/>
  <sheetViews>
    <sheetView view="pageBreakPreview" topLeftCell="A16" zoomScaleNormal="100" zoomScaleSheetLayoutView="100" workbookViewId="0">
      <selection activeCell="K40" sqref="K40:K63"/>
    </sheetView>
  </sheetViews>
  <sheetFormatPr defaultRowHeight="12.75" x14ac:dyDescent="0.2"/>
  <cols>
    <col min="1" max="1" width="9.42578125" style="66" customWidth="1"/>
    <col min="2" max="2" width="3.85546875" style="66" customWidth="1"/>
    <col min="3" max="11" width="8.85546875" style="66" customWidth="1"/>
    <col min="12" max="12" width="1.7109375" style="66" customWidth="1"/>
    <col min="13" max="14" width="9.140625" style="66"/>
    <col min="15" max="15" width="11.140625" style="66" customWidth="1"/>
    <col min="16" max="16384" width="9.140625" style="66"/>
  </cols>
  <sheetData>
    <row r="1" spans="1:17" ht="13.5" x14ac:dyDescent="0.25">
      <c r="K1" s="964" t="s">
        <v>239</v>
      </c>
      <c r="L1" s="964"/>
    </row>
    <row r="2" spans="1:17" s="655" customFormat="1" ht="30" customHeight="1" x14ac:dyDescent="0.25">
      <c r="A2" s="885" t="s">
        <v>200</v>
      </c>
      <c r="B2" s="885"/>
      <c r="C2" s="885"/>
      <c r="D2" s="885"/>
      <c r="E2" s="885"/>
      <c r="F2" s="885"/>
      <c r="G2" s="885"/>
      <c r="H2" s="885"/>
      <c r="I2" s="885"/>
      <c r="J2" s="885"/>
      <c r="K2" s="885"/>
      <c r="L2" s="885"/>
    </row>
    <row r="3" spans="1:17" ht="17.100000000000001" customHeight="1" x14ac:dyDescent="0.2">
      <c r="A3" s="979" t="str">
        <f>T!E17&amp;" "&amp;T!G17</f>
        <v>III. čtvrtletí 2019</v>
      </c>
      <c r="B3" s="979"/>
      <c r="C3" s="979"/>
      <c r="D3" s="101"/>
      <c r="E3" s="101"/>
      <c r="F3" s="69"/>
      <c r="G3" s="67"/>
      <c r="H3" s="67"/>
      <c r="I3" s="67"/>
    </row>
    <row r="4" spans="1:17" ht="12.95" customHeight="1" x14ac:dyDescent="0.2">
      <c r="A4" s="965" t="s">
        <v>119</v>
      </c>
      <c r="B4" s="965"/>
      <c r="C4" s="965"/>
      <c r="D4" s="966"/>
      <c r="E4" s="95"/>
      <c r="F4" s="70"/>
      <c r="G4" s="70"/>
      <c r="H4" s="70"/>
      <c r="I4" s="70"/>
      <c r="J4" s="71"/>
      <c r="K4" s="100"/>
      <c r="L4" s="71"/>
    </row>
    <row r="5" spans="1:17" ht="24.95" customHeight="1" x14ac:dyDescent="0.25">
      <c r="E5" s="967">
        <f>T!G17</f>
        <v>2019</v>
      </c>
      <c r="F5" s="956"/>
      <c r="G5" s="956"/>
      <c r="H5" s="398"/>
      <c r="I5" s="968">
        <f>E5-1</f>
        <v>2018</v>
      </c>
      <c r="J5" s="969"/>
      <c r="K5" s="970"/>
      <c r="L5" s="71"/>
    </row>
    <row r="6" spans="1:17" ht="24.95" customHeight="1" x14ac:dyDescent="0.25">
      <c r="A6" s="74"/>
      <c r="B6" s="75"/>
      <c r="C6" s="76"/>
      <c r="D6" s="76"/>
      <c r="E6" s="961" t="s">
        <v>39</v>
      </c>
      <c r="F6" s="962"/>
      <c r="G6" s="420"/>
      <c r="H6" s="962" t="s">
        <v>108</v>
      </c>
      <c r="I6" s="1028" t="s">
        <v>39</v>
      </c>
      <c r="J6" s="1029"/>
      <c r="K6" s="399"/>
      <c r="L6" s="87"/>
    </row>
    <row r="7" spans="1:17" ht="24.95" customHeight="1" x14ac:dyDescent="0.25">
      <c r="A7" s="74"/>
      <c r="B7" s="94"/>
      <c r="C7" s="94"/>
      <c r="D7" s="972" t="s">
        <v>0</v>
      </c>
      <c r="E7" s="961"/>
      <c r="F7" s="962"/>
      <c r="G7" s="548" t="s">
        <v>107</v>
      </c>
      <c r="H7" s="962"/>
      <c r="I7" s="1028"/>
      <c r="J7" s="1029"/>
      <c r="K7" s="114" t="s">
        <v>107</v>
      </c>
      <c r="L7" s="87"/>
    </row>
    <row r="8" spans="1:17" ht="15" customHeight="1" x14ac:dyDescent="0.25">
      <c r="A8" s="971" t="s">
        <v>140</v>
      </c>
      <c r="B8" s="971"/>
      <c r="C8" s="126" t="s">
        <v>45</v>
      </c>
      <c r="D8" s="973"/>
      <c r="E8" s="756" t="s">
        <v>336</v>
      </c>
      <c r="F8" s="751" t="s">
        <v>1</v>
      </c>
      <c r="G8" s="549" t="s">
        <v>66</v>
      </c>
      <c r="H8" s="971"/>
      <c r="I8" s="400" t="s">
        <v>141</v>
      </c>
      <c r="J8" s="111" t="s">
        <v>1</v>
      </c>
      <c r="K8" s="115" t="s">
        <v>66</v>
      </c>
      <c r="L8" s="91"/>
    </row>
    <row r="9" spans="1:17" ht="11.1" customHeight="1" x14ac:dyDescent="0.2">
      <c r="A9" s="984" t="str">
        <f>T!J20</f>
        <v>Červenec</v>
      </c>
      <c r="B9" s="985"/>
      <c r="C9" s="92" t="s">
        <v>6</v>
      </c>
      <c r="D9" s="77">
        <v>189</v>
      </c>
      <c r="E9" s="90">
        <v>37660.602999999996</v>
      </c>
      <c r="F9" s="78">
        <v>402034.31038899999</v>
      </c>
      <c r="G9" s="421">
        <f>E9/$E$14</f>
        <v>0.78320021673044848</v>
      </c>
      <c r="H9" s="141">
        <f>(E9-I9)/I9</f>
        <v>-8.0740060815734961E-3</v>
      </c>
      <c r="I9" s="402">
        <v>37967.150000000009</v>
      </c>
      <c r="J9" s="112">
        <v>406166.29022999981</v>
      </c>
      <c r="K9" s="116">
        <f>I9/$I$14</f>
        <v>0.81386739503655825</v>
      </c>
      <c r="L9" s="87"/>
    </row>
    <row r="10" spans="1:17" ht="11.1" customHeight="1" x14ac:dyDescent="0.2">
      <c r="A10" s="986"/>
      <c r="B10" s="987"/>
      <c r="C10" s="93" t="s">
        <v>7</v>
      </c>
      <c r="D10" s="77">
        <v>641</v>
      </c>
      <c r="E10" s="90">
        <v>4899.308</v>
      </c>
      <c r="F10" s="78">
        <v>52302.068349999965</v>
      </c>
      <c r="G10" s="422">
        <f>E10/$E$14</f>
        <v>0.10188735128402539</v>
      </c>
      <c r="H10" s="141">
        <f>(E10-I10)/I10</f>
        <v>0.67376740366108046</v>
      </c>
      <c r="I10" s="402">
        <v>2927.114</v>
      </c>
      <c r="J10" s="112">
        <v>31316.73414</v>
      </c>
      <c r="K10" s="117">
        <f>I10/$I$14</f>
        <v>6.2745890754376865E-2</v>
      </c>
      <c r="L10" s="88"/>
      <c r="M10" s="79"/>
      <c r="O10" s="79"/>
      <c r="P10" s="79"/>
      <c r="Q10" s="79"/>
    </row>
    <row r="11" spans="1:17" ht="11.1" customHeight="1" x14ac:dyDescent="0.2">
      <c r="A11" s="986"/>
      <c r="B11" s="987"/>
      <c r="C11" s="93" t="s">
        <v>8</v>
      </c>
      <c r="D11" s="77">
        <v>18753</v>
      </c>
      <c r="E11" s="90">
        <v>1457.0840000000001</v>
      </c>
      <c r="F11" s="78">
        <v>15554.93354</v>
      </c>
      <c r="G11" s="422">
        <f>E11/$E$14</f>
        <v>3.0301918017469582E-2</v>
      </c>
      <c r="H11" s="141">
        <f t="shared" ref="H11:H13" si="0">(E11-I11)/I11</f>
        <v>0.48954110058167472</v>
      </c>
      <c r="I11" s="402">
        <v>978.21</v>
      </c>
      <c r="J11" s="112">
        <v>10465.05638</v>
      </c>
      <c r="K11" s="117">
        <f>I11/$I$14</f>
        <v>2.096900147887612E-2</v>
      </c>
      <c r="L11" s="88"/>
      <c r="M11" s="79"/>
      <c r="O11" s="79"/>
      <c r="P11" s="79"/>
      <c r="Q11" s="79"/>
    </row>
    <row r="12" spans="1:17" ht="11.1" customHeight="1" x14ac:dyDescent="0.2">
      <c r="A12" s="986"/>
      <c r="B12" s="987"/>
      <c r="C12" s="93" t="s">
        <v>9</v>
      </c>
      <c r="D12" s="77">
        <v>238664</v>
      </c>
      <c r="E12" s="90">
        <v>3325.6</v>
      </c>
      <c r="F12" s="78">
        <v>35502.1</v>
      </c>
      <c r="G12" s="422">
        <f>E12/$E$14</f>
        <v>6.9160088614586959E-2</v>
      </c>
      <c r="H12" s="141">
        <f t="shared" si="0"/>
        <v>-0.19154005105141608</v>
      </c>
      <c r="I12" s="402">
        <v>4113.5</v>
      </c>
      <c r="J12" s="112">
        <v>44008.5</v>
      </c>
      <c r="K12" s="117">
        <f>I12/$I$14</f>
        <v>8.8177372530803114E-2</v>
      </c>
      <c r="L12" s="88"/>
      <c r="M12" s="79"/>
      <c r="O12" s="79"/>
      <c r="P12" s="79"/>
      <c r="Q12" s="79"/>
    </row>
    <row r="13" spans="1:17" ht="11.1" customHeight="1" x14ac:dyDescent="0.2">
      <c r="A13" s="986"/>
      <c r="B13" s="987"/>
      <c r="C13" s="93" t="s">
        <v>302</v>
      </c>
      <c r="D13" s="77">
        <v>29</v>
      </c>
      <c r="E13" s="90">
        <v>742.94200000000001</v>
      </c>
      <c r="F13" s="78">
        <v>7931.2032799999997</v>
      </c>
      <c r="G13" s="422">
        <f>E13/$E$14</f>
        <v>1.5450425353469591E-2</v>
      </c>
      <c r="H13" s="141">
        <f t="shared" si="0"/>
        <v>0.11835632439983378</v>
      </c>
      <c r="I13" s="405">
        <v>664.31600000000003</v>
      </c>
      <c r="J13" s="118">
        <v>7107.2914700000001</v>
      </c>
      <c r="K13" s="117">
        <f>I13/$I$14</f>
        <v>1.4240340199385682E-2</v>
      </c>
      <c r="L13" s="88"/>
      <c r="M13" s="79"/>
      <c r="O13" s="79"/>
      <c r="P13" s="79"/>
      <c r="Q13" s="79"/>
    </row>
    <row r="14" spans="1:17" ht="11.1" customHeight="1" x14ac:dyDescent="0.2">
      <c r="A14" s="988"/>
      <c r="B14" s="989"/>
      <c r="C14" s="580" t="s">
        <v>2</v>
      </c>
      <c r="D14" s="581">
        <v>258276</v>
      </c>
      <c r="E14" s="582">
        <v>48085.536999999997</v>
      </c>
      <c r="F14" s="583">
        <v>513324.61555899994</v>
      </c>
      <c r="G14" s="584">
        <f>SUM(G9:G13)</f>
        <v>1</v>
      </c>
      <c r="H14" s="585">
        <f>(E14-I14)/I14</f>
        <v>3.0766089556999287E-2</v>
      </c>
      <c r="I14" s="586">
        <v>46650.290000000008</v>
      </c>
      <c r="J14" s="587">
        <v>499063.87221999984</v>
      </c>
      <c r="K14" s="595">
        <f>SUM(K9:K13)</f>
        <v>1</v>
      </c>
      <c r="L14" s="99"/>
      <c r="M14" s="79"/>
    </row>
    <row r="15" spans="1:17" ht="11.1" customHeight="1" x14ac:dyDescent="0.2">
      <c r="A15" s="990" t="str">
        <f>T!J21</f>
        <v>Srpen</v>
      </c>
      <c r="B15" s="991"/>
      <c r="C15" s="93" t="s">
        <v>6</v>
      </c>
      <c r="D15" s="77">
        <v>189</v>
      </c>
      <c r="E15" s="90">
        <v>34020.784999999989</v>
      </c>
      <c r="F15" s="78">
        <v>362428.45534800005</v>
      </c>
      <c r="G15" s="422">
        <f>E15/$E$20</f>
        <v>0.76163756805915284</v>
      </c>
      <c r="H15" s="141">
        <f>(E15-I15)/I15</f>
        <v>-1.8905021758062256E-2</v>
      </c>
      <c r="I15" s="402">
        <v>34676.341999999997</v>
      </c>
      <c r="J15" s="112">
        <v>370180.64972999989</v>
      </c>
      <c r="K15" s="117">
        <f>I15/$I$20</f>
        <v>0.78525761974992658</v>
      </c>
      <c r="L15" s="88"/>
      <c r="M15" s="79"/>
      <c r="N15" s="79"/>
    </row>
    <row r="16" spans="1:17" ht="11.1" customHeight="1" x14ac:dyDescent="0.2">
      <c r="A16" s="990"/>
      <c r="B16" s="991"/>
      <c r="C16" s="93" t="s">
        <v>7</v>
      </c>
      <c r="D16" s="77">
        <v>642</v>
      </c>
      <c r="E16" s="90">
        <v>4817.692</v>
      </c>
      <c r="F16" s="78">
        <v>51323.552290000014</v>
      </c>
      <c r="G16" s="422">
        <f>E16/$E$20</f>
        <v>0.10785568935396515</v>
      </c>
      <c r="H16" s="141">
        <f>(E16-I16)/I16</f>
        <v>0.18583853842579109</v>
      </c>
      <c r="I16" s="402">
        <v>4062.6879999999996</v>
      </c>
      <c r="J16" s="112">
        <v>43371.021450000007</v>
      </c>
      <c r="K16" s="117">
        <f>I16/$I$20</f>
        <v>9.2000958713193845E-2</v>
      </c>
      <c r="L16" s="89"/>
      <c r="M16" s="82"/>
      <c r="N16" s="79"/>
    </row>
    <row r="17" spans="1:21" ht="11.1" customHeight="1" x14ac:dyDescent="0.2">
      <c r="A17" s="990"/>
      <c r="B17" s="991"/>
      <c r="C17" s="93" t="s">
        <v>8</v>
      </c>
      <c r="D17" s="77">
        <v>18755</v>
      </c>
      <c r="E17" s="90">
        <v>1396.212</v>
      </c>
      <c r="F17" s="78">
        <v>14874.00078</v>
      </c>
      <c r="G17" s="422">
        <f>E17/$E$20</f>
        <v>3.1257583038574982E-2</v>
      </c>
      <c r="H17" s="141">
        <f t="shared" ref="H17:H20" si="1">(E17-I17)/I17</f>
        <v>0.31721841184184452</v>
      </c>
      <c r="I17" s="402">
        <v>1059.97</v>
      </c>
      <c r="J17" s="112">
        <v>11315.6083</v>
      </c>
      <c r="K17" s="117">
        <f>I17/$I$20</f>
        <v>2.4003383032914192E-2</v>
      </c>
      <c r="L17" s="88"/>
      <c r="M17" s="79"/>
      <c r="N17" s="79"/>
      <c r="O17" s="79"/>
      <c r="P17" s="79"/>
    </row>
    <row r="18" spans="1:21" ht="11.1" customHeight="1" x14ac:dyDescent="0.2">
      <c r="A18" s="990"/>
      <c r="B18" s="991"/>
      <c r="C18" s="93" t="s">
        <v>9</v>
      </c>
      <c r="D18" s="77">
        <v>238608</v>
      </c>
      <c r="E18" s="90">
        <v>3686.1</v>
      </c>
      <c r="F18" s="78">
        <v>39268.800000000003</v>
      </c>
      <c r="G18" s="422">
        <f>E18/$E$20</f>
        <v>8.2522265127710728E-2</v>
      </c>
      <c r="H18" s="141">
        <f t="shared" si="1"/>
        <v>1.0665716165825864E-2</v>
      </c>
      <c r="I18" s="402">
        <v>3647.2</v>
      </c>
      <c r="J18" s="112">
        <v>38935.699999999997</v>
      </c>
      <c r="K18" s="117">
        <f>I18/$I$20</f>
        <v>8.2592090906011148E-2</v>
      </c>
      <c r="L18" s="88"/>
      <c r="M18" s="79"/>
      <c r="N18" s="79"/>
      <c r="O18" s="79"/>
      <c r="P18" s="79"/>
    </row>
    <row r="19" spans="1:21" ht="11.1" customHeight="1" x14ac:dyDescent="0.2">
      <c r="A19" s="990"/>
      <c r="B19" s="991"/>
      <c r="C19" s="93" t="s">
        <v>302</v>
      </c>
      <c r="D19" s="77">
        <v>29</v>
      </c>
      <c r="E19" s="90">
        <v>747.15599999999995</v>
      </c>
      <c r="F19" s="78">
        <v>7959.5130500000005</v>
      </c>
      <c r="G19" s="422">
        <f>E19/$E$20</f>
        <v>1.6726894420596248E-2</v>
      </c>
      <c r="H19" s="141">
        <f t="shared" si="1"/>
        <v>4.7916386158610463E-2</v>
      </c>
      <c r="I19" s="405">
        <v>712.99199999999996</v>
      </c>
      <c r="J19" s="118">
        <v>7611.5923600000006</v>
      </c>
      <c r="K19" s="117">
        <f>I19/$I$20</f>
        <v>1.6145947597954239E-2</v>
      </c>
      <c r="L19" s="88"/>
      <c r="M19" s="79"/>
      <c r="N19" s="79"/>
      <c r="O19" s="79"/>
      <c r="P19" s="79"/>
    </row>
    <row r="20" spans="1:21" ht="11.1" customHeight="1" x14ac:dyDescent="0.2">
      <c r="A20" s="990"/>
      <c r="B20" s="991"/>
      <c r="C20" s="580" t="s">
        <v>2</v>
      </c>
      <c r="D20" s="581">
        <v>258223</v>
      </c>
      <c r="E20" s="582">
        <v>44667.944999999992</v>
      </c>
      <c r="F20" s="583">
        <v>475854.32146800007</v>
      </c>
      <c r="G20" s="584">
        <f>SUM(G15:G19)</f>
        <v>1</v>
      </c>
      <c r="H20" s="585">
        <f t="shared" si="1"/>
        <v>1.1520885617653444E-2</v>
      </c>
      <c r="I20" s="586">
        <v>44159.191999999995</v>
      </c>
      <c r="J20" s="587">
        <v>471414.57183999993</v>
      </c>
      <c r="K20" s="595">
        <f>SUM(K15:K19)</f>
        <v>1</v>
      </c>
      <c r="L20" s="99"/>
      <c r="M20" s="79"/>
      <c r="N20" s="79"/>
      <c r="O20" s="79"/>
      <c r="P20" s="79"/>
    </row>
    <row r="21" spans="1:21" ht="11.1" customHeight="1" x14ac:dyDescent="0.2">
      <c r="A21" s="990" t="str">
        <f>T!J22</f>
        <v>Září</v>
      </c>
      <c r="B21" s="991"/>
      <c r="C21" s="92" t="s">
        <v>6</v>
      </c>
      <c r="D21" s="104">
        <v>189</v>
      </c>
      <c r="E21" s="106">
        <v>38970.782999999996</v>
      </c>
      <c r="F21" s="105">
        <v>415711.62066599994</v>
      </c>
      <c r="G21" s="421">
        <f>E21/$E$26</f>
        <v>0.70982569730503886</v>
      </c>
      <c r="H21" s="383">
        <f>(E21-I21)/I21</f>
        <v>6.6406073308211661E-2</v>
      </c>
      <c r="I21" s="401">
        <v>36544.036999999997</v>
      </c>
      <c r="J21" s="113">
        <v>390452.22467000008</v>
      </c>
      <c r="K21" s="116">
        <f>I21/$I$26</f>
        <v>0.73007984241287316</v>
      </c>
      <c r="L21" s="106"/>
      <c r="M21" s="78"/>
      <c r="N21" s="78"/>
      <c r="O21" s="78"/>
      <c r="P21" s="78"/>
      <c r="Q21" s="78"/>
      <c r="R21" s="78"/>
      <c r="S21" s="78"/>
      <c r="T21" s="78"/>
      <c r="U21" s="78"/>
    </row>
    <row r="22" spans="1:21" ht="11.1" customHeight="1" x14ac:dyDescent="0.2">
      <c r="A22" s="990"/>
      <c r="B22" s="991"/>
      <c r="C22" s="93" t="s">
        <v>7</v>
      </c>
      <c r="D22" s="77">
        <v>641</v>
      </c>
      <c r="E22" s="90">
        <v>5557.7139999999999</v>
      </c>
      <c r="F22" s="78">
        <v>59285.636950000007</v>
      </c>
      <c r="G22" s="422">
        <f>E22/$E$26</f>
        <v>0.1012298935710883</v>
      </c>
      <c r="H22" s="141">
        <f t="shared" ref="H22:H26" si="2">(E22-I22)/I22</f>
        <v>0.17012117209308988</v>
      </c>
      <c r="I22" s="402">
        <v>4749.6909999999998</v>
      </c>
      <c r="J22" s="112">
        <v>50748.17252</v>
      </c>
      <c r="K22" s="117">
        <f>I22/$I$26</f>
        <v>9.4889725970610253E-2</v>
      </c>
      <c r="L22" s="90"/>
      <c r="M22" s="78"/>
      <c r="N22" s="78"/>
      <c r="O22" s="78"/>
      <c r="P22" s="78"/>
      <c r="Q22" s="78"/>
      <c r="R22" s="78"/>
      <c r="S22" s="78"/>
      <c r="T22" s="78"/>
      <c r="U22" s="78"/>
    </row>
    <row r="23" spans="1:21" ht="11.1" customHeight="1" x14ac:dyDescent="0.2">
      <c r="A23" s="990"/>
      <c r="B23" s="991"/>
      <c r="C23" s="93" t="s">
        <v>8</v>
      </c>
      <c r="D23" s="77">
        <v>18764</v>
      </c>
      <c r="E23" s="90">
        <v>2959.761</v>
      </c>
      <c r="F23" s="78">
        <v>31573.080240000003</v>
      </c>
      <c r="G23" s="422">
        <f>E23/$E$26</f>
        <v>5.3909987276397793E-2</v>
      </c>
      <c r="H23" s="141">
        <f t="shared" si="2"/>
        <v>0.21864153317484208</v>
      </c>
      <c r="I23" s="402">
        <v>2428.7380000000003</v>
      </c>
      <c r="J23" s="112">
        <v>25950.62314</v>
      </c>
      <c r="K23" s="117">
        <f>I23/$I$26</f>
        <v>4.8521531879528172E-2</v>
      </c>
      <c r="L23" s="90"/>
      <c r="M23" s="78"/>
      <c r="N23" s="78"/>
      <c r="O23" s="78"/>
      <c r="P23" s="78"/>
      <c r="Q23" s="78"/>
      <c r="R23" s="78"/>
      <c r="S23" s="78"/>
      <c r="T23" s="78"/>
      <c r="U23" s="78"/>
    </row>
    <row r="24" spans="1:21" ht="11.1" customHeight="1" x14ac:dyDescent="0.2">
      <c r="A24" s="990"/>
      <c r="B24" s="991"/>
      <c r="C24" s="93" t="s">
        <v>9</v>
      </c>
      <c r="D24" s="77">
        <v>238621</v>
      </c>
      <c r="E24" s="90">
        <v>6635.2</v>
      </c>
      <c r="F24" s="78">
        <v>70779.5</v>
      </c>
      <c r="G24" s="422">
        <f>E24/$E$26</f>
        <v>0.12085555136930132</v>
      </c>
      <c r="H24" s="141">
        <f t="shared" si="2"/>
        <v>0.18024155534605743</v>
      </c>
      <c r="I24" s="402">
        <v>5621.9</v>
      </c>
      <c r="J24" s="112">
        <v>60067.3</v>
      </c>
      <c r="K24" s="117">
        <f>I24/$I$26</f>
        <v>0.11231479067462995</v>
      </c>
      <c r="L24" s="90"/>
      <c r="M24" s="78"/>
      <c r="N24" s="78"/>
      <c r="O24" s="78"/>
      <c r="P24" s="78"/>
      <c r="Q24" s="78"/>
      <c r="R24" s="78"/>
      <c r="S24" s="78"/>
      <c r="T24" s="78"/>
      <c r="U24" s="78"/>
    </row>
    <row r="25" spans="1:21" ht="11.1" customHeight="1" x14ac:dyDescent="0.2">
      <c r="A25" s="985"/>
      <c r="B25" s="1036"/>
      <c r="C25" s="93" t="s">
        <v>302</v>
      </c>
      <c r="D25" s="77">
        <v>29</v>
      </c>
      <c r="E25" s="90">
        <v>778.447</v>
      </c>
      <c r="F25" s="78">
        <v>8303.939550000001</v>
      </c>
      <c r="G25" s="422">
        <f>E25/$E$26</f>
        <v>1.4178870478173755E-2</v>
      </c>
      <c r="H25" s="141">
        <f t="shared" si="2"/>
        <v>9.565732655485551E-2</v>
      </c>
      <c r="I25" s="405">
        <v>710.48400000000004</v>
      </c>
      <c r="J25" s="118">
        <v>7591.2446000000018</v>
      </c>
      <c r="K25" s="117">
        <f>I25/$I$26</f>
        <v>1.4194109062358596E-2</v>
      </c>
      <c r="L25" s="90"/>
      <c r="M25" s="78"/>
      <c r="N25" s="78"/>
      <c r="O25" s="78"/>
      <c r="P25" s="78"/>
      <c r="Q25" s="78"/>
      <c r="R25" s="78"/>
      <c r="S25" s="78"/>
      <c r="T25" s="78"/>
      <c r="U25" s="78"/>
    </row>
    <row r="26" spans="1:21" ht="11.1" customHeight="1" thickBot="1" x14ac:dyDescent="0.25">
      <c r="A26" s="992"/>
      <c r="B26" s="993"/>
      <c r="C26" s="646" t="s">
        <v>2</v>
      </c>
      <c r="D26" s="647">
        <v>258244</v>
      </c>
      <c r="E26" s="648">
        <v>54901.904999999992</v>
      </c>
      <c r="F26" s="649">
        <v>585653.77740599995</v>
      </c>
      <c r="G26" s="650">
        <f>SUM(G21:G25)</f>
        <v>1.0000000000000002</v>
      </c>
      <c r="H26" s="651">
        <f t="shared" si="2"/>
        <v>9.683487214525667E-2</v>
      </c>
      <c r="I26" s="652">
        <v>50054.849999999991</v>
      </c>
      <c r="J26" s="653">
        <v>534809.56493000011</v>
      </c>
      <c r="K26" s="654">
        <f>SUM(K21:K25)</f>
        <v>1</v>
      </c>
      <c r="L26" s="107"/>
    </row>
    <row r="27" spans="1:21" ht="11.1" customHeight="1" thickTop="1" x14ac:dyDescent="0.2">
      <c r="A27" s="1034" t="str">
        <f>T!E17</f>
        <v>III. čtvrtletí</v>
      </c>
      <c r="B27" s="1035"/>
      <c r="C27" s="93" t="s">
        <v>6</v>
      </c>
      <c r="D27" s="77">
        <f>D21</f>
        <v>189</v>
      </c>
      <c r="E27" s="90">
        <f>E9+E15+E21</f>
        <v>110652.17099999997</v>
      </c>
      <c r="F27" s="78">
        <f>F9+F15+F21</f>
        <v>1180174.386403</v>
      </c>
      <c r="G27" s="422">
        <f>E27/$E$32</f>
        <v>0.749394744398997</v>
      </c>
      <c r="H27" s="141">
        <f>(E27-I27)/I27</f>
        <v>1.3414004451002624E-2</v>
      </c>
      <c r="I27" s="402">
        <f>I9+I15+I21</f>
        <v>109187.52899999999</v>
      </c>
      <c r="J27" s="112">
        <f>J9+J15+J21</f>
        <v>1166799.1646299998</v>
      </c>
      <c r="K27" s="117">
        <f>I27/$I$32</f>
        <v>0.77512545191354754</v>
      </c>
      <c r="L27" s="87"/>
    </row>
    <row r="28" spans="1:21" ht="11.1" customHeight="1" x14ac:dyDescent="0.2">
      <c r="A28" s="990"/>
      <c r="B28" s="991"/>
      <c r="C28" s="93" t="s">
        <v>7</v>
      </c>
      <c r="D28" s="77">
        <f>D22</f>
        <v>641</v>
      </c>
      <c r="E28" s="90">
        <f t="shared" ref="E28:F31" si="3">E10+E16+E22</f>
        <v>15274.714</v>
      </c>
      <c r="F28" s="78">
        <f t="shared" si="3"/>
        <v>162911.25758999999</v>
      </c>
      <c r="G28" s="422">
        <f>E28/$E$32</f>
        <v>0.10344840313885738</v>
      </c>
      <c r="H28" s="141">
        <f t="shared" ref="H28:H31" si="4">(E28-I28)/I28</f>
        <v>0.30113915481699266</v>
      </c>
      <c r="I28" s="402">
        <f t="shared" ref="I28:J28" si="5">I10+I16+I22</f>
        <v>11739.492999999999</v>
      </c>
      <c r="J28" s="112">
        <f t="shared" si="5"/>
        <v>125435.92811000001</v>
      </c>
      <c r="K28" s="117">
        <f>I28/$I$32</f>
        <v>8.3339003091286432E-2</v>
      </c>
      <c r="L28" s="87"/>
    </row>
    <row r="29" spans="1:21" ht="11.1" customHeight="1" x14ac:dyDescent="0.2">
      <c r="A29" s="990"/>
      <c r="B29" s="991"/>
      <c r="C29" s="93" t="s">
        <v>8</v>
      </c>
      <c r="D29" s="77">
        <f>D23</f>
        <v>18764</v>
      </c>
      <c r="E29" s="90">
        <f t="shared" si="3"/>
        <v>5813.0570000000007</v>
      </c>
      <c r="F29" s="78">
        <f t="shared" si="3"/>
        <v>62002.014560000003</v>
      </c>
      <c r="G29" s="422">
        <f>E29/$E$32</f>
        <v>3.936908173895478E-2</v>
      </c>
      <c r="H29" s="141">
        <f t="shared" si="4"/>
        <v>0.30135744600639636</v>
      </c>
      <c r="I29" s="402">
        <f t="shared" ref="I29:J29" si="6">I11+I17+I23</f>
        <v>4466.9180000000006</v>
      </c>
      <c r="J29" s="112">
        <f t="shared" si="6"/>
        <v>47731.287819999998</v>
      </c>
      <c r="K29" s="117">
        <f>I29/$I$32</f>
        <v>3.1710781122363897E-2</v>
      </c>
      <c r="L29" s="87"/>
    </row>
    <row r="30" spans="1:21" ht="11.1" customHeight="1" x14ac:dyDescent="0.2">
      <c r="A30" s="990"/>
      <c r="B30" s="991"/>
      <c r="C30" s="93" t="s">
        <v>9</v>
      </c>
      <c r="D30" s="77">
        <f>D24</f>
        <v>238621</v>
      </c>
      <c r="E30" s="90">
        <f t="shared" si="3"/>
        <v>13646.9</v>
      </c>
      <c r="F30" s="78">
        <f t="shared" si="3"/>
        <v>145550.39999999999</v>
      </c>
      <c r="G30" s="422">
        <f>E30/$E$32</f>
        <v>9.2423989921884803E-2</v>
      </c>
      <c r="H30" s="141">
        <f t="shared" si="4"/>
        <v>1.9749525503265516E-2</v>
      </c>
      <c r="I30" s="402">
        <f t="shared" ref="I30:J30" si="7">I12+I18+I24</f>
        <v>13382.599999999999</v>
      </c>
      <c r="J30" s="112">
        <f t="shared" si="7"/>
        <v>143011.5</v>
      </c>
      <c r="K30" s="117">
        <f>I30/$I$32</f>
        <v>9.5003467591781854E-2</v>
      </c>
      <c r="L30" s="87"/>
    </row>
    <row r="31" spans="1:21" ht="11.1" customHeight="1" x14ac:dyDescent="0.2">
      <c r="A31" s="990"/>
      <c r="B31" s="991"/>
      <c r="C31" s="93" t="s">
        <v>302</v>
      </c>
      <c r="D31" s="77">
        <f>D25</f>
        <v>29</v>
      </c>
      <c r="E31" s="90">
        <f>E13+E19+E25</f>
        <v>2268.5450000000001</v>
      </c>
      <c r="F31" s="78">
        <f t="shared" si="3"/>
        <v>24194.655879999998</v>
      </c>
      <c r="G31" s="422">
        <f>E31/$E$32</f>
        <v>1.5363780801305951E-2</v>
      </c>
      <c r="H31" s="141">
        <f t="shared" si="4"/>
        <v>8.6576153180010343E-2</v>
      </c>
      <c r="I31" s="402">
        <f>I13+I19+I25</f>
        <v>2087.7919999999999</v>
      </c>
      <c r="J31" s="112">
        <f t="shared" ref="J31" si="8">J13+J19+J25</f>
        <v>22310.128430000004</v>
      </c>
      <c r="K31" s="117">
        <f>I31/$I$32</f>
        <v>1.4821296281020238E-2</v>
      </c>
      <c r="L31" s="87"/>
    </row>
    <row r="32" spans="1:21" ht="11.1" customHeight="1" x14ac:dyDescent="0.2">
      <c r="A32" s="990"/>
      <c r="B32" s="991"/>
      <c r="C32" s="614" t="s">
        <v>2</v>
      </c>
      <c r="D32" s="609">
        <f>SUM(D27:D31)</f>
        <v>258244</v>
      </c>
      <c r="E32" s="615">
        <f>SUM(E27:E31)</f>
        <v>147655.38699999999</v>
      </c>
      <c r="F32" s="616">
        <f>SUM(F27:F31)</f>
        <v>1574832.714433</v>
      </c>
      <c r="G32" s="617">
        <f>SUM(G27:G31)</f>
        <v>1</v>
      </c>
      <c r="H32" s="618">
        <f>(E32-I32)/I32</f>
        <v>4.8209897449412481E-2</v>
      </c>
      <c r="I32" s="628">
        <f>SUM(I27:I31)</f>
        <v>140864.33199999999</v>
      </c>
      <c r="J32" s="629">
        <f>SUM(J27:J31)</f>
        <v>1505288.0089899998</v>
      </c>
      <c r="K32" s="630">
        <f>SUM(K27:K31)</f>
        <v>0.99999999999999989</v>
      </c>
      <c r="L32" s="91"/>
    </row>
    <row r="33" spans="1:12" ht="5.0999999999999996" customHeight="1" x14ac:dyDescent="0.2">
      <c r="A33" s="80"/>
      <c r="B33" s="81"/>
      <c r="C33" s="135"/>
      <c r="D33" s="85"/>
      <c r="E33" s="102"/>
      <c r="F33" s="86"/>
      <c r="G33" s="103"/>
      <c r="H33" s="98"/>
      <c r="I33" s="405"/>
      <c r="J33" s="118"/>
      <c r="K33" s="121"/>
      <c r="L33" s="87"/>
    </row>
    <row r="34" spans="1:12" ht="9.9499999999999993" customHeight="1" x14ac:dyDescent="0.2">
      <c r="A34" s="80"/>
      <c r="B34" s="81"/>
      <c r="C34" s="84"/>
      <c r="D34" s="86"/>
      <c r="E34" s="86"/>
      <c r="F34" s="86"/>
      <c r="G34" s="98"/>
      <c r="H34" s="67"/>
      <c r="I34" s="118"/>
      <c r="J34" s="118"/>
      <c r="K34" s="120"/>
      <c r="L34" s="71"/>
    </row>
    <row r="35" spans="1:12" ht="12.95" customHeight="1" x14ac:dyDescent="0.2">
      <c r="A35" s="1030" t="s">
        <v>120</v>
      </c>
      <c r="B35" s="1030"/>
      <c r="C35" s="1030"/>
      <c r="D35" s="1031"/>
      <c r="E35" s="95"/>
      <c r="F35" s="70"/>
      <c r="G35" s="70"/>
      <c r="H35" s="70"/>
      <c r="I35" s="122"/>
      <c r="J35" s="123"/>
      <c r="K35" s="124"/>
      <c r="L35" s="71"/>
    </row>
    <row r="36" spans="1:12" ht="24.95" customHeight="1" x14ac:dyDescent="0.25">
      <c r="A36" s="68"/>
      <c r="B36" s="72"/>
      <c r="C36" s="73"/>
      <c r="D36" s="73"/>
      <c r="E36" s="967">
        <f>T!G17</f>
        <v>2019</v>
      </c>
      <c r="F36" s="956"/>
      <c r="G36" s="956"/>
      <c r="H36" s="398"/>
      <c r="I36" s="968">
        <f>E36-1</f>
        <v>2018</v>
      </c>
      <c r="J36" s="969"/>
      <c r="K36" s="970"/>
      <c r="L36" s="87"/>
    </row>
    <row r="37" spans="1:12" ht="24.95" customHeight="1" x14ac:dyDescent="0.25">
      <c r="A37" s="74"/>
      <c r="B37" s="75"/>
      <c r="C37" s="76"/>
      <c r="D37" s="76"/>
      <c r="E37" s="961" t="s">
        <v>39</v>
      </c>
      <c r="F37" s="962"/>
      <c r="G37" s="420"/>
      <c r="H37" s="962" t="s">
        <v>108</v>
      </c>
      <c r="I37" s="1028" t="s">
        <v>39</v>
      </c>
      <c r="J37" s="1029"/>
      <c r="K37" s="399"/>
      <c r="L37" s="87"/>
    </row>
    <row r="38" spans="1:12" ht="24.95" customHeight="1" x14ac:dyDescent="0.25">
      <c r="A38" s="74"/>
      <c r="B38" s="94"/>
      <c r="C38" s="94"/>
      <c r="D38" s="972" t="s">
        <v>0</v>
      </c>
      <c r="E38" s="961"/>
      <c r="F38" s="962"/>
      <c r="G38" s="548" t="s">
        <v>107</v>
      </c>
      <c r="H38" s="962"/>
      <c r="I38" s="1028"/>
      <c r="J38" s="1029"/>
      <c r="K38" s="114" t="s">
        <v>107</v>
      </c>
      <c r="L38" s="87"/>
    </row>
    <row r="39" spans="1:12" ht="15" customHeight="1" x14ac:dyDescent="0.25">
      <c r="A39" s="971" t="s">
        <v>140</v>
      </c>
      <c r="B39" s="971"/>
      <c r="C39" s="126" t="s">
        <v>45</v>
      </c>
      <c r="D39" s="973"/>
      <c r="E39" s="756" t="s">
        <v>336</v>
      </c>
      <c r="F39" s="751" t="s">
        <v>1</v>
      </c>
      <c r="G39" s="549" t="s">
        <v>66</v>
      </c>
      <c r="H39" s="971"/>
      <c r="I39" s="400" t="s">
        <v>141</v>
      </c>
      <c r="J39" s="111" t="s">
        <v>1</v>
      </c>
      <c r="K39" s="115" t="s">
        <v>66</v>
      </c>
      <c r="L39" s="91"/>
    </row>
    <row r="40" spans="1:12" ht="11.1" customHeight="1" x14ac:dyDescent="0.2">
      <c r="A40" s="984" t="str">
        <f>T!J20</f>
        <v>Červenec</v>
      </c>
      <c r="B40" s="985"/>
      <c r="C40" s="92" t="s">
        <v>6</v>
      </c>
      <c r="D40" s="77">
        <v>135</v>
      </c>
      <c r="E40" s="90">
        <v>129780.83100000001</v>
      </c>
      <c r="F40" s="78">
        <v>1384422.5377799999</v>
      </c>
      <c r="G40" s="421">
        <f>E40/$E$45</f>
        <v>0.9668923588680336</v>
      </c>
      <c r="H40" s="141">
        <f>(E40-I40)/I40</f>
        <v>0.60124285409236189</v>
      </c>
      <c r="I40" s="402">
        <v>81050.060999999987</v>
      </c>
      <c r="J40" s="112">
        <v>865337.97747999977</v>
      </c>
      <c r="K40" s="116">
        <f>I40/$I$45</f>
        <v>0.94823126806222746</v>
      </c>
      <c r="L40" s="87"/>
    </row>
    <row r="41" spans="1:12" ht="11.1" customHeight="1" x14ac:dyDescent="0.2">
      <c r="A41" s="986"/>
      <c r="B41" s="987"/>
      <c r="C41" s="93" t="s">
        <v>7</v>
      </c>
      <c r="D41" s="77">
        <v>320.14999999999998</v>
      </c>
      <c r="E41" s="90">
        <v>1449.499</v>
      </c>
      <c r="F41" s="78">
        <v>15473.753230000004</v>
      </c>
      <c r="G41" s="422">
        <f t="shared" ref="G41" si="9">E41/$E$45</f>
        <v>1.079904864599654E-2</v>
      </c>
      <c r="H41" s="141">
        <f>(E41-I41)/I41</f>
        <v>1.3722858679452898E-2</v>
      </c>
      <c r="I41" s="402">
        <v>1429.877</v>
      </c>
      <c r="J41" s="112">
        <v>15298.256379999988</v>
      </c>
      <c r="K41" s="117">
        <f t="shared" ref="K41:K44" si="10">I41/$I$45</f>
        <v>1.6728600375550781E-2</v>
      </c>
      <c r="L41" s="88"/>
    </row>
    <row r="42" spans="1:12" ht="11.1" customHeight="1" x14ac:dyDescent="0.2">
      <c r="A42" s="986"/>
      <c r="B42" s="987"/>
      <c r="C42" s="93" t="s">
        <v>8</v>
      </c>
      <c r="D42" s="77">
        <v>12664</v>
      </c>
      <c r="E42" s="90">
        <v>892.78</v>
      </c>
      <c r="F42" s="78">
        <v>9523.4873900000002</v>
      </c>
      <c r="G42" s="422">
        <f>E42/$E$45</f>
        <v>6.6513841335335798E-3</v>
      </c>
      <c r="H42" s="141">
        <f t="shared" ref="H42:H44" si="11">(E42-I42)/I42</f>
        <v>0.62228953647053253</v>
      </c>
      <c r="I42" s="402">
        <v>550.32100000000003</v>
      </c>
      <c r="J42" s="112">
        <v>5887.9551700000002</v>
      </c>
      <c r="K42" s="117">
        <f t="shared" si="10"/>
        <v>6.4383860201076611E-3</v>
      </c>
      <c r="L42" s="88"/>
    </row>
    <row r="43" spans="1:12" ht="11.1" customHeight="1" x14ac:dyDescent="0.2">
      <c r="A43" s="986"/>
      <c r="B43" s="987"/>
      <c r="C43" s="93" t="s">
        <v>9</v>
      </c>
      <c r="D43" s="77">
        <v>210381</v>
      </c>
      <c r="E43" s="90">
        <v>1710.8</v>
      </c>
      <c r="F43" s="78">
        <v>18263.099999999999</v>
      </c>
      <c r="G43" s="422">
        <f>E43/$E$45</f>
        <v>1.2745791769136011E-2</v>
      </c>
      <c r="H43" s="141">
        <f t="shared" si="11"/>
        <v>-0.17718353212774138</v>
      </c>
      <c r="I43" s="402">
        <v>2079.1999999999998</v>
      </c>
      <c r="J43" s="112">
        <v>22245</v>
      </c>
      <c r="K43" s="117">
        <f t="shared" si="10"/>
        <v>2.4325243290748214E-2</v>
      </c>
      <c r="L43" s="88"/>
    </row>
    <row r="44" spans="1:12" ht="11.1" customHeight="1" x14ac:dyDescent="0.2">
      <c r="A44" s="986"/>
      <c r="B44" s="987"/>
      <c r="C44" s="93" t="s">
        <v>302</v>
      </c>
      <c r="D44" s="77">
        <v>15</v>
      </c>
      <c r="E44" s="90">
        <v>390.78399999999999</v>
      </c>
      <c r="F44" s="78">
        <v>4171.7765599999993</v>
      </c>
      <c r="G44" s="422">
        <f>E44/$E$45</f>
        <v>2.911416583300238E-3</v>
      </c>
      <c r="H44" s="141">
        <f t="shared" si="11"/>
        <v>6.9077021562973628E-2</v>
      </c>
      <c r="I44" s="405">
        <v>365.53399999999999</v>
      </c>
      <c r="J44" s="118">
        <v>3910.7272699999999</v>
      </c>
      <c r="K44" s="117">
        <f t="shared" si="10"/>
        <v>4.2765022513660822E-3</v>
      </c>
      <c r="L44" s="88"/>
    </row>
    <row r="45" spans="1:12" ht="11.1" customHeight="1" x14ac:dyDescent="0.2">
      <c r="A45" s="988"/>
      <c r="B45" s="989"/>
      <c r="C45" s="580" t="s">
        <v>2</v>
      </c>
      <c r="D45" s="581">
        <v>223515.15</v>
      </c>
      <c r="E45" s="582">
        <v>134224.69400000002</v>
      </c>
      <c r="F45" s="583">
        <v>1431854.6549599997</v>
      </c>
      <c r="G45" s="584">
        <f>SUM(G40:G44)</f>
        <v>1</v>
      </c>
      <c r="H45" s="585">
        <f>(E45-I45)/I45</f>
        <v>0.57033875393239353</v>
      </c>
      <c r="I45" s="586">
        <v>85474.992999999973</v>
      </c>
      <c r="J45" s="587">
        <v>912679.91629999981</v>
      </c>
      <c r="K45" s="595">
        <f>SUM(K40:K44)</f>
        <v>1.0000000000000002</v>
      </c>
      <c r="L45" s="99"/>
    </row>
    <row r="46" spans="1:12" ht="11.1" customHeight="1" x14ac:dyDescent="0.2">
      <c r="A46" s="990" t="str">
        <f>T!J21</f>
        <v>Srpen</v>
      </c>
      <c r="B46" s="991"/>
      <c r="C46" s="93" t="s">
        <v>6</v>
      </c>
      <c r="D46" s="77">
        <v>135</v>
      </c>
      <c r="E46" s="90">
        <v>125179.651</v>
      </c>
      <c r="F46" s="78">
        <v>1331394.8345699997</v>
      </c>
      <c r="G46" s="422">
        <f>E46/$E$51</f>
        <v>0.9638491350915942</v>
      </c>
      <c r="H46" s="141">
        <f>(E46-I46)/I46</f>
        <v>0.30380511344250571</v>
      </c>
      <c r="I46" s="402">
        <v>96011.013999999996</v>
      </c>
      <c r="J46" s="112">
        <v>1024645.5474100001</v>
      </c>
      <c r="K46" s="117">
        <f>I46/$I$51</f>
        <v>0.95517639601694559</v>
      </c>
      <c r="L46" s="88"/>
    </row>
    <row r="47" spans="1:12" ht="11.1" customHeight="1" x14ac:dyDescent="0.2">
      <c r="A47" s="990"/>
      <c r="B47" s="991"/>
      <c r="C47" s="93" t="s">
        <v>7</v>
      </c>
      <c r="D47" s="77">
        <v>324</v>
      </c>
      <c r="E47" s="90">
        <v>1560.232</v>
      </c>
      <c r="F47" s="78">
        <v>16621.380490000018</v>
      </c>
      <c r="G47" s="422">
        <f t="shared" ref="G47:G50" si="12">E47/$E$51</f>
        <v>1.2013360412246462E-2</v>
      </c>
      <c r="H47" s="141">
        <f>(E47-I47)/I47</f>
        <v>-7.2189016946088508E-2</v>
      </c>
      <c r="I47" s="402">
        <v>1681.627</v>
      </c>
      <c r="J47" s="112">
        <v>17951.961549999993</v>
      </c>
      <c r="K47" s="117">
        <f t="shared" ref="K47:K50" si="13">I47/$I$51</f>
        <v>1.6729855777846366E-2</v>
      </c>
      <c r="L47" s="89"/>
    </row>
    <row r="48" spans="1:12" ht="11.1" customHeight="1" x14ac:dyDescent="0.2">
      <c r="A48" s="990"/>
      <c r="B48" s="991"/>
      <c r="C48" s="93" t="s">
        <v>8</v>
      </c>
      <c r="D48" s="77">
        <v>12664</v>
      </c>
      <c r="E48" s="90">
        <v>840.26299999999992</v>
      </c>
      <c r="F48" s="78">
        <v>8947.9815600000002</v>
      </c>
      <c r="G48" s="422">
        <f t="shared" si="12"/>
        <v>6.4697956842799326E-3</v>
      </c>
      <c r="H48" s="141">
        <f t="shared" ref="H48:H50" si="14">(E48-I48)/I48</f>
        <v>0.40930993940186805</v>
      </c>
      <c r="I48" s="402">
        <v>596.22299999999996</v>
      </c>
      <c r="J48" s="112">
        <v>6365.0135499999997</v>
      </c>
      <c r="K48" s="117">
        <f t="shared" si="13"/>
        <v>5.9315917271992495E-3</v>
      </c>
      <c r="L48" s="88"/>
    </row>
    <row r="49" spans="1:12" ht="11.1" customHeight="1" x14ac:dyDescent="0.2">
      <c r="A49" s="990"/>
      <c r="B49" s="991"/>
      <c r="C49" s="93" t="s">
        <v>9</v>
      </c>
      <c r="D49" s="77">
        <v>210332</v>
      </c>
      <c r="E49" s="90">
        <v>1896.2</v>
      </c>
      <c r="F49" s="78">
        <v>20200.8</v>
      </c>
      <c r="G49" s="422">
        <f t="shared" si="12"/>
        <v>1.4600222283417941E-2</v>
      </c>
      <c r="H49" s="141">
        <f t="shared" si="14"/>
        <v>2.8586927040954731E-2</v>
      </c>
      <c r="I49" s="402">
        <v>1843.5</v>
      </c>
      <c r="J49" s="112">
        <v>19680.8</v>
      </c>
      <c r="K49" s="117">
        <f t="shared" si="13"/>
        <v>1.8340267566148601E-2</v>
      </c>
      <c r="L49" s="88"/>
    </row>
    <row r="50" spans="1:12" ht="11.1" customHeight="1" x14ac:dyDescent="0.2">
      <c r="A50" s="990"/>
      <c r="B50" s="991"/>
      <c r="C50" s="93" t="s">
        <v>302</v>
      </c>
      <c r="D50" s="77">
        <v>15</v>
      </c>
      <c r="E50" s="90">
        <v>398.38900000000001</v>
      </c>
      <c r="F50" s="78">
        <v>4244.0716600000005</v>
      </c>
      <c r="G50" s="422">
        <f t="shared" si="12"/>
        <v>3.0674865284614442E-3</v>
      </c>
      <c r="H50" s="141">
        <f t="shared" si="14"/>
        <v>3.7031156045740997E-2</v>
      </c>
      <c r="I50" s="405">
        <v>384.16300000000001</v>
      </c>
      <c r="J50" s="118">
        <v>4101.1488100000006</v>
      </c>
      <c r="K50" s="117">
        <f t="shared" si="13"/>
        <v>3.8218889118602365E-3</v>
      </c>
      <c r="L50" s="88"/>
    </row>
    <row r="51" spans="1:12" ht="11.1" customHeight="1" x14ac:dyDescent="0.2">
      <c r="A51" s="990"/>
      <c r="B51" s="991"/>
      <c r="C51" s="580" t="s">
        <v>2</v>
      </c>
      <c r="D51" s="581">
        <v>223470</v>
      </c>
      <c r="E51" s="582">
        <v>129874.735</v>
      </c>
      <c r="F51" s="583">
        <v>1381409.0682799998</v>
      </c>
      <c r="G51" s="584">
        <f>SUM(G46:G50)</f>
        <v>1</v>
      </c>
      <c r="H51" s="585">
        <f t="shared" ref="H51" si="15">(E51-I51)/I51</f>
        <v>0.29207344181320566</v>
      </c>
      <c r="I51" s="586">
        <v>100516.52699999999</v>
      </c>
      <c r="J51" s="587">
        <v>1072744.47132</v>
      </c>
      <c r="K51" s="595">
        <f>SUM(K46:K50)</f>
        <v>1</v>
      </c>
      <c r="L51" s="99"/>
    </row>
    <row r="52" spans="1:12" ht="11.1" customHeight="1" x14ac:dyDescent="0.2">
      <c r="A52" s="990" t="str">
        <f>T!J22</f>
        <v>Září</v>
      </c>
      <c r="B52" s="991"/>
      <c r="C52" s="92" t="s">
        <v>6</v>
      </c>
      <c r="D52" s="104">
        <v>137</v>
      </c>
      <c r="E52" s="106">
        <v>136974.008</v>
      </c>
      <c r="F52" s="105">
        <v>1460721.44251</v>
      </c>
      <c r="G52" s="421">
        <f>E52/$E$57</f>
        <v>0.94704390799076332</v>
      </c>
      <c r="H52" s="383">
        <f>(E52-I52)/I52</f>
        <v>0.93525660402710087</v>
      </c>
      <c r="I52" s="401">
        <v>70778.214999999997</v>
      </c>
      <c r="J52" s="113">
        <v>756194.10772999981</v>
      </c>
      <c r="K52" s="116">
        <f>I52/$I$57</f>
        <v>0.91516152116041782</v>
      </c>
      <c r="L52" s="106"/>
    </row>
    <row r="53" spans="1:12" ht="11.1" customHeight="1" x14ac:dyDescent="0.2">
      <c r="A53" s="990"/>
      <c r="B53" s="991"/>
      <c r="C53" s="93" t="s">
        <v>7</v>
      </c>
      <c r="D53" s="77">
        <v>325</v>
      </c>
      <c r="E53" s="90">
        <v>2073.931</v>
      </c>
      <c r="F53" s="78">
        <v>22123.628540000005</v>
      </c>
      <c r="G53" s="422">
        <f t="shared" ref="G53:G56" si="16">E53/$E$57</f>
        <v>1.4339243976442536E-2</v>
      </c>
      <c r="H53" s="141">
        <f t="shared" ref="H53:H56" si="17">(E53-I53)/I53</f>
        <v>3.5274896094677488E-2</v>
      </c>
      <c r="I53" s="402">
        <v>2003.2659999999998</v>
      </c>
      <c r="J53" s="112">
        <v>21404.312269999984</v>
      </c>
      <c r="K53" s="117">
        <f t="shared" ref="K53:K56" si="18">I53/$I$57</f>
        <v>2.590220677151784E-2</v>
      </c>
      <c r="L53" s="90"/>
    </row>
    <row r="54" spans="1:12" ht="11.1" customHeight="1" x14ac:dyDescent="0.2">
      <c r="A54" s="990"/>
      <c r="B54" s="991"/>
      <c r="C54" s="93" t="s">
        <v>8</v>
      </c>
      <c r="D54" s="77">
        <v>12671</v>
      </c>
      <c r="E54" s="90">
        <v>1778.2049999999999</v>
      </c>
      <c r="F54" s="78">
        <v>18961.082969999999</v>
      </c>
      <c r="G54" s="422">
        <f t="shared" si="16"/>
        <v>1.2294582286069304E-2</v>
      </c>
      <c r="H54" s="141">
        <f t="shared" si="17"/>
        <v>0.30143763736525103</v>
      </c>
      <c r="I54" s="402">
        <v>1366.3390000000002</v>
      </c>
      <c r="J54" s="112">
        <v>14598.84439</v>
      </c>
      <c r="K54" s="117">
        <f t="shared" si="18"/>
        <v>1.7666747849755807E-2</v>
      </c>
      <c r="L54" s="90"/>
    </row>
    <row r="55" spans="1:12" ht="11.1" customHeight="1" x14ac:dyDescent="0.2">
      <c r="A55" s="990"/>
      <c r="B55" s="991"/>
      <c r="C55" s="93" t="s">
        <v>9</v>
      </c>
      <c r="D55" s="77">
        <v>210343</v>
      </c>
      <c r="E55" s="90">
        <v>3413.3</v>
      </c>
      <c r="F55" s="78">
        <v>36410.6</v>
      </c>
      <c r="G55" s="422">
        <f t="shared" si="16"/>
        <v>2.3599696163850825E-2</v>
      </c>
      <c r="H55" s="141">
        <f t="shared" si="17"/>
        <v>0.20114720061934771</v>
      </c>
      <c r="I55" s="402">
        <v>2841.7</v>
      </c>
      <c r="J55" s="112">
        <v>30362.3</v>
      </c>
      <c r="K55" s="117">
        <f t="shared" si="18"/>
        <v>3.6743148929109883E-2</v>
      </c>
      <c r="L55" s="90"/>
    </row>
    <row r="56" spans="1:12" ht="11.1" customHeight="1" x14ac:dyDescent="0.2">
      <c r="A56" s="985"/>
      <c r="B56" s="1036"/>
      <c r="C56" s="93" t="s">
        <v>302</v>
      </c>
      <c r="D56" s="77">
        <v>15</v>
      </c>
      <c r="E56" s="90">
        <v>393.774</v>
      </c>
      <c r="F56" s="78">
        <v>4200.5170199999993</v>
      </c>
      <c r="G56" s="422">
        <f t="shared" si="16"/>
        <v>2.7225695828741086E-3</v>
      </c>
      <c r="H56" s="141">
        <f t="shared" si="17"/>
        <v>0.12485002913719626</v>
      </c>
      <c r="I56" s="405">
        <v>350.06799999999998</v>
      </c>
      <c r="J56" s="118">
        <v>3740.3465199999996</v>
      </c>
      <c r="K56" s="117">
        <f t="shared" si="18"/>
        <v>4.5263752891985922E-3</v>
      </c>
      <c r="L56" s="90"/>
    </row>
    <row r="57" spans="1:12" ht="11.1" customHeight="1" thickBot="1" x14ac:dyDescent="0.25">
      <c r="A57" s="992"/>
      <c r="B57" s="993"/>
      <c r="C57" s="646" t="s">
        <v>2</v>
      </c>
      <c r="D57" s="647">
        <v>223491</v>
      </c>
      <c r="E57" s="648">
        <v>144633.21799999999</v>
      </c>
      <c r="F57" s="649">
        <v>1542417.27104</v>
      </c>
      <c r="G57" s="650">
        <f>SUM(G52:G56)</f>
        <v>1</v>
      </c>
      <c r="H57" s="651">
        <f t="shared" ref="H57" si="19">(E57-I57)/I57</f>
        <v>0.87010587643678661</v>
      </c>
      <c r="I57" s="652">
        <v>77339.588000000003</v>
      </c>
      <c r="J57" s="653">
        <v>826299.91090999986</v>
      </c>
      <c r="K57" s="654">
        <f>SUM(K52:K56)</f>
        <v>1</v>
      </c>
      <c r="L57" s="107"/>
    </row>
    <row r="58" spans="1:12" ht="11.1" customHeight="1" thickTop="1" x14ac:dyDescent="0.2">
      <c r="A58" s="1034" t="str">
        <f>T!E17</f>
        <v>III. čtvrtletí</v>
      </c>
      <c r="B58" s="1035"/>
      <c r="C58" s="93" t="s">
        <v>6</v>
      </c>
      <c r="D58" s="77">
        <f>D52</f>
        <v>137</v>
      </c>
      <c r="E58" s="90">
        <f>E40+E46+E52</f>
        <v>391934.49</v>
      </c>
      <c r="F58" s="78">
        <f>F40+F46+F52</f>
        <v>4176538.8148599998</v>
      </c>
      <c r="G58" s="422">
        <f>E58/$E$63</f>
        <v>0.95890184666359668</v>
      </c>
      <c r="H58" s="141">
        <f>(E58-I58)/I58</f>
        <v>0.58140579728097197</v>
      </c>
      <c r="I58" s="402">
        <f>I40+I46+I52</f>
        <v>247839.28999999998</v>
      </c>
      <c r="J58" s="112">
        <f>J40+J46+J52</f>
        <v>2646177.6326199998</v>
      </c>
      <c r="K58" s="117">
        <f>I58/$I$63</f>
        <v>0.94116981424010104</v>
      </c>
      <c r="L58" s="87"/>
    </row>
    <row r="59" spans="1:12" ht="11.1" customHeight="1" x14ac:dyDescent="0.2">
      <c r="A59" s="990"/>
      <c r="B59" s="991"/>
      <c r="C59" s="93" t="s">
        <v>7</v>
      </c>
      <c r="D59" s="77">
        <f>D53</f>
        <v>325</v>
      </c>
      <c r="E59" s="90">
        <f t="shared" ref="E59:F60" si="20">E41+E47+E53</f>
        <v>5083.6620000000003</v>
      </c>
      <c r="F59" s="78">
        <f t="shared" si="20"/>
        <v>54218.762260000025</v>
      </c>
      <c r="G59" s="422">
        <f t="shared" ref="G59:G62" si="21">E59/$E$63</f>
        <v>1.2437621602563106E-2</v>
      </c>
      <c r="H59" s="141">
        <f t="shared" ref="H59:H62" si="22">(E59-I59)/I59</f>
        <v>-6.0819939117495543E-3</v>
      </c>
      <c r="I59" s="402">
        <f t="shared" ref="I59:J59" si="23">I41+I47+I53</f>
        <v>5114.7699999999995</v>
      </c>
      <c r="J59" s="112">
        <f t="shared" si="23"/>
        <v>54654.530199999965</v>
      </c>
      <c r="K59" s="117">
        <f t="shared" ref="K59:K62" si="24">I59/$I$63</f>
        <v>1.9423341354717572E-2</v>
      </c>
      <c r="L59" s="87"/>
    </row>
    <row r="60" spans="1:12" ht="11.1" customHeight="1" x14ac:dyDescent="0.2">
      <c r="A60" s="990"/>
      <c r="B60" s="991"/>
      <c r="C60" s="93" t="s">
        <v>8</v>
      </c>
      <c r="D60" s="77">
        <f>D54</f>
        <v>12671</v>
      </c>
      <c r="E60" s="90">
        <f>E42+E48+E54</f>
        <v>3511.2479999999996</v>
      </c>
      <c r="F60" s="78">
        <f t="shared" si="20"/>
        <v>37432.551919999998</v>
      </c>
      <c r="G60" s="422">
        <f t="shared" si="21"/>
        <v>8.5905738770115907E-3</v>
      </c>
      <c r="H60" s="141">
        <f t="shared" si="22"/>
        <v>0.39729864064502801</v>
      </c>
      <c r="I60" s="402">
        <f>I42+I48+I54</f>
        <v>2512.8829999999998</v>
      </c>
      <c r="J60" s="112">
        <f t="shared" ref="J60" si="25">J42+J48+J54</f>
        <v>26851.813110000003</v>
      </c>
      <c r="K60" s="117">
        <f t="shared" si="24"/>
        <v>9.5426743125236833E-3</v>
      </c>
      <c r="L60" s="87"/>
    </row>
    <row r="61" spans="1:12" ht="11.1" customHeight="1" x14ac:dyDescent="0.2">
      <c r="A61" s="990"/>
      <c r="B61" s="991"/>
      <c r="C61" s="93" t="s">
        <v>9</v>
      </c>
      <c r="D61" s="77">
        <f>D55</f>
        <v>210343</v>
      </c>
      <c r="E61" s="90">
        <f t="shared" ref="E61:F62" si="26">E43+E49+E55</f>
        <v>7020.3</v>
      </c>
      <c r="F61" s="78">
        <f t="shared" si="26"/>
        <v>74874.5</v>
      </c>
      <c r="G61" s="422">
        <f t="shared" si="21"/>
        <v>1.7175775048867092E-2</v>
      </c>
      <c r="H61" s="141">
        <f t="shared" si="22"/>
        <v>3.7830406244456355E-2</v>
      </c>
      <c r="I61" s="402">
        <f t="shared" ref="I61:J61" si="27">I43+I49+I55</f>
        <v>6764.4</v>
      </c>
      <c r="J61" s="112">
        <f t="shared" si="27"/>
        <v>72288.100000000006</v>
      </c>
      <c r="K61" s="117">
        <f t="shared" si="24"/>
        <v>2.5687812014978495E-2</v>
      </c>
      <c r="L61" s="87"/>
    </row>
    <row r="62" spans="1:12" ht="11.1" customHeight="1" x14ac:dyDescent="0.2">
      <c r="A62" s="990"/>
      <c r="B62" s="991"/>
      <c r="C62" s="93" t="s">
        <v>302</v>
      </c>
      <c r="D62" s="77">
        <f>D56</f>
        <v>15</v>
      </c>
      <c r="E62" s="90">
        <f>E44+E50+E56</f>
        <v>1182.9470000000001</v>
      </c>
      <c r="F62" s="78">
        <f t="shared" si="26"/>
        <v>12616.365239999999</v>
      </c>
      <c r="G62" s="422">
        <f t="shared" si="21"/>
        <v>2.8941828079615088E-3</v>
      </c>
      <c r="H62" s="141">
        <f t="shared" si="22"/>
        <v>7.5636158633890199E-2</v>
      </c>
      <c r="I62" s="402">
        <f>I44+I50+I56</f>
        <v>1099.7649999999999</v>
      </c>
      <c r="J62" s="112">
        <f t="shared" ref="J62" si="28">J44+J50+J56</f>
        <v>11752.222599999999</v>
      </c>
      <c r="K62" s="117">
        <f t="shared" si="24"/>
        <v>4.1763580776791468E-3</v>
      </c>
      <c r="L62" s="87"/>
    </row>
    <row r="63" spans="1:12" ht="11.1" customHeight="1" x14ac:dyDescent="0.2">
      <c r="A63" s="990"/>
      <c r="B63" s="991"/>
      <c r="C63" s="614" t="s">
        <v>2</v>
      </c>
      <c r="D63" s="609">
        <f>SUM(D58:D62)</f>
        <v>223491</v>
      </c>
      <c r="E63" s="615">
        <f>SUM(E58:E62)</f>
        <v>408732.647</v>
      </c>
      <c r="F63" s="616">
        <f>SUM(F58:F62)</f>
        <v>4355680.9942799993</v>
      </c>
      <c r="G63" s="617">
        <f>SUM(G58:G62)</f>
        <v>1</v>
      </c>
      <c r="H63" s="618">
        <f>(E63-I63)/I63</f>
        <v>0.55216240915980186</v>
      </c>
      <c r="I63" s="628">
        <f>SUM(I58:I62)</f>
        <v>263331.10800000001</v>
      </c>
      <c r="J63" s="629">
        <f>SUM(J58:J62)</f>
        <v>2811724.2985299998</v>
      </c>
      <c r="K63" s="630">
        <f>SUM(K58:K62)</f>
        <v>0.99999999999999989</v>
      </c>
      <c r="L63" s="91"/>
    </row>
    <row r="64" spans="1:12" ht="5.0999999999999996" customHeight="1" x14ac:dyDescent="0.2">
      <c r="A64" s="80"/>
      <c r="B64" s="81"/>
      <c r="C64" s="135"/>
      <c r="D64" s="85"/>
      <c r="E64" s="102"/>
      <c r="F64" s="86"/>
      <c r="G64" s="103"/>
      <c r="H64" s="98"/>
      <c r="I64" s="102"/>
      <c r="J64" s="86"/>
      <c r="K64" s="103"/>
      <c r="L64" s="87"/>
    </row>
    <row r="65" spans="1:11" ht="15" customHeight="1" x14ac:dyDescent="0.2">
      <c r="A65" s="83"/>
      <c r="B65" s="83"/>
      <c r="C65" s="83"/>
      <c r="D65" s="83"/>
      <c r="E65" s="83"/>
      <c r="F65" s="83"/>
      <c r="G65" s="83"/>
      <c r="H65" s="83"/>
      <c r="I65" s="83"/>
      <c r="J65" s="83"/>
      <c r="K65" s="83"/>
    </row>
    <row r="66" spans="1:11" ht="15" customHeight="1" x14ac:dyDescent="0.2">
      <c r="A66" s="83"/>
      <c r="B66" s="83"/>
      <c r="C66" s="83"/>
      <c r="D66" s="83"/>
      <c r="E66" s="83"/>
      <c r="F66" s="83"/>
      <c r="G66" s="83"/>
      <c r="H66" s="83"/>
      <c r="I66" s="83"/>
      <c r="J66" s="83"/>
      <c r="K66" s="83"/>
    </row>
    <row r="67" spans="1:11" ht="15" customHeight="1" x14ac:dyDescent="0.2">
      <c r="A67" s="83"/>
      <c r="B67" s="83"/>
      <c r="C67" s="83"/>
      <c r="D67" s="83"/>
      <c r="E67" s="83"/>
      <c r="F67" s="83"/>
      <c r="G67" s="83"/>
      <c r="H67" s="83"/>
      <c r="I67" s="83"/>
      <c r="J67" s="83"/>
      <c r="K67" s="83"/>
    </row>
    <row r="68" spans="1:11" ht="15" customHeight="1" x14ac:dyDescent="0.2">
      <c r="A68" s="83"/>
      <c r="B68" s="83"/>
      <c r="C68" s="83"/>
      <c r="D68" s="83"/>
      <c r="E68" s="83"/>
      <c r="F68" s="83"/>
      <c r="G68" s="83"/>
      <c r="H68" s="83"/>
      <c r="I68" s="83"/>
      <c r="J68" s="83"/>
      <c r="K68" s="83"/>
    </row>
    <row r="69" spans="1:11" ht="15" customHeight="1" x14ac:dyDescent="0.2">
      <c r="A69" s="83"/>
      <c r="B69" s="83"/>
      <c r="C69" s="83"/>
      <c r="D69" s="83"/>
      <c r="E69" s="83"/>
      <c r="F69" s="83"/>
      <c r="G69" s="83"/>
      <c r="H69" s="83"/>
      <c r="I69" s="83"/>
      <c r="J69" s="83"/>
      <c r="K69" s="83"/>
    </row>
    <row r="70" spans="1:11" ht="15" customHeight="1" x14ac:dyDescent="0.2">
      <c r="A70" s="83"/>
      <c r="B70" s="83"/>
      <c r="C70" s="83"/>
      <c r="D70" s="83"/>
      <c r="E70" s="83"/>
      <c r="F70" s="83"/>
      <c r="G70" s="83"/>
      <c r="H70" s="83"/>
      <c r="I70" s="83"/>
      <c r="J70" s="83"/>
      <c r="K70" s="83"/>
    </row>
    <row r="71" spans="1:11" ht="15" customHeight="1" x14ac:dyDescent="0.2">
      <c r="A71" s="83"/>
      <c r="B71" s="83"/>
      <c r="C71" s="83"/>
      <c r="D71" s="83"/>
      <c r="E71" s="83"/>
      <c r="F71" s="83"/>
      <c r="G71" s="83"/>
      <c r="H71" s="83"/>
      <c r="I71" s="83"/>
      <c r="J71" s="83"/>
      <c r="K71" s="83"/>
    </row>
    <row r="72" spans="1:11" ht="15" customHeight="1" x14ac:dyDescent="0.2">
      <c r="A72" s="83"/>
      <c r="B72" s="83"/>
      <c r="C72" s="83"/>
      <c r="D72" s="83"/>
      <c r="E72" s="83"/>
      <c r="F72" s="83"/>
      <c r="G72" s="83"/>
      <c r="H72" s="83"/>
      <c r="I72" s="83"/>
      <c r="J72" s="83"/>
      <c r="K72" s="83"/>
    </row>
    <row r="73" spans="1:11" ht="15" customHeight="1" x14ac:dyDescent="0.2">
      <c r="A73" s="83"/>
      <c r="B73" s="83"/>
      <c r="C73" s="83"/>
      <c r="D73" s="83"/>
      <c r="E73" s="83"/>
      <c r="F73" s="83"/>
      <c r="G73" s="83"/>
      <c r="H73" s="83"/>
      <c r="I73" s="83"/>
      <c r="J73" s="83"/>
      <c r="K73" s="83"/>
    </row>
    <row r="74" spans="1:11" ht="15" customHeight="1" x14ac:dyDescent="0.2">
      <c r="A74" s="83"/>
      <c r="B74" s="83"/>
      <c r="C74" s="83"/>
      <c r="D74" s="83"/>
      <c r="E74" s="83"/>
      <c r="F74" s="83"/>
      <c r="G74" s="83"/>
      <c r="H74" s="83"/>
      <c r="I74" s="83"/>
      <c r="J74" s="83"/>
      <c r="K74" s="83"/>
    </row>
    <row r="75" spans="1:11" ht="15" customHeight="1" x14ac:dyDescent="0.2">
      <c r="A75" s="83"/>
      <c r="B75" s="83"/>
      <c r="C75" s="83"/>
      <c r="D75" s="83"/>
      <c r="E75" s="83"/>
      <c r="F75" s="83"/>
      <c r="G75" s="83"/>
      <c r="H75" s="83"/>
      <c r="I75" s="83"/>
      <c r="J75" s="83"/>
      <c r="K75" s="83"/>
    </row>
    <row r="76" spans="1:11" ht="15" customHeight="1" x14ac:dyDescent="0.2">
      <c r="A76" s="83"/>
      <c r="B76" s="83"/>
      <c r="C76" s="83"/>
      <c r="D76" s="83"/>
      <c r="E76" s="83"/>
      <c r="F76" s="83"/>
      <c r="G76" s="83"/>
      <c r="H76" s="83"/>
      <c r="I76" s="83"/>
      <c r="J76" s="83"/>
      <c r="K76" s="83"/>
    </row>
    <row r="77" spans="1:11" ht="15" customHeight="1" x14ac:dyDescent="0.2">
      <c r="A77" s="83"/>
      <c r="B77" s="83"/>
      <c r="C77" s="83"/>
      <c r="D77" s="83"/>
      <c r="E77" s="83"/>
      <c r="F77" s="83"/>
      <c r="G77" s="83"/>
      <c r="H77" s="83"/>
      <c r="I77" s="83"/>
      <c r="J77" s="83"/>
      <c r="K77" s="83"/>
    </row>
    <row r="78" spans="1:11" ht="15" customHeight="1" x14ac:dyDescent="0.2">
      <c r="A78" s="83"/>
      <c r="B78" s="83"/>
      <c r="C78" s="83"/>
      <c r="D78" s="83"/>
      <c r="E78" s="83"/>
      <c r="F78" s="83"/>
      <c r="G78" s="83"/>
      <c r="H78" s="83"/>
      <c r="I78" s="83"/>
      <c r="J78" s="83"/>
      <c r="K78" s="83"/>
    </row>
    <row r="79" spans="1:11" ht="15" customHeight="1" x14ac:dyDescent="0.2">
      <c r="A79" s="83"/>
      <c r="B79" s="83"/>
      <c r="C79" s="83"/>
      <c r="D79" s="83"/>
      <c r="E79" s="83"/>
      <c r="F79" s="83"/>
      <c r="G79" s="83"/>
      <c r="H79" s="83"/>
      <c r="I79" s="83"/>
      <c r="J79" s="83"/>
      <c r="K79" s="83"/>
    </row>
    <row r="80" spans="1:11" ht="15" customHeight="1" x14ac:dyDescent="0.2">
      <c r="A80" s="83"/>
      <c r="B80" s="83"/>
      <c r="C80" s="83"/>
      <c r="D80" s="83"/>
      <c r="E80" s="83"/>
      <c r="F80" s="83"/>
      <c r="G80" s="83"/>
      <c r="H80" s="83"/>
      <c r="I80" s="83"/>
      <c r="J80" s="83"/>
      <c r="K80" s="83"/>
    </row>
    <row r="81" spans="1:11" ht="15" customHeight="1" x14ac:dyDescent="0.2">
      <c r="A81" s="83"/>
      <c r="B81" s="83"/>
      <c r="C81" s="83"/>
      <c r="D81" s="83"/>
      <c r="E81" s="83"/>
      <c r="F81" s="83"/>
      <c r="G81" s="83"/>
      <c r="H81" s="83"/>
      <c r="I81" s="83"/>
      <c r="J81" s="83"/>
      <c r="K81" s="83"/>
    </row>
    <row r="82" spans="1:11" ht="15" customHeight="1" x14ac:dyDescent="0.2">
      <c r="A82" s="83"/>
      <c r="B82" s="83"/>
      <c r="C82" s="83"/>
      <c r="D82" s="83"/>
      <c r="E82" s="83"/>
      <c r="F82" s="83"/>
      <c r="G82" s="83"/>
      <c r="H82" s="83"/>
      <c r="I82" s="83"/>
      <c r="J82" s="83"/>
      <c r="K82" s="83"/>
    </row>
    <row r="83" spans="1:11" ht="15" customHeight="1" x14ac:dyDescent="0.2">
      <c r="A83" s="83"/>
      <c r="B83" s="83"/>
      <c r="C83" s="83"/>
      <c r="D83" s="83"/>
      <c r="E83" s="83"/>
      <c r="F83" s="83"/>
      <c r="G83" s="83"/>
      <c r="H83" s="83"/>
      <c r="I83" s="83"/>
      <c r="J83" s="83"/>
      <c r="K83" s="83"/>
    </row>
    <row r="84" spans="1:11" ht="15" customHeight="1" x14ac:dyDescent="0.2">
      <c r="A84" s="83"/>
      <c r="B84" s="83"/>
      <c r="C84" s="83"/>
      <c r="D84" s="83"/>
      <c r="E84" s="83"/>
      <c r="F84" s="83"/>
      <c r="G84" s="83"/>
      <c r="H84" s="83"/>
      <c r="I84" s="83"/>
      <c r="J84" s="83"/>
      <c r="K84" s="83"/>
    </row>
    <row r="85" spans="1:11" ht="15" customHeight="1" x14ac:dyDescent="0.2">
      <c r="A85" s="83"/>
      <c r="B85" s="83"/>
      <c r="C85" s="83"/>
      <c r="D85" s="83"/>
      <c r="E85" s="83"/>
      <c r="F85" s="83"/>
      <c r="G85" s="83"/>
      <c r="H85" s="83"/>
      <c r="I85" s="83"/>
      <c r="J85" s="83"/>
      <c r="K85" s="83"/>
    </row>
    <row r="86" spans="1:11" ht="15" customHeight="1" x14ac:dyDescent="0.2">
      <c r="A86" s="83"/>
      <c r="B86" s="83"/>
      <c r="C86" s="83"/>
      <c r="D86" s="83"/>
      <c r="E86" s="83"/>
      <c r="F86" s="83"/>
      <c r="G86" s="83"/>
      <c r="H86" s="83"/>
      <c r="I86" s="83"/>
      <c r="J86" s="83"/>
      <c r="K86" s="83"/>
    </row>
    <row r="87" spans="1:11" ht="15" customHeight="1" x14ac:dyDescent="0.2">
      <c r="A87" s="83"/>
      <c r="B87" s="83"/>
      <c r="C87" s="83"/>
      <c r="D87" s="83"/>
      <c r="E87" s="83"/>
      <c r="F87" s="83"/>
      <c r="G87" s="83"/>
      <c r="H87" s="83"/>
      <c r="I87" s="83"/>
      <c r="J87" s="83"/>
      <c r="K87" s="83"/>
    </row>
    <row r="88" spans="1:11" ht="15" customHeight="1" x14ac:dyDescent="0.2">
      <c r="A88" s="83"/>
      <c r="B88" s="83"/>
      <c r="C88" s="83"/>
      <c r="D88" s="83"/>
      <c r="E88" s="83"/>
      <c r="F88" s="83"/>
      <c r="G88" s="83"/>
      <c r="H88" s="83"/>
      <c r="I88" s="83"/>
      <c r="J88" s="83"/>
      <c r="K88" s="83"/>
    </row>
    <row r="89" spans="1:11" ht="15" customHeight="1" x14ac:dyDescent="0.2">
      <c r="A89" s="83"/>
      <c r="B89" s="83"/>
      <c r="C89" s="83"/>
      <c r="D89" s="83"/>
      <c r="E89" s="83"/>
      <c r="F89" s="83"/>
      <c r="G89" s="83"/>
      <c r="H89" s="83"/>
      <c r="I89" s="83"/>
      <c r="J89" s="83"/>
      <c r="K89" s="83"/>
    </row>
    <row r="90" spans="1:11" ht="15" customHeight="1" x14ac:dyDescent="0.2">
      <c r="A90" s="83"/>
      <c r="B90" s="83"/>
      <c r="C90" s="83"/>
      <c r="D90" s="83"/>
      <c r="E90" s="83"/>
      <c r="F90" s="83"/>
      <c r="G90" s="83"/>
      <c r="H90" s="83"/>
      <c r="I90" s="83"/>
      <c r="J90" s="83"/>
      <c r="K90" s="83"/>
    </row>
    <row r="91" spans="1:11" ht="15" customHeight="1" x14ac:dyDescent="0.2">
      <c r="A91" s="83"/>
      <c r="B91" s="83"/>
      <c r="C91" s="83"/>
      <c r="D91" s="83"/>
      <c r="E91" s="83"/>
      <c r="F91" s="83"/>
      <c r="G91" s="83"/>
      <c r="H91" s="83"/>
      <c r="I91" s="83"/>
      <c r="J91" s="83"/>
      <c r="K91" s="83"/>
    </row>
    <row r="92" spans="1:11" ht="15" customHeight="1" x14ac:dyDescent="0.2">
      <c r="A92" s="83"/>
      <c r="B92" s="83"/>
      <c r="C92" s="83"/>
      <c r="D92" s="83"/>
      <c r="E92" s="83"/>
      <c r="F92" s="83"/>
      <c r="G92" s="83"/>
      <c r="H92" s="83"/>
      <c r="I92" s="83"/>
      <c r="J92" s="83"/>
      <c r="K92" s="83"/>
    </row>
    <row r="93" spans="1:11" ht="15" customHeight="1" x14ac:dyDescent="0.2">
      <c r="A93" s="83"/>
      <c r="B93" s="83"/>
      <c r="C93" s="83"/>
      <c r="D93" s="83"/>
      <c r="E93" s="83"/>
      <c r="F93" s="83"/>
      <c r="G93" s="83"/>
      <c r="H93" s="83"/>
      <c r="I93" s="83"/>
      <c r="J93" s="83"/>
      <c r="K93" s="83"/>
    </row>
    <row r="94" spans="1:11" ht="15" customHeight="1" x14ac:dyDescent="0.2">
      <c r="A94" s="83"/>
      <c r="B94" s="83"/>
      <c r="C94" s="83"/>
      <c r="D94" s="83"/>
      <c r="E94" s="83"/>
      <c r="F94" s="83"/>
      <c r="G94" s="83"/>
      <c r="H94" s="83"/>
      <c r="I94" s="83"/>
      <c r="J94" s="83"/>
      <c r="K94" s="83"/>
    </row>
    <row r="95" spans="1:11" ht="15" customHeight="1" x14ac:dyDescent="0.2">
      <c r="A95" s="83"/>
      <c r="B95" s="83"/>
      <c r="C95" s="83"/>
      <c r="D95" s="83"/>
      <c r="E95" s="83"/>
      <c r="F95" s="83"/>
      <c r="G95" s="83"/>
      <c r="H95" s="83"/>
      <c r="I95" s="83"/>
      <c r="J95" s="83"/>
      <c r="K95" s="83"/>
    </row>
    <row r="96" spans="1:11" ht="15" customHeight="1" x14ac:dyDescent="0.2">
      <c r="A96" s="83"/>
      <c r="B96" s="83"/>
      <c r="C96" s="83"/>
      <c r="D96" s="83"/>
      <c r="E96" s="83"/>
      <c r="F96" s="83"/>
      <c r="G96" s="83"/>
      <c r="H96" s="83"/>
      <c r="I96" s="83"/>
      <c r="J96" s="83"/>
      <c r="K96" s="83"/>
    </row>
    <row r="97" spans="1:11" ht="15" customHeight="1" x14ac:dyDescent="0.2">
      <c r="A97" s="83"/>
      <c r="B97" s="83"/>
      <c r="C97" s="83"/>
      <c r="D97" s="83"/>
      <c r="E97" s="83"/>
      <c r="F97" s="83"/>
      <c r="G97" s="83"/>
      <c r="H97" s="83"/>
      <c r="I97" s="83"/>
      <c r="J97" s="83"/>
      <c r="K97" s="83"/>
    </row>
    <row r="98" spans="1:11" ht="15" customHeight="1" x14ac:dyDescent="0.2">
      <c r="A98" s="83"/>
      <c r="B98" s="83"/>
      <c r="C98" s="83"/>
      <c r="D98" s="83"/>
      <c r="E98" s="83"/>
      <c r="F98" s="83"/>
      <c r="G98" s="83"/>
      <c r="H98" s="83"/>
      <c r="I98" s="83"/>
      <c r="J98" s="83"/>
      <c r="K98" s="83"/>
    </row>
    <row r="99" spans="1:11" ht="15" customHeight="1" x14ac:dyDescent="0.2">
      <c r="A99" s="83"/>
      <c r="B99" s="83"/>
      <c r="C99" s="83"/>
      <c r="D99" s="83"/>
      <c r="E99" s="83"/>
      <c r="F99" s="83"/>
      <c r="G99" s="83"/>
      <c r="H99" s="83"/>
      <c r="I99" s="83"/>
      <c r="J99" s="83"/>
      <c r="K99" s="83"/>
    </row>
    <row r="100" spans="1:11" ht="15" customHeight="1" x14ac:dyDescent="0.2">
      <c r="A100" s="83"/>
      <c r="B100" s="83"/>
      <c r="C100" s="83"/>
      <c r="D100" s="83"/>
      <c r="E100" s="83"/>
      <c r="F100" s="83"/>
      <c r="G100" s="83"/>
      <c r="H100" s="83"/>
      <c r="I100" s="83"/>
      <c r="J100" s="83"/>
      <c r="K100" s="83"/>
    </row>
    <row r="101" spans="1:11" ht="15" customHeight="1" x14ac:dyDescent="0.2">
      <c r="A101" s="83"/>
      <c r="B101" s="83"/>
      <c r="C101" s="83"/>
      <c r="D101" s="83"/>
      <c r="E101" s="83"/>
      <c r="F101" s="83"/>
      <c r="G101" s="83"/>
      <c r="H101" s="83"/>
      <c r="I101" s="83"/>
      <c r="J101" s="83"/>
      <c r="K101" s="83"/>
    </row>
    <row r="102" spans="1:11" ht="15" customHeight="1" x14ac:dyDescent="0.2">
      <c r="A102" s="83"/>
      <c r="B102" s="83"/>
      <c r="C102" s="83"/>
      <c r="D102" s="83"/>
      <c r="E102" s="83"/>
      <c r="F102" s="83"/>
      <c r="G102" s="83"/>
      <c r="H102" s="83"/>
      <c r="I102" s="83"/>
      <c r="J102" s="83"/>
      <c r="K102" s="83"/>
    </row>
    <row r="103" spans="1:11" ht="15" customHeight="1" x14ac:dyDescent="0.2">
      <c r="A103" s="83"/>
      <c r="B103" s="83"/>
      <c r="C103" s="83"/>
      <c r="D103" s="83"/>
      <c r="E103" s="83"/>
      <c r="F103" s="83"/>
      <c r="G103" s="83"/>
      <c r="H103" s="83"/>
      <c r="I103" s="83"/>
      <c r="J103" s="83"/>
      <c r="K103" s="83"/>
    </row>
    <row r="104" spans="1:11" ht="15" customHeight="1" x14ac:dyDescent="0.2">
      <c r="A104" s="83"/>
      <c r="B104" s="83"/>
      <c r="C104" s="83"/>
      <c r="D104" s="83"/>
      <c r="E104" s="83"/>
      <c r="F104" s="83"/>
      <c r="G104" s="83"/>
      <c r="H104" s="83"/>
      <c r="I104" s="83"/>
      <c r="J104" s="83"/>
      <c r="K104" s="83"/>
    </row>
    <row r="105" spans="1:11" ht="15" customHeight="1" x14ac:dyDescent="0.2">
      <c r="A105" s="83"/>
      <c r="B105" s="83"/>
      <c r="C105" s="83"/>
      <c r="D105" s="83"/>
      <c r="E105" s="83"/>
      <c r="F105" s="83"/>
      <c r="G105" s="83"/>
      <c r="H105" s="83"/>
      <c r="I105" s="83"/>
      <c r="J105" s="83"/>
      <c r="K105" s="83"/>
    </row>
    <row r="106" spans="1:11" ht="15" customHeight="1" x14ac:dyDescent="0.2"/>
    <row r="107" spans="1:11" ht="15" customHeight="1" x14ac:dyDescent="0.2"/>
    <row r="108" spans="1:11" ht="15" customHeight="1" x14ac:dyDescent="0.2"/>
    <row r="109" spans="1:11" ht="15" customHeight="1" x14ac:dyDescent="0.2"/>
    <row r="110" spans="1:11" ht="15" customHeight="1" x14ac:dyDescent="0.2"/>
    <row r="111" spans="1:11" ht="15" customHeight="1" x14ac:dyDescent="0.2"/>
    <row r="112" spans="1:11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</sheetData>
  <mergeCells count="31">
    <mergeCell ref="H6:H8"/>
    <mergeCell ref="D7:D8"/>
    <mergeCell ref="E7:F7"/>
    <mergeCell ref="I7:J7"/>
    <mergeCell ref="A8:B8"/>
    <mergeCell ref="E6:F6"/>
    <mergeCell ref="I6:J6"/>
    <mergeCell ref="K1:L1"/>
    <mergeCell ref="A4:D4"/>
    <mergeCell ref="E5:G5"/>
    <mergeCell ref="I5:K5"/>
    <mergeCell ref="A2:L2"/>
    <mergeCell ref="A3:C3"/>
    <mergeCell ref="A9:B14"/>
    <mergeCell ref="A15:B20"/>
    <mergeCell ref="A21:B26"/>
    <mergeCell ref="A27:B32"/>
    <mergeCell ref="A35:D35"/>
    <mergeCell ref="A40:B45"/>
    <mergeCell ref="A46:B51"/>
    <mergeCell ref="A52:B57"/>
    <mergeCell ref="A58:B63"/>
    <mergeCell ref="I36:K36"/>
    <mergeCell ref="H37:H39"/>
    <mergeCell ref="D38:D39"/>
    <mergeCell ref="E38:F38"/>
    <mergeCell ref="I38:J38"/>
    <mergeCell ref="A39:B39"/>
    <mergeCell ref="E36:G36"/>
    <mergeCell ref="E37:F37"/>
    <mergeCell ref="I37:J37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&amp;C24</oddFooter>
  </headerFooter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22"/>
  <sheetViews>
    <sheetView view="pageBreakPreview" topLeftCell="A19" zoomScaleNormal="100" zoomScaleSheetLayoutView="100" workbookViewId="0">
      <selection activeCell="K40" sqref="K40:K63"/>
    </sheetView>
  </sheetViews>
  <sheetFormatPr defaultRowHeight="12.75" x14ac:dyDescent="0.2"/>
  <cols>
    <col min="1" max="1" width="9.42578125" style="66" customWidth="1"/>
    <col min="2" max="2" width="3.85546875" style="66" customWidth="1"/>
    <col min="3" max="11" width="8.85546875" style="66" customWidth="1"/>
    <col min="12" max="12" width="1.7109375" style="66" customWidth="1"/>
    <col min="13" max="14" width="9.140625" style="66"/>
    <col min="15" max="15" width="11.140625" style="66" customWidth="1"/>
    <col min="16" max="16384" width="9.140625" style="66"/>
  </cols>
  <sheetData>
    <row r="1" spans="1:17" ht="13.5" x14ac:dyDescent="0.25">
      <c r="K1" s="964" t="s">
        <v>240</v>
      </c>
      <c r="L1" s="964"/>
    </row>
    <row r="2" spans="1:17" s="655" customFormat="1" ht="30" customHeight="1" x14ac:dyDescent="0.25">
      <c r="A2" s="885" t="s">
        <v>200</v>
      </c>
      <c r="B2" s="885"/>
      <c r="C2" s="885"/>
      <c r="D2" s="885"/>
      <c r="E2" s="885"/>
      <c r="F2" s="885"/>
      <c r="G2" s="885"/>
      <c r="H2" s="885"/>
      <c r="I2" s="885"/>
      <c r="J2" s="885"/>
      <c r="K2" s="885"/>
      <c r="L2" s="885"/>
    </row>
    <row r="3" spans="1:17" ht="17.100000000000001" customHeight="1" x14ac:dyDescent="0.2">
      <c r="A3" s="979" t="str">
        <f>T!E17&amp;" "&amp;T!G17</f>
        <v>III. čtvrtletí 2019</v>
      </c>
      <c r="B3" s="979"/>
      <c r="C3" s="979"/>
      <c r="D3" s="101"/>
      <c r="E3" s="101"/>
      <c r="F3" s="69"/>
      <c r="G3" s="67"/>
      <c r="H3" s="67"/>
      <c r="I3" s="67"/>
    </row>
    <row r="4" spans="1:17" ht="12.95" customHeight="1" x14ac:dyDescent="0.2">
      <c r="A4" s="965" t="s">
        <v>121</v>
      </c>
      <c r="B4" s="965"/>
      <c r="C4" s="965"/>
      <c r="D4" s="966"/>
      <c r="E4" s="95"/>
      <c r="F4" s="70"/>
      <c r="G4" s="70"/>
      <c r="H4" s="70"/>
      <c r="I4" s="70"/>
      <c r="J4" s="71"/>
      <c r="K4" s="100"/>
      <c r="L4" s="71"/>
    </row>
    <row r="5" spans="1:17" ht="24.95" customHeight="1" x14ac:dyDescent="0.25">
      <c r="E5" s="967">
        <f>T!G17</f>
        <v>2019</v>
      </c>
      <c r="F5" s="956"/>
      <c r="G5" s="956"/>
      <c r="H5" s="398"/>
      <c r="I5" s="968">
        <f>E5-1</f>
        <v>2018</v>
      </c>
      <c r="J5" s="969"/>
      <c r="K5" s="970"/>
      <c r="L5" s="71"/>
    </row>
    <row r="6" spans="1:17" ht="24.95" customHeight="1" x14ac:dyDescent="0.25">
      <c r="A6" s="74"/>
      <c r="B6" s="75"/>
      <c r="C6" s="76"/>
      <c r="D6" s="76"/>
      <c r="E6" s="961" t="s">
        <v>39</v>
      </c>
      <c r="F6" s="962"/>
      <c r="G6" s="420"/>
      <c r="H6" s="962" t="s">
        <v>108</v>
      </c>
      <c r="I6" s="1028" t="s">
        <v>39</v>
      </c>
      <c r="J6" s="1029"/>
      <c r="K6" s="399"/>
      <c r="L6" s="87"/>
    </row>
    <row r="7" spans="1:17" ht="24.95" customHeight="1" x14ac:dyDescent="0.25">
      <c r="A7" s="74"/>
      <c r="B7" s="94"/>
      <c r="C7" s="94"/>
      <c r="D7" s="972" t="s">
        <v>0</v>
      </c>
      <c r="E7" s="961"/>
      <c r="F7" s="962"/>
      <c r="G7" s="548" t="s">
        <v>107</v>
      </c>
      <c r="H7" s="962"/>
      <c r="I7" s="1028"/>
      <c r="J7" s="1029"/>
      <c r="K7" s="114" t="s">
        <v>107</v>
      </c>
      <c r="L7" s="87"/>
    </row>
    <row r="8" spans="1:17" ht="15" customHeight="1" x14ac:dyDescent="0.25">
      <c r="A8" s="971" t="s">
        <v>140</v>
      </c>
      <c r="B8" s="971"/>
      <c r="C8" s="126" t="s">
        <v>45</v>
      </c>
      <c r="D8" s="973"/>
      <c r="E8" s="756" t="s">
        <v>336</v>
      </c>
      <c r="F8" s="751" t="s">
        <v>1</v>
      </c>
      <c r="G8" s="549" t="s">
        <v>66</v>
      </c>
      <c r="H8" s="971"/>
      <c r="I8" s="400" t="s">
        <v>141</v>
      </c>
      <c r="J8" s="111" t="s">
        <v>1</v>
      </c>
      <c r="K8" s="115" t="s">
        <v>66</v>
      </c>
      <c r="L8" s="91"/>
    </row>
    <row r="9" spans="1:17" ht="11.1" customHeight="1" x14ac:dyDescent="0.2">
      <c r="A9" s="984" t="str">
        <f>T!J20</f>
        <v>Červenec</v>
      </c>
      <c r="B9" s="985"/>
      <c r="C9" s="92" t="s">
        <v>6</v>
      </c>
      <c r="D9" s="77">
        <v>96</v>
      </c>
      <c r="E9" s="90">
        <v>7122.0482699999993</v>
      </c>
      <c r="F9" s="78">
        <v>76033.782990000007</v>
      </c>
      <c r="G9" s="421">
        <f>E9/$E$14</f>
        <v>0.66443861037754315</v>
      </c>
      <c r="H9" s="141">
        <f>(E9-I9)/I9</f>
        <v>2.5106632964943105E-2</v>
      </c>
      <c r="I9" s="402">
        <v>6947.6170000000002</v>
      </c>
      <c r="J9" s="112">
        <v>74317.403250000003</v>
      </c>
      <c r="K9" s="116">
        <f>I9/$I$14</f>
        <v>0.65093191549523532</v>
      </c>
      <c r="L9" s="87"/>
    </row>
    <row r="10" spans="1:17" ht="11.1" customHeight="1" x14ac:dyDescent="0.2">
      <c r="A10" s="986"/>
      <c r="B10" s="987"/>
      <c r="C10" s="93" t="s">
        <v>7</v>
      </c>
      <c r="D10" s="77">
        <v>324</v>
      </c>
      <c r="E10" s="90">
        <v>1276.48011</v>
      </c>
      <c r="F10" s="78">
        <v>13628.10564</v>
      </c>
      <c r="G10" s="422">
        <f>E10/$E$14</f>
        <v>0.11908690285568276</v>
      </c>
      <c r="H10" s="141">
        <f>(E10-I10)/I10</f>
        <v>-8.5833376303056957E-2</v>
      </c>
      <c r="I10" s="402">
        <v>1396.3320000000001</v>
      </c>
      <c r="J10" s="112">
        <v>14935.042690000004</v>
      </c>
      <c r="K10" s="117">
        <f>I10/$I$14</f>
        <v>0.13082429031814691</v>
      </c>
      <c r="L10" s="88"/>
      <c r="M10" s="79"/>
      <c r="O10" s="79"/>
      <c r="P10" s="79"/>
      <c r="Q10" s="79"/>
    </row>
    <row r="11" spans="1:17" ht="11.1" customHeight="1" x14ac:dyDescent="0.2">
      <c r="A11" s="986"/>
      <c r="B11" s="987"/>
      <c r="C11" s="93" t="s">
        <v>8</v>
      </c>
      <c r="D11" s="77">
        <v>10738</v>
      </c>
      <c r="E11" s="90">
        <v>796.47667999999999</v>
      </c>
      <c r="F11" s="78">
        <v>8502.8320699999986</v>
      </c>
      <c r="G11" s="422">
        <f>E11/$E$14</f>
        <v>7.4305851125229611E-2</v>
      </c>
      <c r="H11" s="141">
        <f t="shared" ref="H11:H13" si="0">(E11-I11)/I11</f>
        <v>0.35584345635298908</v>
      </c>
      <c r="I11" s="402">
        <v>587.44000000000005</v>
      </c>
      <c r="J11" s="112">
        <v>6282.8500100000001</v>
      </c>
      <c r="K11" s="117">
        <f>I11/$I$14</f>
        <v>5.5038071966045488E-2</v>
      </c>
      <c r="L11" s="88"/>
      <c r="M11" s="79"/>
      <c r="O11" s="79"/>
      <c r="P11" s="79"/>
      <c r="Q11" s="79"/>
    </row>
    <row r="12" spans="1:17" ht="11.1" customHeight="1" x14ac:dyDescent="0.2">
      <c r="A12" s="986"/>
      <c r="B12" s="987"/>
      <c r="C12" s="93" t="s">
        <v>9</v>
      </c>
      <c r="D12" s="77">
        <v>108431</v>
      </c>
      <c r="E12" s="90">
        <v>1312.0598</v>
      </c>
      <c r="F12" s="78">
        <v>14007.52679</v>
      </c>
      <c r="G12" s="422">
        <f>E12/$E$14</f>
        <v>0.12240624567463614</v>
      </c>
      <c r="H12" s="141">
        <f t="shared" si="0"/>
        <v>-0.16998585497682142</v>
      </c>
      <c r="I12" s="402">
        <v>1580.768</v>
      </c>
      <c r="J12" s="112">
        <v>16910.624</v>
      </c>
      <c r="K12" s="117">
        <f>I12/$I$14</f>
        <v>0.14810435609700018</v>
      </c>
      <c r="L12" s="88"/>
      <c r="M12" s="79"/>
      <c r="O12" s="79"/>
      <c r="P12" s="79"/>
      <c r="Q12" s="79"/>
    </row>
    <row r="13" spans="1:17" ht="11.1" customHeight="1" x14ac:dyDescent="0.2">
      <c r="A13" s="986"/>
      <c r="B13" s="987"/>
      <c r="C13" s="93" t="s">
        <v>302</v>
      </c>
      <c r="D13" s="77">
        <v>12</v>
      </c>
      <c r="E13" s="90">
        <v>211.83099999999999</v>
      </c>
      <c r="F13" s="78">
        <v>2261.6197199999997</v>
      </c>
      <c r="G13" s="422">
        <f>E13/$E$14</f>
        <v>1.9762389966908402E-2</v>
      </c>
      <c r="H13" s="141">
        <f t="shared" si="0"/>
        <v>0.31423484011862368</v>
      </c>
      <c r="I13" s="405">
        <v>161.18199999999999</v>
      </c>
      <c r="J13" s="118">
        <v>1723.64156</v>
      </c>
      <c r="K13" s="117">
        <f>I13/$I$14</f>
        <v>1.510136612357201E-2</v>
      </c>
      <c r="L13" s="88"/>
      <c r="M13" s="79"/>
      <c r="O13" s="79"/>
      <c r="P13" s="79"/>
      <c r="Q13" s="79"/>
    </row>
    <row r="14" spans="1:17" ht="11.1" customHeight="1" x14ac:dyDescent="0.2">
      <c r="A14" s="988"/>
      <c r="B14" s="989"/>
      <c r="C14" s="580" t="s">
        <v>2</v>
      </c>
      <c r="D14" s="581">
        <v>119601</v>
      </c>
      <c r="E14" s="582">
        <v>10718.895859999999</v>
      </c>
      <c r="F14" s="583">
        <v>114433.86721000001</v>
      </c>
      <c r="G14" s="584">
        <f>SUM(G9:G13)</f>
        <v>1</v>
      </c>
      <c r="H14" s="585">
        <f>(E14-I14)/I14</f>
        <v>4.2682856789236197E-3</v>
      </c>
      <c r="I14" s="586">
        <v>10673.339000000002</v>
      </c>
      <c r="J14" s="587">
        <v>114169.56151</v>
      </c>
      <c r="K14" s="595">
        <f>SUM(K9:K13)</f>
        <v>0.99999999999999989</v>
      </c>
      <c r="L14" s="99"/>
      <c r="M14" s="79"/>
    </row>
    <row r="15" spans="1:17" ht="11.1" customHeight="1" x14ac:dyDescent="0.2">
      <c r="A15" s="990" t="str">
        <f>T!J21</f>
        <v>Srpen</v>
      </c>
      <c r="B15" s="991"/>
      <c r="C15" s="93" t="s">
        <v>6</v>
      </c>
      <c r="D15" s="77">
        <v>96</v>
      </c>
      <c r="E15" s="90">
        <v>6980.7653799999998</v>
      </c>
      <c r="F15" s="78">
        <v>74388.961119999993</v>
      </c>
      <c r="G15" s="422">
        <f>E15/$E$20</f>
        <v>0.64033547324203177</v>
      </c>
      <c r="H15" s="141">
        <f>(E15-I15)/I15</f>
        <v>-4.4643951274008283E-2</v>
      </c>
      <c r="I15" s="402">
        <v>7306.9777380999994</v>
      </c>
      <c r="J15" s="112">
        <v>78009.998330000002</v>
      </c>
      <c r="K15" s="117">
        <f>I15/$I$20</f>
        <v>0.66510979256085268</v>
      </c>
      <c r="L15" s="88"/>
      <c r="M15" s="79"/>
      <c r="N15" s="79"/>
    </row>
    <row r="16" spans="1:17" ht="11.1" customHeight="1" x14ac:dyDescent="0.2">
      <c r="A16" s="990"/>
      <c r="B16" s="991"/>
      <c r="C16" s="93" t="s">
        <v>7</v>
      </c>
      <c r="D16" s="77">
        <v>323</v>
      </c>
      <c r="E16" s="90">
        <v>1493.40344</v>
      </c>
      <c r="F16" s="78">
        <v>15916.177010000003</v>
      </c>
      <c r="G16" s="422">
        <f>E16/$E$20</f>
        <v>0.13698772934461209</v>
      </c>
      <c r="H16" s="141">
        <f>(E16-I16)/I16</f>
        <v>3.2672648654384212E-2</v>
      </c>
      <c r="I16" s="402">
        <v>1446.1537661000002</v>
      </c>
      <c r="J16" s="112">
        <v>15439.349230000007</v>
      </c>
      <c r="K16" s="117">
        <f>I16/$I$20</f>
        <v>0.13163459173641506</v>
      </c>
      <c r="L16" s="89"/>
      <c r="M16" s="82"/>
      <c r="N16" s="79"/>
    </row>
    <row r="17" spans="1:21" ht="11.1" customHeight="1" x14ac:dyDescent="0.2">
      <c r="A17" s="990"/>
      <c r="B17" s="991"/>
      <c r="C17" s="93" t="s">
        <v>8</v>
      </c>
      <c r="D17" s="77">
        <v>10740</v>
      </c>
      <c r="E17" s="90">
        <v>773.44197999999994</v>
      </c>
      <c r="F17" s="78">
        <v>8242.4492300000002</v>
      </c>
      <c r="G17" s="422">
        <f>E17/$E$20</f>
        <v>7.0946709899101928E-2</v>
      </c>
      <c r="H17" s="141">
        <f t="shared" ref="H17:H20" si="1">(E17-I17)/I17</f>
        <v>0.21944050274637161</v>
      </c>
      <c r="I17" s="402">
        <v>634.25971029999994</v>
      </c>
      <c r="J17" s="112">
        <v>6771.9680099999996</v>
      </c>
      <c r="K17" s="117">
        <f>I17/$I$20</f>
        <v>5.7732808209845707E-2</v>
      </c>
      <c r="L17" s="88"/>
      <c r="M17" s="79"/>
      <c r="N17" s="79"/>
      <c r="O17" s="79"/>
      <c r="P17" s="79"/>
    </row>
    <row r="18" spans="1:21" ht="11.1" customHeight="1" x14ac:dyDescent="0.2">
      <c r="A18" s="990"/>
      <c r="B18" s="991"/>
      <c r="C18" s="93" t="s">
        <v>9</v>
      </c>
      <c r="D18" s="77">
        <v>108408</v>
      </c>
      <c r="E18" s="90">
        <v>1446.89967</v>
      </c>
      <c r="F18" s="78">
        <v>15417.124310000001</v>
      </c>
      <c r="G18" s="422">
        <f>E18/$E$20</f>
        <v>0.13272200603928472</v>
      </c>
      <c r="H18" s="141">
        <f t="shared" si="1"/>
        <v>1.8523534356277325E-2</v>
      </c>
      <c r="I18" s="402">
        <v>1420.5854073999999</v>
      </c>
      <c r="J18" s="112">
        <v>15166.1885</v>
      </c>
      <c r="K18" s="117">
        <f>I18/$I$20</f>
        <v>0.12930725937540247</v>
      </c>
      <c r="L18" s="88"/>
      <c r="M18" s="79"/>
      <c r="N18" s="79"/>
      <c r="O18" s="79"/>
      <c r="P18" s="79"/>
    </row>
    <row r="19" spans="1:21" ht="11.1" customHeight="1" x14ac:dyDescent="0.2">
      <c r="A19" s="990"/>
      <c r="B19" s="991"/>
      <c r="C19" s="93" t="s">
        <v>302</v>
      </c>
      <c r="D19" s="77">
        <v>12</v>
      </c>
      <c r="E19" s="90">
        <v>207.221</v>
      </c>
      <c r="F19" s="78">
        <v>2208.83491</v>
      </c>
      <c r="G19" s="422">
        <f>E19/$E$20</f>
        <v>1.9008081474969591E-2</v>
      </c>
      <c r="H19" s="141">
        <f t="shared" si="1"/>
        <v>0.16320882871352704</v>
      </c>
      <c r="I19" s="405">
        <v>178.14600000000002</v>
      </c>
      <c r="J19" s="118">
        <v>1902.0614499999999</v>
      </c>
      <c r="K19" s="117">
        <f>I19/$I$20</f>
        <v>1.6215548117484099E-2</v>
      </c>
      <c r="L19" s="88"/>
      <c r="M19" s="79"/>
      <c r="N19" s="79"/>
      <c r="O19" s="79"/>
      <c r="P19" s="79"/>
    </row>
    <row r="20" spans="1:21" ht="11.1" customHeight="1" x14ac:dyDescent="0.2">
      <c r="A20" s="990"/>
      <c r="B20" s="991"/>
      <c r="C20" s="580" t="s">
        <v>2</v>
      </c>
      <c r="D20" s="581">
        <v>119579</v>
      </c>
      <c r="E20" s="582">
        <v>10901.731469999999</v>
      </c>
      <c r="F20" s="583">
        <v>116173.54657999999</v>
      </c>
      <c r="G20" s="584">
        <f>SUM(G15:G19)</f>
        <v>1.0000000000000002</v>
      </c>
      <c r="H20" s="585">
        <f t="shared" si="1"/>
        <v>-7.6816138690982624E-3</v>
      </c>
      <c r="I20" s="586">
        <v>10986.1226219</v>
      </c>
      <c r="J20" s="587">
        <v>117289.56552</v>
      </c>
      <c r="K20" s="595">
        <f>SUM(K15:K19)</f>
        <v>0.99999999999999989</v>
      </c>
      <c r="L20" s="99"/>
      <c r="M20" s="79"/>
      <c r="N20" s="79"/>
      <c r="O20" s="79"/>
      <c r="P20" s="79"/>
    </row>
    <row r="21" spans="1:21" ht="11.1" customHeight="1" x14ac:dyDescent="0.2">
      <c r="A21" s="990" t="str">
        <f>T!J22</f>
        <v>Září</v>
      </c>
      <c r="B21" s="991"/>
      <c r="C21" s="92" t="s">
        <v>6</v>
      </c>
      <c r="D21" s="104">
        <v>96</v>
      </c>
      <c r="E21" s="106">
        <v>8068.0559599999997</v>
      </c>
      <c r="F21" s="105">
        <v>86082.615979999988</v>
      </c>
      <c r="G21" s="421">
        <f>E21/$E$26</f>
        <v>0.56591758921407609</v>
      </c>
      <c r="H21" s="383">
        <f>(E21-I21)/I21</f>
        <v>-3.2058130138678795E-2</v>
      </c>
      <c r="I21" s="401">
        <v>8335.2691016000008</v>
      </c>
      <c r="J21" s="113">
        <v>89049.785169999974</v>
      </c>
      <c r="K21" s="116">
        <f>I21/$I$26</f>
        <v>0.60425782237664838</v>
      </c>
      <c r="L21" s="106"/>
      <c r="M21" s="78"/>
      <c r="N21" s="78"/>
      <c r="O21" s="78"/>
      <c r="P21" s="78"/>
      <c r="Q21" s="78"/>
      <c r="R21" s="78"/>
      <c r="S21" s="78"/>
      <c r="T21" s="78"/>
      <c r="U21" s="78"/>
    </row>
    <row r="22" spans="1:21" ht="11.1" customHeight="1" x14ac:dyDescent="0.2">
      <c r="A22" s="990"/>
      <c r="B22" s="991"/>
      <c r="C22" s="93" t="s">
        <v>7</v>
      </c>
      <c r="D22" s="77">
        <v>328</v>
      </c>
      <c r="E22" s="90">
        <v>1733.46297</v>
      </c>
      <c r="F22" s="78">
        <v>18495.365240000006</v>
      </c>
      <c r="G22" s="422">
        <f>E22/$E$26</f>
        <v>0.12159028021593846</v>
      </c>
      <c r="H22" s="141">
        <f t="shared" ref="H22:H26" si="2">(E22-I22)/I22</f>
        <v>5.313314179401115E-3</v>
      </c>
      <c r="I22" s="402">
        <v>1724.3012159</v>
      </c>
      <c r="J22" s="112">
        <v>18420.894009999996</v>
      </c>
      <c r="K22" s="117">
        <f>I22/$I$26</f>
        <v>0.12500166283067435</v>
      </c>
      <c r="L22" s="90"/>
      <c r="M22" s="78"/>
      <c r="N22" s="78"/>
      <c r="O22" s="78"/>
      <c r="P22" s="78"/>
      <c r="Q22" s="78"/>
      <c r="R22" s="78"/>
      <c r="S22" s="78"/>
      <c r="T22" s="78"/>
      <c r="U22" s="78"/>
    </row>
    <row r="23" spans="1:21" ht="11.1" customHeight="1" x14ac:dyDescent="0.2">
      <c r="A23" s="990"/>
      <c r="B23" s="991"/>
      <c r="C23" s="93" t="s">
        <v>8</v>
      </c>
      <c r="D23" s="77">
        <v>10752</v>
      </c>
      <c r="E23" s="90">
        <v>1622.21919</v>
      </c>
      <c r="F23" s="78">
        <v>17308.60788</v>
      </c>
      <c r="G23" s="422">
        <f>E23/$E$26</f>
        <v>0.11378730858252639</v>
      </c>
      <c r="H23" s="141">
        <f t="shared" si="2"/>
        <v>0.18300283069203341</v>
      </c>
      <c r="I23" s="402">
        <v>1371.2724500000002</v>
      </c>
      <c r="J23" s="112">
        <v>14649.42571</v>
      </c>
      <c r="K23" s="117">
        <f>I23/$I$26</f>
        <v>9.940916057083711E-2</v>
      </c>
      <c r="L23" s="90"/>
      <c r="M23" s="78"/>
      <c r="N23" s="78"/>
      <c r="O23" s="78"/>
      <c r="P23" s="78"/>
      <c r="Q23" s="78"/>
      <c r="R23" s="78"/>
      <c r="S23" s="78"/>
      <c r="T23" s="78"/>
      <c r="U23" s="78"/>
    </row>
    <row r="24" spans="1:21" ht="11.1" customHeight="1" x14ac:dyDescent="0.2">
      <c r="A24" s="990"/>
      <c r="B24" s="991"/>
      <c r="C24" s="93" t="s">
        <v>9</v>
      </c>
      <c r="D24" s="77">
        <v>108464</v>
      </c>
      <c r="E24" s="90">
        <v>2628.1195000000002</v>
      </c>
      <c r="F24" s="78">
        <v>28039.279899999998</v>
      </c>
      <c r="G24" s="422">
        <f>E24/$E$26</f>
        <v>0.18434416654771235</v>
      </c>
      <c r="H24" s="141">
        <f t="shared" si="2"/>
        <v>0.20257257746889817</v>
      </c>
      <c r="I24" s="402">
        <v>2185.41446</v>
      </c>
      <c r="J24" s="112">
        <v>23348.45217</v>
      </c>
      <c r="K24" s="117">
        <f>I24/$I$26</f>
        <v>0.15842965193967781</v>
      </c>
      <c r="L24" s="90"/>
      <c r="M24" s="78"/>
      <c r="N24" s="78"/>
      <c r="O24" s="78"/>
      <c r="P24" s="78"/>
      <c r="Q24" s="78"/>
      <c r="R24" s="78"/>
      <c r="S24" s="78"/>
      <c r="T24" s="78"/>
      <c r="U24" s="78"/>
    </row>
    <row r="25" spans="1:21" ht="11.1" customHeight="1" x14ac:dyDescent="0.2">
      <c r="A25" s="985"/>
      <c r="B25" s="1036"/>
      <c r="C25" s="93" t="s">
        <v>302</v>
      </c>
      <c r="D25" s="77">
        <v>12</v>
      </c>
      <c r="E25" s="90">
        <v>204.73400000000001</v>
      </c>
      <c r="F25" s="78">
        <v>2184.9079900000002</v>
      </c>
      <c r="G25" s="422">
        <f>E25/$E$26</f>
        <v>1.4360655439746683E-2</v>
      </c>
      <c r="H25" s="141">
        <f t="shared" si="2"/>
        <v>0.15039136029308484</v>
      </c>
      <c r="I25" s="405">
        <v>177.96899999999999</v>
      </c>
      <c r="J25" s="118">
        <v>1900.9338900000002</v>
      </c>
      <c r="K25" s="117">
        <f>I25/$I$26</f>
        <v>1.2901702282162312E-2</v>
      </c>
      <c r="L25" s="90"/>
      <c r="M25" s="78"/>
      <c r="N25" s="78"/>
      <c r="O25" s="78"/>
      <c r="P25" s="78"/>
      <c r="Q25" s="78"/>
      <c r="R25" s="78"/>
      <c r="S25" s="78"/>
      <c r="T25" s="78"/>
      <c r="U25" s="78"/>
    </row>
    <row r="26" spans="1:21" ht="11.1" customHeight="1" thickBot="1" x14ac:dyDescent="0.25">
      <c r="A26" s="992"/>
      <c r="B26" s="993"/>
      <c r="C26" s="646" t="s">
        <v>2</v>
      </c>
      <c r="D26" s="647">
        <v>119652</v>
      </c>
      <c r="E26" s="648">
        <v>14256.591620000001</v>
      </c>
      <c r="F26" s="649">
        <v>152110.77698999998</v>
      </c>
      <c r="G26" s="650">
        <f>SUM(G21:G25)</f>
        <v>1</v>
      </c>
      <c r="H26" s="651">
        <f t="shared" si="2"/>
        <v>3.3518762478915554E-2</v>
      </c>
      <c r="I26" s="652">
        <v>13794.226227500001</v>
      </c>
      <c r="J26" s="653">
        <v>147369.49094999995</v>
      </c>
      <c r="K26" s="654">
        <f>SUM(K21:K25)</f>
        <v>1</v>
      </c>
      <c r="L26" s="107"/>
    </row>
    <row r="27" spans="1:21" ht="11.1" customHeight="1" thickTop="1" x14ac:dyDescent="0.2">
      <c r="A27" s="1034" t="str">
        <f>T!E17</f>
        <v>III. čtvrtletí</v>
      </c>
      <c r="B27" s="1035"/>
      <c r="C27" s="93" t="s">
        <v>6</v>
      </c>
      <c r="D27" s="77">
        <f>D21</f>
        <v>96</v>
      </c>
      <c r="E27" s="90">
        <f>E9+E15+E21</f>
        <v>22170.869610000002</v>
      </c>
      <c r="F27" s="78">
        <f>F9+F15+F21</f>
        <v>236505.36008999997</v>
      </c>
      <c r="G27" s="422">
        <f>E27/$E$32</f>
        <v>0.61796511153493405</v>
      </c>
      <c r="H27" s="141">
        <f>(E27-I27)/I27</f>
        <v>-1.8547886462407553E-2</v>
      </c>
      <c r="I27" s="402">
        <f>I9+I15+I21</f>
        <v>22589.863839700003</v>
      </c>
      <c r="J27" s="112">
        <f>J9+J15+J21</f>
        <v>241377.18674999999</v>
      </c>
      <c r="K27" s="117">
        <f>I27/$I$32</f>
        <v>0.63716541804218263</v>
      </c>
      <c r="L27" s="87"/>
    </row>
    <row r="28" spans="1:21" ht="11.1" customHeight="1" x14ac:dyDescent="0.2">
      <c r="A28" s="990"/>
      <c r="B28" s="991"/>
      <c r="C28" s="93" t="s">
        <v>7</v>
      </c>
      <c r="D28" s="77">
        <f>D22</f>
        <v>328</v>
      </c>
      <c r="E28" s="90">
        <f t="shared" ref="E28:F31" si="3">E10+E16+E22</f>
        <v>4503.3465200000001</v>
      </c>
      <c r="F28" s="78">
        <f t="shared" si="3"/>
        <v>48039.647890000007</v>
      </c>
      <c r="G28" s="422">
        <f>E28/$E$32</f>
        <v>0.12552105909535666</v>
      </c>
      <c r="H28" s="141">
        <f t="shared" ref="H28:H31" si="4">(E28-I28)/I28</f>
        <v>-1.3891705974036271E-2</v>
      </c>
      <c r="I28" s="402">
        <f t="shared" ref="I28:J28" si="5">I10+I16+I22</f>
        <v>4566.7869820000005</v>
      </c>
      <c r="J28" s="112">
        <f t="shared" si="5"/>
        <v>48795.285930000005</v>
      </c>
      <c r="K28" s="117">
        <f>I28/$I$32</f>
        <v>0.12880992807853375</v>
      </c>
      <c r="L28" s="87"/>
    </row>
    <row r="29" spans="1:21" ht="11.1" customHeight="1" x14ac:dyDescent="0.2">
      <c r="A29" s="990"/>
      <c r="B29" s="991"/>
      <c r="C29" s="93" t="s">
        <v>8</v>
      </c>
      <c r="D29" s="77">
        <f>D23</f>
        <v>10752</v>
      </c>
      <c r="E29" s="90">
        <f t="shared" si="3"/>
        <v>3192.1378500000001</v>
      </c>
      <c r="F29" s="78">
        <f t="shared" si="3"/>
        <v>34053.889179999998</v>
      </c>
      <c r="G29" s="422">
        <f>E29/$E$32</f>
        <v>8.8973949024552246E-2</v>
      </c>
      <c r="H29" s="141">
        <f t="shared" si="4"/>
        <v>0.23107293586626029</v>
      </c>
      <c r="I29" s="402">
        <f t="shared" ref="I29:J29" si="6">I11+I17+I23</f>
        <v>2592.9721602999998</v>
      </c>
      <c r="J29" s="112">
        <f t="shared" si="6"/>
        <v>27704.243729999998</v>
      </c>
      <c r="K29" s="117">
        <f>I29/$I$32</f>
        <v>7.3136881311597651E-2</v>
      </c>
      <c r="L29" s="87"/>
    </row>
    <row r="30" spans="1:21" ht="11.1" customHeight="1" x14ac:dyDescent="0.2">
      <c r="A30" s="990"/>
      <c r="B30" s="991"/>
      <c r="C30" s="93" t="s">
        <v>9</v>
      </c>
      <c r="D30" s="77">
        <f>D24</f>
        <v>108464</v>
      </c>
      <c r="E30" s="90">
        <f t="shared" si="3"/>
        <v>5387.0789700000005</v>
      </c>
      <c r="F30" s="78">
        <f t="shared" si="3"/>
        <v>57463.930999999997</v>
      </c>
      <c r="G30" s="422">
        <f>E30/$E$32</f>
        <v>0.15015319268496424</v>
      </c>
      <c r="H30" s="141">
        <f t="shared" si="4"/>
        <v>3.8619638996956245E-2</v>
      </c>
      <c r="I30" s="402">
        <f t="shared" ref="I30:J30" si="7">I12+I18+I24</f>
        <v>5186.7678673999999</v>
      </c>
      <c r="J30" s="112">
        <f t="shared" si="7"/>
        <v>55425.264670000004</v>
      </c>
      <c r="K30" s="117">
        <f>I30/$I$32</f>
        <v>0.14629699142815061</v>
      </c>
      <c r="L30" s="87"/>
    </row>
    <row r="31" spans="1:21" ht="11.1" customHeight="1" x14ac:dyDescent="0.2">
      <c r="A31" s="990"/>
      <c r="B31" s="991"/>
      <c r="C31" s="93" t="s">
        <v>302</v>
      </c>
      <c r="D31" s="77">
        <f>D25</f>
        <v>12</v>
      </c>
      <c r="E31" s="90">
        <f>E13+E19+E25</f>
        <v>623.78600000000006</v>
      </c>
      <c r="F31" s="78">
        <f t="shared" si="3"/>
        <v>6655.3626199999999</v>
      </c>
      <c r="G31" s="422">
        <f>E31/$E$32</f>
        <v>1.7386687660192794E-2</v>
      </c>
      <c r="H31" s="141">
        <f t="shared" si="4"/>
        <v>0.20585659688728145</v>
      </c>
      <c r="I31" s="402">
        <f>I13+I19+I25</f>
        <v>517.29700000000003</v>
      </c>
      <c r="J31" s="112">
        <f t="shared" ref="J31" si="8">J13+J19+J25</f>
        <v>5526.6369000000004</v>
      </c>
      <c r="K31" s="117">
        <f>I31/$I$32</f>
        <v>1.4590781139535373E-2</v>
      </c>
      <c r="L31" s="87"/>
    </row>
    <row r="32" spans="1:21" ht="11.1" customHeight="1" x14ac:dyDescent="0.2">
      <c r="A32" s="990"/>
      <c r="B32" s="991"/>
      <c r="C32" s="614" t="s">
        <v>2</v>
      </c>
      <c r="D32" s="609">
        <f>SUM(D27:D31)</f>
        <v>119652</v>
      </c>
      <c r="E32" s="615">
        <f>SUM(E27:E31)</f>
        <v>35877.218950000002</v>
      </c>
      <c r="F32" s="616">
        <f>SUM(F27:F31)</f>
        <v>382718.19077999995</v>
      </c>
      <c r="G32" s="617">
        <f>SUM(G27:G31)</f>
        <v>0.99999999999999989</v>
      </c>
      <c r="H32" s="618">
        <f>(E32-I32)/I32</f>
        <v>1.1946037952358319E-2</v>
      </c>
      <c r="I32" s="628">
        <f>SUM(I27:I31)</f>
        <v>35453.687849400005</v>
      </c>
      <c r="J32" s="629">
        <f>SUM(J27:J31)</f>
        <v>378828.61797999998</v>
      </c>
      <c r="K32" s="630">
        <f>SUM(K27:K31)</f>
        <v>1</v>
      </c>
      <c r="L32" s="91"/>
    </row>
    <row r="33" spans="1:12" ht="5.0999999999999996" customHeight="1" x14ac:dyDescent="0.2">
      <c r="A33" s="80"/>
      <c r="B33" s="81"/>
      <c r="C33" s="135"/>
      <c r="D33" s="85"/>
      <c r="E33" s="102"/>
      <c r="F33" s="86"/>
      <c r="G33" s="103"/>
      <c r="H33" s="98"/>
      <c r="I33" s="405"/>
      <c r="J33" s="118"/>
      <c r="K33" s="121"/>
      <c r="L33" s="87"/>
    </row>
    <row r="34" spans="1:12" ht="9.9499999999999993" customHeight="1" x14ac:dyDescent="0.2">
      <c r="A34" s="80"/>
      <c r="B34" s="81"/>
      <c r="C34" s="84"/>
      <c r="D34" s="86"/>
      <c r="E34" s="86"/>
      <c r="F34" s="86"/>
      <c r="G34" s="98"/>
      <c r="H34" s="67"/>
      <c r="I34" s="118"/>
      <c r="J34" s="118"/>
      <c r="K34" s="120"/>
      <c r="L34" s="71"/>
    </row>
    <row r="35" spans="1:12" ht="12.95" customHeight="1" x14ac:dyDescent="0.2">
      <c r="A35" s="1030" t="s">
        <v>122</v>
      </c>
      <c r="B35" s="1030"/>
      <c r="C35" s="1030"/>
      <c r="D35" s="1031"/>
      <c r="E35" s="95"/>
      <c r="F35" s="70"/>
      <c r="G35" s="70"/>
      <c r="H35" s="70"/>
      <c r="I35" s="122"/>
      <c r="J35" s="123"/>
      <c r="K35" s="124"/>
      <c r="L35" s="71"/>
    </row>
    <row r="36" spans="1:12" ht="24.95" customHeight="1" x14ac:dyDescent="0.25">
      <c r="A36" s="68"/>
      <c r="B36" s="72"/>
      <c r="C36" s="73"/>
      <c r="D36" s="73"/>
      <c r="E36" s="967">
        <f>T!G17</f>
        <v>2019</v>
      </c>
      <c r="F36" s="956"/>
      <c r="G36" s="956"/>
      <c r="H36" s="398"/>
      <c r="I36" s="968">
        <f>E36-1</f>
        <v>2018</v>
      </c>
      <c r="J36" s="969"/>
      <c r="K36" s="970"/>
      <c r="L36" s="87"/>
    </row>
    <row r="37" spans="1:12" ht="24.95" customHeight="1" x14ac:dyDescent="0.25">
      <c r="A37" s="74"/>
      <c r="B37" s="75"/>
      <c r="C37" s="76"/>
      <c r="D37" s="76"/>
      <c r="E37" s="961" t="s">
        <v>39</v>
      </c>
      <c r="F37" s="962"/>
      <c r="G37" s="420"/>
      <c r="H37" s="962" t="s">
        <v>108</v>
      </c>
      <c r="I37" s="1028" t="s">
        <v>39</v>
      </c>
      <c r="J37" s="1029"/>
      <c r="K37" s="399"/>
      <c r="L37" s="87"/>
    </row>
    <row r="38" spans="1:12" ht="24.95" customHeight="1" x14ac:dyDescent="0.25">
      <c r="A38" s="74"/>
      <c r="B38" s="94"/>
      <c r="C38" s="94"/>
      <c r="D38" s="972" t="s">
        <v>0</v>
      </c>
      <c r="E38" s="961"/>
      <c r="F38" s="962"/>
      <c r="G38" s="548" t="s">
        <v>107</v>
      </c>
      <c r="H38" s="962"/>
      <c r="I38" s="1028"/>
      <c r="J38" s="1029"/>
      <c r="K38" s="114" t="s">
        <v>107</v>
      </c>
      <c r="L38" s="87"/>
    </row>
    <row r="39" spans="1:12" ht="15" customHeight="1" x14ac:dyDescent="0.25">
      <c r="A39" s="971" t="s">
        <v>140</v>
      </c>
      <c r="B39" s="971"/>
      <c r="C39" s="126" t="s">
        <v>45</v>
      </c>
      <c r="D39" s="973"/>
      <c r="E39" s="756" t="s">
        <v>336</v>
      </c>
      <c r="F39" s="751" t="s">
        <v>1</v>
      </c>
      <c r="G39" s="549" t="s">
        <v>66</v>
      </c>
      <c r="H39" s="971"/>
      <c r="I39" s="400" t="s">
        <v>141</v>
      </c>
      <c r="J39" s="111" t="s">
        <v>1</v>
      </c>
      <c r="K39" s="115" t="s">
        <v>66</v>
      </c>
      <c r="L39" s="91"/>
    </row>
    <row r="40" spans="1:12" ht="11.1" customHeight="1" x14ac:dyDescent="0.2">
      <c r="A40" s="984" t="str">
        <f>T!J20</f>
        <v>Červenec</v>
      </c>
      <c r="B40" s="985"/>
      <c r="C40" s="92" t="s">
        <v>6</v>
      </c>
      <c r="D40" s="77">
        <v>72</v>
      </c>
      <c r="E40" s="90">
        <v>8999.7669999999998</v>
      </c>
      <c r="F40" s="78">
        <v>96075.864810000028</v>
      </c>
      <c r="G40" s="421">
        <f>E40/$E$45</f>
        <v>0.67996668077004452</v>
      </c>
      <c r="H40" s="141">
        <f>(E40-I40)/I40</f>
        <v>-7.8523030762973983E-2</v>
      </c>
      <c r="I40" s="402">
        <v>9766.6759999999995</v>
      </c>
      <c r="J40" s="112">
        <v>104490.01651999999</v>
      </c>
      <c r="K40" s="116">
        <f>I40/$I$45</f>
        <v>0.69575112554852681</v>
      </c>
      <c r="L40" s="87"/>
    </row>
    <row r="41" spans="1:12" ht="11.1" customHeight="1" x14ac:dyDescent="0.2">
      <c r="A41" s="986"/>
      <c r="B41" s="987"/>
      <c r="C41" s="93" t="s">
        <v>7</v>
      </c>
      <c r="D41" s="77">
        <v>328</v>
      </c>
      <c r="E41" s="90">
        <v>1264.1139999999998</v>
      </c>
      <c r="F41" s="78">
        <v>13495.168249999999</v>
      </c>
      <c r="G41" s="422">
        <f t="shared" ref="G41" si="9">E41/$E$45</f>
        <v>9.5508628245036115E-2</v>
      </c>
      <c r="H41" s="141">
        <f>(E41-I41)/I41</f>
        <v>6.3911407064273201E-2</v>
      </c>
      <c r="I41" s="402">
        <v>1188.1759999999999</v>
      </c>
      <c r="J41" s="112">
        <v>12712.410440000007</v>
      </c>
      <c r="K41" s="117">
        <f t="shared" ref="K41:K44" si="10">I41/$I$45</f>
        <v>8.4642389012366787E-2</v>
      </c>
      <c r="L41" s="88"/>
    </row>
    <row r="42" spans="1:12" ht="11.1" customHeight="1" x14ac:dyDescent="0.2">
      <c r="A42" s="986"/>
      <c r="B42" s="987"/>
      <c r="C42" s="93" t="s">
        <v>8</v>
      </c>
      <c r="D42" s="77">
        <v>10719</v>
      </c>
      <c r="E42" s="90">
        <v>910.11099999999999</v>
      </c>
      <c r="F42" s="78">
        <v>9716.1199500000002</v>
      </c>
      <c r="G42" s="422">
        <f>E42/$E$45</f>
        <v>6.8762353047840674E-2</v>
      </c>
      <c r="H42" s="141">
        <f t="shared" ref="H42:H44" si="11">(E42-I42)/I42</f>
        <v>0.46429094325840609</v>
      </c>
      <c r="I42" s="402">
        <v>621.53700000000003</v>
      </c>
      <c r="J42" s="112">
        <v>6649.7461499999999</v>
      </c>
      <c r="K42" s="117">
        <f t="shared" si="10"/>
        <v>4.4276585741152341E-2</v>
      </c>
      <c r="L42" s="88"/>
    </row>
    <row r="43" spans="1:12" ht="11.1" customHeight="1" x14ac:dyDescent="0.2">
      <c r="A43" s="986"/>
      <c r="B43" s="987"/>
      <c r="C43" s="93" t="s">
        <v>9</v>
      </c>
      <c r="D43" s="77">
        <v>146360</v>
      </c>
      <c r="E43" s="90">
        <v>1886.3</v>
      </c>
      <c r="F43" s="78">
        <v>20137</v>
      </c>
      <c r="G43" s="422">
        <f>E43/$E$45</f>
        <v>0.14251715071473905</v>
      </c>
      <c r="H43" s="141">
        <f t="shared" si="11"/>
        <v>-0.18409100739651374</v>
      </c>
      <c r="I43" s="402">
        <v>2311.9</v>
      </c>
      <c r="J43" s="112">
        <v>24734.5</v>
      </c>
      <c r="K43" s="117">
        <f t="shared" si="10"/>
        <v>0.1646933948823161</v>
      </c>
      <c r="L43" s="88"/>
    </row>
    <row r="44" spans="1:12" ht="11.1" customHeight="1" x14ac:dyDescent="0.2">
      <c r="A44" s="986"/>
      <c r="B44" s="987"/>
      <c r="C44" s="93" t="s">
        <v>302</v>
      </c>
      <c r="D44" s="77">
        <v>11</v>
      </c>
      <c r="E44" s="90">
        <v>175.30799999999999</v>
      </c>
      <c r="F44" s="78">
        <v>1871.4773799999998</v>
      </c>
      <c r="G44" s="422">
        <f>E44/$E$45</f>
        <v>1.3245187222339751E-2</v>
      </c>
      <c r="H44" s="141">
        <f t="shared" si="11"/>
        <v>0.17411309280629012</v>
      </c>
      <c r="I44" s="405">
        <v>149.31100000000001</v>
      </c>
      <c r="J44" s="118">
        <v>1597.4245299999998</v>
      </c>
      <c r="K44" s="117">
        <f t="shared" si="10"/>
        <v>1.0636504815638003E-2</v>
      </c>
      <c r="L44" s="88"/>
    </row>
    <row r="45" spans="1:12" ht="11.1" customHeight="1" x14ac:dyDescent="0.2">
      <c r="A45" s="988"/>
      <c r="B45" s="989"/>
      <c r="C45" s="580" t="s">
        <v>2</v>
      </c>
      <c r="D45" s="581">
        <v>157490</v>
      </c>
      <c r="E45" s="582">
        <v>13235.599999999999</v>
      </c>
      <c r="F45" s="583">
        <v>141295.63039000003</v>
      </c>
      <c r="G45" s="584">
        <f>SUM(G40:G44)</f>
        <v>1</v>
      </c>
      <c r="H45" s="585">
        <f>(E45-I45)/I45</f>
        <v>-5.7132273323075175E-2</v>
      </c>
      <c r="I45" s="586">
        <v>14037.599999999999</v>
      </c>
      <c r="J45" s="587">
        <v>150184.09763999999</v>
      </c>
      <c r="K45" s="595">
        <f>SUM(K40:K44)</f>
        <v>1</v>
      </c>
      <c r="L45" s="99"/>
    </row>
    <row r="46" spans="1:12" ht="11.1" customHeight="1" x14ac:dyDescent="0.2">
      <c r="A46" s="990" t="str">
        <f>T!J21</f>
        <v>Srpen</v>
      </c>
      <c r="B46" s="991"/>
      <c r="C46" s="93" t="s">
        <v>6</v>
      </c>
      <c r="D46" s="77">
        <v>72</v>
      </c>
      <c r="E46" s="90">
        <v>9746.2240000000002</v>
      </c>
      <c r="F46" s="78">
        <v>103827.53499</v>
      </c>
      <c r="G46" s="422">
        <f>E46/$E$51</f>
        <v>0.68539328687262224</v>
      </c>
      <c r="H46" s="141">
        <f>(E46-I46)/I46</f>
        <v>4.1599764710308074E-2</v>
      </c>
      <c r="I46" s="402">
        <v>9356.9760000000006</v>
      </c>
      <c r="J46" s="112">
        <v>99890.75529000003</v>
      </c>
      <c r="K46" s="117">
        <f>I46/$I$51</f>
        <v>0.6953964148755909</v>
      </c>
      <c r="L46" s="88"/>
    </row>
    <row r="47" spans="1:12" ht="11.1" customHeight="1" x14ac:dyDescent="0.2">
      <c r="A47" s="990"/>
      <c r="B47" s="991"/>
      <c r="C47" s="93" t="s">
        <v>7</v>
      </c>
      <c r="D47" s="77">
        <v>328</v>
      </c>
      <c r="E47" s="90">
        <v>1326.7139999999999</v>
      </c>
      <c r="F47" s="78">
        <v>14133.183740000002</v>
      </c>
      <c r="G47" s="422">
        <f t="shared" ref="G47:G50" si="12">E47/$E$51</f>
        <v>9.3299812234966487E-2</v>
      </c>
      <c r="H47" s="141">
        <f>(E47-I47)/I47</f>
        <v>9.4494093655103029E-2</v>
      </c>
      <c r="I47" s="402">
        <v>1212.171</v>
      </c>
      <c r="J47" s="112">
        <v>12940.707939999997</v>
      </c>
      <c r="K47" s="117">
        <f t="shared" ref="K47:K50" si="13">I47/$I$51</f>
        <v>9.0086729688754127E-2</v>
      </c>
      <c r="L47" s="89"/>
    </row>
    <row r="48" spans="1:12" ht="11.1" customHeight="1" x14ac:dyDescent="0.2">
      <c r="A48" s="990"/>
      <c r="B48" s="991"/>
      <c r="C48" s="93" t="s">
        <v>8</v>
      </c>
      <c r="D48" s="77">
        <v>10720</v>
      </c>
      <c r="E48" s="90">
        <v>856.101</v>
      </c>
      <c r="F48" s="78">
        <v>9119.6042500000003</v>
      </c>
      <c r="G48" s="422">
        <f t="shared" si="12"/>
        <v>6.0204431817382685E-2</v>
      </c>
      <c r="H48" s="141">
        <f t="shared" ref="H48:H50" si="14">(E48-I48)/I48</f>
        <v>0.28121239875725079</v>
      </c>
      <c r="I48" s="402">
        <v>668.19600000000003</v>
      </c>
      <c r="J48" s="112">
        <v>7132.9342199999992</v>
      </c>
      <c r="K48" s="117">
        <f t="shared" si="13"/>
        <v>4.9659323998929812E-2</v>
      </c>
      <c r="L48" s="88"/>
    </row>
    <row r="49" spans="1:12" ht="11.1" customHeight="1" x14ac:dyDescent="0.2">
      <c r="A49" s="990"/>
      <c r="B49" s="991"/>
      <c r="C49" s="93" t="s">
        <v>9</v>
      </c>
      <c r="D49" s="77">
        <v>146326</v>
      </c>
      <c r="E49" s="90">
        <v>2090.8000000000002</v>
      </c>
      <c r="F49" s="78">
        <v>22273.4</v>
      </c>
      <c r="G49" s="422">
        <f t="shared" si="12"/>
        <v>0.14703338279453443</v>
      </c>
      <c r="H49" s="141">
        <f t="shared" si="14"/>
        <v>1.9952192789892232E-2</v>
      </c>
      <c r="I49" s="402">
        <v>2049.9</v>
      </c>
      <c r="J49" s="112">
        <v>21883.4</v>
      </c>
      <c r="K49" s="117">
        <f t="shared" si="13"/>
        <v>0.15234549183982876</v>
      </c>
      <c r="L49" s="88"/>
    </row>
    <row r="50" spans="1:12" ht="11.1" customHeight="1" x14ac:dyDescent="0.2">
      <c r="A50" s="990"/>
      <c r="B50" s="991"/>
      <c r="C50" s="93" t="s">
        <v>302</v>
      </c>
      <c r="D50" s="77">
        <v>11</v>
      </c>
      <c r="E50" s="90">
        <v>200.06100000000001</v>
      </c>
      <c r="F50" s="78">
        <v>2131.2685899999997</v>
      </c>
      <c r="G50" s="422">
        <f t="shared" si="12"/>
        <v>1.4069086280494237E-2</v>
      </c>
      <c r="H50" s="141">
        <f t="shared" si="14"/>
        <v>0.18831411821308297</v>
      </c>
      <c r="I50" s="405">
        <v>168.357</v>
      </c>
      <c r="J50" s="118">
        <v>1797.3081300000003</v>
      </c>
      <c r="K50" s="117">
        <f t="shared" si="13"/>
        <v>1.2512039596896458E-2</v>
      </c>
      <c r="L50" s="88"/>
    </row>
    <row r="51" spans="1:12" ht="11.1" customHeight="1" x14ac:dyDescent="0.2">
      <c r="A51" s="990"/>
      <c r="B51" s="991"/>
      <c r="C51" s="580" t="s">
        <v>2</v>
      </c>
      <c r="D51" s="581">
        <v>157457</v>
      </c>
      <c r="E51" s="582">
        <v>14219.9</v>
      </c>
      <c r="F51" s="583">
        <v>151484.99157000001</v>
      </c>
      <c r="G51" s="584">
        <f>SUM(G46:G50)</f>
        <v>1</v>
      </c>
      <c r="H51" s="585">
        <f t="shared" ref="H51" si="15">(E51-I51)/I51</f>
        <v>5.6801629061505932E-2</v>
      </c>
      <c r="I51" s="586">
        <v>13455.6</v>
      </c>
      <c r="J51" s="587">
        <v>143645.10558</v>
      </c>
      <c r="K51" s="595">
        <f>SUM(K46:K50)</f>
        <v>1</v>
      </c>
      <c r="L51" s="99"/>
    </row>
    <row r="52" spans="1:12" ht="11.1" customHeight="1" x14ac:dyDescent="0.2">
      <c r="A52" s="990" t="str">
        <f>T!J22</f>
        <v>Září</v>
      </c>
      <c r="B52" s="991"/>
      <c r="C52" s="92" t="s">
        <v>6</v>
      </c>
      <c r="D52" s="104">
        <v>71</v>
      </c>
      <c r="E52" s="106">
        <v>11435.152</v>
      </c>
      <c r="F52" s="105">
        <v>121981.85222</v>
      </c>
      <c r="G52" s="421">
        <f>E52/$E$57</f>
        <v>0.60868661705683846</v>
      </c>
      <c r="H52" s="383">
        <f>(E52-I52)/I52</f>
        <v>4.4500710634675235E-2</v>
      </c>
      <c r="I52" s="401">
        <v>10947.960000000001</v>
      </c>
      <c r="J52" s="113">
        <v>116974.76961999999</v>
      </c>
      <c r="K52" s="116">
        <f>I52/$I$57</f>
        <v>0.62649628896302711</v>
      </c>
      <c r="L52" s="106"/>
    </row>
    <row r="53" spans="1:12" ht="11.1" customHeight="1" x14ac:dyDescent="0.2">
      <c r="A53" s="990"/>
      <c r="B53" s="991"/>
      <c r="C53" s="93" t="s">
        <v>7</v>
      </c>
      <c r="D53" s="77">
        <v>329</v>
      </c>
      <c r="E53" s="90">
        <v>1553.7139999999999</v>
      </c>
      <c r="F53" s="78">
        <v>16574.241599999998</v>
      </c>
      <c r="G53" s="422">
        <f t="shared" ref="G53:G56" si="16">E53/$E$57</f>
        <v>8.270330980592551E-2</v>
      </c>
      <c r="H53" s="141">
        <f t="shared" ref="H53:H56" si="17">(E53-I53)/I53</f>
        <v>-7.0391052093411247E-2</v>
      </c>
      <c r="I53" s="402">
        <v>1671.3630000000001</v>
      </c>
      <c r="J53" s="112">
        <v>17857.714879999996</v>
      </c>
      <c r="K53" s="117">
        <f t="shared" ref="K53:K56" si="18">I53/$I$57</f>
        <v>9.5643637445707863E-2</v>
      </c>
      <c r="L53" s="90"/>
    </row>
    <row r="54" spans="1:12" ht="11.1" customHeight="1" x14ac:dyDescent="0.2">
      <c r="A54" s="990"/>
      <c r="B54" s="991"/>
      <c r="C54" s="93" t="s">
        <v>8</v>
      </c>
      <c r="D54" s="77">
        <v>10725</v>
      </c>
      <c r="E54" s="90">
        <v>1849.84</v>
      </c>
      <c r="F54" s="78">
        <v>19732.956389999999</v>
      </c>
      <c r="G54" s="422">
        <f t="shared" si="16"/>
        <v>9.8465927842185386E-2</v>
      </c>
      <c r="H54" s="141">
        <f t="shared" si="17"/>
        <v>0.1984935253075697</v>
      </c>
      <c r="I54" s="402">
        <v>1543.471</v>
      </c>
      <c r="J54" s="112">
        <v>16491.478450000002</v>
      </c>
      <c r="K54" s="117">
        <f t="shared" si="18"/>
        <v>8.8325026180407343E-2</v>
      </c>
      <c r="L54" s="90"/>
    </row>
    <row r="55" spans="1:12" ht="11.1" customHeight="1" x14ac:dyDescent="0.2">
      <c r="A55" s="990"/>
      <c r="B55" s="991"/>
      <c r="C55" s="93" t="s">
        <v>9</v>
      </c>
      <c r="D55" s="77">
        <v>146334</v>
      </c>
      <c r="E55" s="90">
        <v>3763.5</v>
      </c>
      <c r="F55" s="78">
        <v>40146.400000000001</v>
      </c>
      <c r="G55" s="422">
        <f t="shared" si="16"/>
        <v>0.20032895787422952</v>
      </c>
      <c r="H55" s="141">
        <f t="shared" si="17"/>
        <v>0.191094091211191</v>
      </c>
      <c r="I55" s="402">
        <v>3159.7</v>
      </c>
      <c r="J55" s="112">
        <v>33760.300000000003</v>
      </c>
      <c r="K55" s="117">
        <f t="shared" si="18"/>
        <v>0.18081362411229823</v>
      </c>
      <c r="L55" s="90"/>
    </row>
    <row r="56" spans="1:12" ht="11.1" customHeight="1" x14ac:dyDescent="0.2">
      <c r="A56" s="985"/>
      <c r="B56" s="1036"/>
      <c r="C56" s="93" t="s">
        <v>302</v>
      </c>
      <c r="D56" s="77">
        <v>11</v>
      </c>
      <c r="E56" s="90">
        <v>184.39400000000001</v>
      </c>
      <c r="F56" s="78">
        <v>1966.9918000000002</v>
      </c>
      <c r="G56" s="422">
        <f t="shared" si="16"/>
        <v>9.8151874208212246E-3</v>
      </c>
      <c r="H56" s="141">
        <f t="shared" si="17"/>
        <v>0.20988674986549086</v>
      </c>
      <c r="I56" s="405">
        <v>152.40600000000001</v>
      </c>
      <c r="J56" s="118">
        <v>1628.3928100000001</v>
      </c>
      <c r="K56" s="117">
        <f t="shared" si="18"/>
        <v>8.7214232985596499E-3</v>
      </c>
      <c r="L56" s="90"/>
    </row>
    <row r="57" spans="1:12" ht="11.1" customHeight="1" thickBot="1" x14ac:dyDescent="0.25">
      <c r="A57" s="992"/>
      <c r="B57" s="993"/>
      <c r="C57" s="646" t="s">
        <v>2</v>
      </c>
      <c r="D57" s="647">
        <v>157470</v>
      </c>
      <c r="E57" s="648">
        <v>18786.599999999999</v>
      </c>
      <c r="F57" s="649">
        <v>200402.44201</v>
      </c>
      <c r="G57" s="650">
        <f>SUM(G52:G56)</f>
        <v>1.0000000000000002</v>
      </c>
      <c r="H57" s="651">
        <f t="shared" ref="H57" si="19">(E57-I57)/I57</f>
        <v>7.5061945991107298E-2</v>
      </c>
      <c r="I57" s="652">
        <v>17474.899999999998</v>
      </c>
      <c r="J57" s="653">
        <v>186712.65575999999</v>
      </c>
      <c r="K57" s="654">
        <f>SUM(K52:K56)</f>
        <v>1.0000000000000002</v>
      </c>
      <c r="L57" s="107"/>
    </row>
    <row r="58" spans="1:12" ht="11.1" customHeight="1" thickTop="1" x14ac:dyDescent="0.2">
      <c r="A58" s="1034" t="str">
        <f>T!E17</f>
        <v>III. čtvrtletí</v>
      </c>
      <c r="B58" s="1035"/>
      <c r="C58" s="93" t="s">
        <v>6</v>
      </c>
      <c r="D58" s="77">
        <f>D52</f>
        <v>71</v>
      </c>
      <c r="E58" s="90">
        <f>E40+E46+E52</f>
        <v>30181.143000000004</v>
      </c>
      <c r="F58" s="78">
        <f>F40+F46+F52</f>
        <v>321885.25202000001</v>
      </c>
      <c r="G58" s="422">
        <f>E58/$E$63</f>
        <v>0.65267673829691986</v>
      </c>
      <c r="H58" s="141">
        <f>(E58-I58)/I58</f>
        <v>3.6423388277290448E-3</v>
      </c>
      <c r="I58" s="402">
        <f>I40+I46+I52</f>
        <v>30071.612000000001</v>
      </c>
      <c r="J58" s="112">
        <f>J40+J46+J52</f>
        <v>321355.54142999998</v>
      </c>
      <c r="K58" s="117">
        <f>I58/$I$63</f>
        <v>0.66873210120062898</v>
      </c>
      <c r="L58" s="87"/>
    </row>
    <row r="59" spans="1:12" ht="11.1" customHeight="1" x14ac:dyDescent="0.2">
      <c r="A59" s="990"/>
      <c r="B59" s="991"/>
      <c r="C59" s="93" t="s">
        <v>7</v>
      </c>
      <c r="D59" s="77">
        <f>D53</f>
        <v>329</v>
      </c>
      <c r="E59" s="90">
        <f t="shared" ref="E59:F60" si="20">E41+E47+E53</f>
        <v>4144.5419999999995</v>
      </c>
      <c r="F59" s="78">
        <f t="shared" si="20"/>
        <v>44202.593590000004</v>
      </c>
      <c r="G59" s="422">
        <f t="shared" ref="G59:G62" si="21">E59/$E$63</f>
        <v>8.9627028184273622E-2</v>
      </c>
      <c r="H59" s="141">
        <f t="shared" ref="H59:H62" si="22">(E59-I59)/I59</f>
        <v>1.7887324981395881E-2</v>
      </c>
      <c r="I59" s="402">
        <f t="shared" ref="I59:J59" si="23">I41+I47+I53</f>
        <v>4071.71</v>
      </c>
      <c r="J59" s="112">
        <f t="shared" si="23"/>
        <v>43510.833259999999</v>
      </c>
      <c r="K59" s="117">
        <f t="shared" ref="K59:K62" si="24">I59/$I$63</f>
        <v>9.0546631945757114E-2</v>
      </c>
      <c r="L59" s="87"/>
    </row>
    <row r="60" spans="1:12" ht="11.1" customHeight="1" x14ac:dyDescent="0.2">
      <c r="A60" s="990"/>
      <c r="B60" s="991"/>
      <c r="C60" s="93" t="s">
        <v>8</v>
      </c>
      <c r="D60" s="77">
        <f>D54</f>
        <v>10725</v>
      </c>
      <c r="E60" s="90">
        <f>E42+E48+E54</f>
        <v>3616.0519999999997</v>
      </c>
      <c r="F60" s="78">
        <f t="shared" si="20"/>
        <v>38568.680590000004</v>
      </c>
      <c r="G60" s="422">
        <f t="shared" si="21"/>
        <v>7.8198265217193835E-2</v>
      </c>
      <c r="H60" s="141">
        <f t="shared" si="22"/>
        <v>0.27631190694351676</v>
      </c>
      <c r="I60" s="402">
        <f>I42+I48+I54</f>
        <v>2833.2040000000002</v>
      </c>
      <c r="J60" s="112">
        <f t="shared" ref="J60" si="25">J42+J48+J54</f>
        <v>30274.158820000001</v>
      </c>
      <c r="K60" s="117">
        <f t="shared" si="24"/>
        <v>6.3004752257711585E-2</v>
      </c>
      <c r="L60" s="87"/>
    </row>
    <row r="61" spans="1:12" ht="11.1" customHeight="1" x14ac:dyDescent="0.2">
      <c r="A61" s="990"/>
      <c r="B61" s="991"/>
      <c r="C61" s="93" t="s">
        <v>9</v>
      </c>
      <c r="D61" s="77">
        <f>D55</f>
        <v>146334</v>
      </c>
      <c r="E61" s="90">
        <f t="shared" ref="E61:F62" si="26">E43+E49+E55</f>
        <v>7740.6</v>
      </c>
      <c r="F61" s="78">
        <f t="shared" si="26"/>
        <v>82556.800000000003</v>
      </c>
      <c r="G61" s="422">
        <f t="shared" si="21"/>
        <v>0.16739291684417446</v>
      </c>
      <c r="H61" s="141">
        <f t="shared" si="22"/>
        <v>2.9129827826896278E-2</v>
      </c>
      <c r="I61" s="402">
        <f t="shared" ref="I61:J61" si="27">I43+I49+I55</f>
        <v>7521.5</v>
      </c>
      <c r="J61" s="112">
        <f t="shared" si="27"/>
        <v>80378.200000000012</v>
      </c>
      <c r="K61" s="117">
        <f t="shared" si="24"/>
        <v>0.16726301533753929</v>
      </c>
      <c r="L61" s="87"/>
    </row>
    <row r="62" spans="1:12" ht="11.1" customHeight="1" x14ac:dyDescent="0.2">
      <c r="A62" s="990"/>
      <c r="B62" s="991"/>
      <c r="C62" s="93" t="s">
        <v>302</v>
      </c>
      <c r="D62" s="77">
        <f>D56</f>
        <v>11</v>
      </c>
      <c r="E62" s="90">
        <f>E44+E50+E56</f>
        <v>559.76300000000003</v>
      </c>
      <c r="F62" s="78">
        <f t="shared" si="26"/>
        <v>5969.7377699999997</v>
      </c>
      <c r="G62" s="422">
        <f t="shared" si="21"/>
        <v>1.2105051457438135E-2</v>
      </c>
      <c r="H62" s="141">
        <f t="shared" si="22"/>
        <v>0.19079761909826967</v>
      </c>
      <c r="I62" s="402">
        <f>I44+I50+I56</f>
        <v>470.07400000000001</v>
      </c>
      <c r="J62" s="112">
        <f t="shared" ref="J62" si="28">J44+J50+J56</f>
        <v>5023.12547</v>
      </c>
      <c r="K62" s="117">
        <f t="shared" si="24"/>
        <v>1.0453499258363152E-2</v>
      </c>
      <c r="L62" s="87"/>
    </row>
    <row r="63" spans="1:12" ht="11.1" customHeight="1" x14ac:dyDescent="0.2">
      <c r="A63" s="990"/>
      <c r="B63" s="991"/>
      <c r="C63" s="614" t="s">
        <v>2</v>
      </c>
      <c r="D63" s="609">
        <f>SUM(D58:D62)</f>
        <v>157470</v>
      </c>
      <c r="E63" s="615">
        <f>SUM(E58:E62)</f>
        <v>46242.100000000006</v>
      </c>
      <c r="F63" s="616">
        <f>SUM(F58:F62)</f>
        <v>493183.06397000002</v>
      </c>
      <c r="G63" s="617">
        <f>SUM(G58:G62)</f>
        <v>0.99999999999999989</v>
      </c>
      <c r="H63" s="618">
        <f>(E63-I63)/I63</f>
        <v>2.8331194780299974E-2</v>
      </c>
      <c r="I63" s="628">
        <f>SUM(I58:I62)</f>
        <v>44968.1</v>
      </c>
      <c r="J63" s="629">
        <f>SUM(J58:J62)</f>
        <v>480541.85898000002</v>
      </c>
      <c r="K63" s="630">
        <f>SUM(K58:K62)</f>
        <v>1.0000000000000002</v>
      </c>
      <c r="L63" s="91"/>
    </row>
    <row r="64" spans="1:12" ht="5.0999999999999996" customHeight="1" x14ac:dyDescent="0.2">
      <c r="A64" s="80"/>
      <c r="B64" s="81"/>
      <c r="C64" s="135"/>
      <c r="D64" s="85"/>
      <c r="E64" s="102"/>
      <c r="F64" s="86"/>
      <c r="G64" s="103"/>
      <c r="H64" s="98"/>
      <c r="I64" s="102"/>
      <c r="J64" s="86"/>
      <c r="K64" s="103"/>
      <c r="L64" s="87"/>
    </row>
    <row r="65" spans="1:11" ht="15" customHeight="1" x14ac:dyDescent="0.2">
      <c r="A65" s="83"/>
      <c r="B65" s="83"/>
      <c r="C65" s="83"/>
      <c r="D65" s="83"/>
      <c r="E65" s="83"/>
      <c r="F65" s="83"/>
      <c r="G65" s="83"/>
      <c r="H65" s="83"/>
      <c r="I65" s="83"/>
      <c r="J65" s="83"/>
      <c r="K65" s="83"/>
    </row>
    <row r="66" spans="1:11" ht="15" customHeight="1" x14ac:dyDescent="0.2">
      <c r="A66" s="83"/>
      <c r="B66" s="83"/>
      <c r="C66" s="83"/>
      <c r="D66" s="83"/>
      <c r="E66" s="83"/>
      <c r="F66" s="83"/>
      <c r="G66" s="83"/>
      <c r="H66" s="83"/>
      <c r="I66" s="83"/>
      <c r="J66" s="83"/>
      <c r="K66" s="83"/>
    </row>
    <row r="67" spans="1:11" ht="15" customHeight="1" x14ac:dyDescent="0.2">
      <c r="A67" s="83"/>
      <c r="B67" s="83"/>
      <c r="C67" s="83"/>
      <c r="D67" s="83"/>
      <c r="E67" s="83"/>
      <c r="F67" s="83"/>
      <c r="G67" s="83"/>
      <c r="H67" s="83"/>
      <c r="I67" s="83"/>
      <c r="J67" s="83"/>
      <c r="K67" s="83"/>
    </row>
    <row r="68" spans="1:11" ht="15" customHeight="1" x14ac:dyDescent="0.2">
      <c r="A68" s="83"/>
      <c r="B68" s="83"/>
      <c r="C68" s="83"/>
      <c r="D68" s="83"/>
      <c r="E68" s="83"/>
      <c r="F68" s="83"/>
      <c r="G68" s="83"/>
      <c r="H68" s="83"/>
      <c r="I68" s="83"/>
      <c r="J68" s="83"/>
      <c r="K68" s="83"/>
    </row>
    <row r="69" spans="1:11" ht="15" customHeight="1" x14ac:dyDescent="0.2">
      <c r="A69" s="83"/>
      <c r="B69" s="83"/>
      <c r="C69" s="83"/>
      <c r="D69" s="83"/>
      <c r="E69" s="83"/>
      <c r="F69" s="83"/>
      <c r="G69" s="83"/>
      <c r="H69" s="83"/>
      <c r="I69" s="83"/>
      <c r="J69" s="83"/>
      <c r="K69" s="83"/>
    </row>
    <row r="70" spans="1:11" ht="15" customHeight="1" x14ac:dyDescent="0.2">
      <c r="A70" s="83"/>
      <c r="B70" s="83"/>
      <c r="C70" s="83"/>
      <c r="D70" s="83"/>
      <c r="E70" s="83"/>
      <c r="F70" s="83"/>
      <c r="G70" s="83"/>
      <c r="H70" s="83"/>
      <c r="I70" s="83"/>
      <c r="J70" s="83"/>
      <c r="K70" s="83"/>
    </row>
    <row r="71" spans="1:11" ht="15" customHeight="1" x14ac:dyDescent="0.2">
      <c r="A71" s="83"/>
      <c r="B71" s="83"/>
      <c r="C71" s="83"/>
      <c r="D71" s="83"/>
      <c r="E71" s="83"/>
      <c r="F71" s="83"/>
      <c r="G71" s="83"/>
      <c r="H71" s="83"/>
      <c r="I71" s="83"/>
      <c r="J71" s="83"/>
      <c r="K71" s="83"/>
    </row>
    <row r="72" spans="1:11" ht="15" customHeight="1" x14ac:dyDescent="0.2">
      <c r="A72" s="83"/>
      <c r="B72" s="83"/>
      <c r="C72" s="83"/>
      <c r="D72" s="83"/>
      <c r="E72" s="83"/>
      <c r="F72" s="83"/>
      <c r="G72" s="83"/>
      <c r="H72" s="83"/>
      <c r="I72" s="83"/>
      <c r="J72" s="83"/>
      <c r="K72" s="83"/>
    </row>
    <row r="73" spans="1:11" ht="15" customHeight="1" x14ac:dyDescent="0.2">
      <c r="A73" s="83"/>
      <c r="B73" s="83"/>
      <c r="C73" s="83"/>
      <c r="D73" s="83"/>
      <c r="E73" s="83"/>
      <c r="F73" s="83"/>
      <c r="G73" s="83"/>
      <c r="H73" s="83"/>
      <c r="I73" s="83"/>
      <c r="J73" s="83"/>
      <c r="K73" s="83"/>
    </row>
    <row r="74" spans="1:11" ht="15" customHeight="1" x14ac:dyDescent="0.2">
      <c r="A74" s="83"/>
      <c r="B74" s="83"/>
      <c r="C74" s="83"/>
      <c r="D74" s="83"/>
      <c r="E74" s="83"/>
      <c r="F74" s="83"/>
      <c r="G74" s="83"/>
      <c r="H74" s="83"/>
      <c r="I74" s="83"/>
      <c r="J74" s="83"/>
      <c r="K74" s="83"/>
    </row>
    <row r="75" spans="1:11" ht="15" customHeight="1" x14ac:dyDescent="0.2">
      <c r="A75" s="83"/>
      <c r="B75" s="83"/>
      <c r="C75" s="83"/>
      <c r="D75" s="83"/>
      <c r="E75" s="83"/>
      <c r="F75" s="83"/>
      <c r="G75" s="83"/>
      <c r="H75" s="83"/>
      <c r="I75" s="83"/>
      <c r="J75" s="83"/>
      <c r="K75" s="83"/>
    </row>
    <row r="76" spans="1:11" ht="15" customHeight="1" x14ac:dyDescent="0.2">
      <c r="A76" s="83"/>
      <c r="B76" s="83"/>
      <c r="C76" s="83"/>
      <c r="D76" s="83"/>
      <c r="E76" s="83"/>
      <c r="F76" s="83"/>
      <c r="G76" s="83"/>
      <c r="H76" s="83"/>
      <c r="I76" s="83"/>
      <c r="J76" s="83"/>
      <c r="K76" s="83"/>
    </row>
    <row r="77" spans="1:11" ht="15" customHeight="1" x14ac:dyDescent="0.2">
      <c r="A77" s="83"/>
      <c r="B77" s="83"/>
      <c r="C77" s="83"/>
      <c r="D77" s="83"/>
      <c r="E77" s="83"/>
      <c r="F77" s="83"/>
      <c r="G77" s="83"/>
      <c r="H77" s="83"/>
      <c r="I77" s="83"/>
      <c r="J77" s="83"/>
      <c r="K77" s="83"/>
    </row>
    <row r="78" spans="1:11" ht="15" customHeight="1" x14ac:dyDescent="0.2">
      <c r="A78" s="83"/>
      <c r="B78" s="83"/>
      <c r="C78" s="83"/>
      <c r="D78" s="83"/>
      <c r="E78" s="83"/>
      <c r="F78" s="83"/>
      <c r="G78" s="83"/>
      <c r="H78" s="83"/>
      <c r="I78" s="83"/>
      <c r="J78" s="83"/>
      <c r="K78" s="83"/>
    </row>
    <row r="79" spans="1:11" ht="15" customHeight="1" x14ac:dyDescent="0.2">
      <c r="A79" s="83"/>
      <c r="B79" s="83"/>
      <c r="C79" s="83"/>
      <c r="D79" s="83"/>
      <c r="E79" s="83"/>
      <c r="F79" s="83"/>
      <c r="G79" s="83"/>
      <c r="H79" s="83"/>
      <c r="I79" s="83"/>
      <c r="J79" s="83"/>
      <c r="K79" s="83"/>
    </row>
    <row r="80" spans="1:11" ht="15" customHeight="1" x14ac:dyDescent="0.2">
      <c r="A80" s="83"/>
      <c r="B80" s="83"/>
      <c r="C80" s="83"/>
      <c r="D80" s="83"/>
      <c r="E80" s="83"/>
      <c r="F80" s="83"/>
      <c r="G80" s="83"/>
      <c r="H80" s="83"/>
      <c r="I80" s="83"/>
      <c r="J80" s="83"/>
      <c r="K80" s="83"/>
    </row>
    <row r="81" spans="1:11" ht="15" customHeight="1" x14ac:dyDescent="0.2">
      <c r="A81" s="83"/>
      <c r="B81" s="83"/>
      <c r="C81" s="83"/>
      <c r="D81" s="83"/>
      <c r="E81" s="83"/>
      <c r="F81" s="83"/>
      <c r="G81" s="83"/>
      <c r="H81" s="83"/>
      <c r="I81" s="83"/>
      <c r="J81" s="83"/>
      <c r="K81" s="83"/>
    </row>
    <row r="82" spans="1:11" ht="15" customHeight="1" x14ac:dyDescent="0.2">
      <c r="A82" s="83"/>
      <c r="B82" s="83"/>
      <c r="C82" s="83"/>
      <c r="D82" s="83"/>
      <c r="E82" s="83"/>
      <c r="F82" s="83"/>
      <c r="G82" s="83"/>
      <c r="H82" s="83"/>
      <c r="I82" s="83"/>
      <c r="J82" s="83"/>
      <c r="K82" s="83"/>
    </row>
    <row r="83" spans="1:11" ht="15" customHeight="1" x14ac:dyDescent="0.2">
      <c r="A83" s="83"/>
      <c r="B83" s="83"/>
      <c r="C83" s="83"/>
      <c r="D83" s="83"/>
      <c r="E83" s="83"/>
      <c r="F83" s="83"/>
      <c r="G83" s="83"/>
      <c r="H83" s="83"/>
      <c r="I83" s="83"/>
      <c r="J83" s="83"/>
      <c r="K83" s="83"/>
    </row>
    <row r="84" spans="1:11" ht="15" customHeight="1" x14ac:dyDescent="0.2">
      <c r="A84" s="83"/>
      <c r="B84" s="83"/>
      <c r="C84" s="83"/>
      <c r="D84" s="83"/>
      <c r="E84" s="83"/>
      <c r="F84" s="83"/>
      <c r="G84" s="83"/>
      <c r="H84" s="83"/>
      <c r="I84" s="83"/>
      <c r="J84" s="83"/>
      <c r="K84" s="83"/>
    </row>
    <row r="85" spans="1:11" ht="15" customHeight="1" x14ac:dyDescent="0.2">
      <c r="A85" s="83"/>
      <c r="B85" s="83"/>
      <c r="C85" s="83"/>
      <c r="D85" s="83"/>
      <c r="E85" s="83"/>
      <c r="F85" s="83"/>
      <c r="G85" s="83"/>
      <c r="H85" s="83"/>
      <c r="I85" s="83"/>
      <c r="J85" s="83"/>
      <c r="K85" s="83"/>
    </row>
    <row r="86" spans="1:11" ht="15" customHeight="1" x14ac:dyDescent="0.2">
      <c r="A86" s="83"/>
      <c r="B86" s="83"/>
      <c r="C86" s="83"/>
      <c r="D86" s="83"/>
      <c r="E86" s="83"/>
      <c r="F86" s="83"/>
      <c r="G86" s="83"/>
      <c r="H86" s="83"/>
      <c r="I86" s="83"/>
      <c r="J86" s="83"/>
      <c r="K86" s="83"/>
    </row>
    <row r="87" spans="1:11" ht="15" customHeight="1" x14ac:dyDescent="0.2">
      <c r="A87" s="83"/>
      <c r="B87" s="83"/>
      <c r="C87" s="83"/>
      <c r="D87" s="83"/>
      <c r="E87" s="83"/>
      <c r="F87" s="83"/>
      <c r="G87" s="83"/>
      <c r="H87" s="83"/>
      <c r="I87" s="83"/>
      <c r="J87" s="83"/>
      <c r="K87" s="83"/>
    </row>
    <row r="88" spans="1:11" ht="15" customHeight="1" x14ac:dyDescent="0.2">
      <c r="A88" s="83"/>
      <c r="B88" s="83"/>
      <c r="C88" s="83"/>
      <c r="D88" s="83"/>
      <c r="E88" s="83"/>
      <c r="F88" s="83"/>
      <c r="G88" s="83"/>
      <c r="H88" s="83"/>
      <c r="I88" s="83"/>
      <c r="J88" s="83"/>
      <c r="K88" s="83"/>
    </row>
    <row r="89" spans="1:11" ht="15" customHeight="1" x14ac:dyDescent="0.2">
      <c r="A89" s="83"/>
      <c r="B89" s="83"/>
      <c r="C89" s="83"/>
      <c r="D89" s="83"/>
      <c r="E89" s="83"/>
      <c r="F89" s="83"/>
      <c r="G89" s="83"/>
      <c r="H89" s="83"/>
      <c r="I89" s="83"/>
      <c r="J89" s="83"/>
      <c r="K89" s="83"/>
    </row>
    <row r="90" spans="1:11" ht="15" customHeight="1" x14ac:dyDescent="0.2">
      <c r="A90" s="83"/>
      <c r="B90" s="83"/>
      <c r="C90" s="83"/>
      <c r="D90" s="83"/>
      <c r="E90" s="83"/>
      <c r="F90" s="83"/>
      <c r="G90" s="83"/>
      <c r="H90" s="83"/>
      <c r="I90" s="83"/>
      <c r="J90" s="83"/>
      <c r="K90" s="83"/>
    </row>
    <row r="91" spans="1:11" ht="15" customHeight="1" x14ac:dyDescent="0.2">
      <c r="A91" s="83"/>
      <c r="B91" s="83"/>
      <c r="C91" s="83"/>
      <c r="D91" s="83"/>
      <c r="E91" s="83"/>
      <c r="F91" s="83"/>
      <c r="G91" s="83"/>
      <c r="H91" s="83"/>
      <c r="I91" s="83"/>
      <c r="J91" s="83"/>
      <c r="K91" s="83"/>
    </row>
    <row r="92" spans="1:11" ht="15" customHeight="1" x14ac:dyDescent="0.2">
      <c r="A92" s="83"/>
      <c r="B92" s="83"/>
      <c r="C92" s="83"/>
      <c r="D92" s="83"/>
      <c r="E92" s="83"/>
      <c r="F92" s="83"/>
      <c r="G92" s="83"/>
      <c r="H92" s="83"/>
      <c r="I92" s="83"/>
      <c r="J92" s="83"/>
      <c r="K92" s="83"/>
    </row>
    <row r="93" spans="1:11" ht="15" customHeight="1" x14ac:dyDescent="0.2">
      <c r="A93" s="83"/>
      <c r="B93" s="83"/>
      <c r="C93" s="83"/>
      <c r="D93" s="83"/>
      <c r="E93" s="83"/>
      <c r="F93" s="83"/>
      <c r="G93" s="83"/>
      <c r="H93" s="83"/>
      <c r="I93" s="83"/>
      <c r="J93" s="83"/>
      <c r="K93" s="83"/>
    </row>
    <row r="94" spans="1:11" ht="15" customHeight="1" x14ac:dyDescent="0.2">
      <c r="A94" s="83"/>
      <c r="B94" s="83"/>
      <c r="C94" s="83"/>
      <c r="D94" s="83"/>
      <c r="E94" s="83"/>
      <c r="F94" s="83"/>
      <c r="G94" s="83"/>
      <c r="H94" s="83"/>
      <c r="I94" s="83"/>
      <c r="J94" s="83"/>
      <c r="K94" s="83"/>
    </row>
    <row r="95" spans="1:11" ht="15" customHeight="1" x14ac:dyDescent="0.2">
      <c r="A95" s="83"/>
      <c r="B95" s="83"/>
      <c r="C95" s="83"/>
      <c r="D95" s="83"/>
      <c r="E95" s="83"/>
      <c r="F95" s="83"/>
      <c r="G95" s="83"/>
      <c r="H95" s="83"/>
      <c r="I95" s="83"/>
      <c r="J95" s="83"/>
      <c r="K95" s="83"/>
    </row>
    <row r="96" spans="1:11" ht="15" customHeight="1" x14ac:dyDescent="0.2">
      <c r="A96" s="83"/>
      <c r="B96" s="83"/>
      <c r="C96" s="83"/>
      <c r="D96" s="83"/>
      <c r="E96" s="83"/>
      <c r="F96" s="83"/>
      <c r="G96" s="83"/>
      <c r="H96" s="83"/>
      <c r="I96" s="83"/>
      <c r="J96" s="83"/>
      <c r="K96" s="83"/>
    </row>
    <row r="97" spans="1:11" ht="15" customHeight="1" x14ac:dyDescent="0.2">
      <c r="A97" s="83"/>
      <c r="B97" s="83"/>
      <c r="C97" s="83"/>
      <c r="D97" s="83"/>
      <c r="E97" s="83"/>
      <c r="F97" s="83"/>
      <c r="G97" s="83"/>
      <c r="H97" s="83"/>
      <c r="I97" s="83"/>
      <c r="J97" s="83"/>
      <c r="K97" s="83"/>
    </row>
    <row r="98" spans="1:11" ht="15" customHeight="1" x14ac:dyDescent="0.2">
      <c r="A98" s="83"/>
      <c r="B98" s="83"/>
      <c r="C98" s="83"/>
      <c r="D98" s="83"/>
      <c r="E98" s="83"/>
      <c r="F98" s="83"/>
      <c r="G98" s="83"/>
      <c r="H98" s="83"/>
      <c r="I98" s="83"/>
      <c r="J98" s="83"/>
      <c r="K98" s="83"/>
    </row>
    <row r="99" spans="1:11" ht="15" customHeight="1" x14ac:dyDescent="0.2">
      <c r="A99" s="83"/>
      <c r="B99" s="83"/>
      <c r="C99" s="83"/>
      <c r="D99" s="83"/>
      <c r="E99" s="83"/>
      <c r="F99" s="83"/>
      <c r="G99" s="83"/>
      <c r="H99" s="83"/>
      <c r="I99" s="83"/>
      <c r="J99" s="83"/>
      <c r="K99" s="83"/>
    </row>
    <row r="100" spans="1:11" ht="15" customHeight="1" x14ac:dyDescent="0.2">
      <c r="A100" s="83"/>
      <c r="B100" s="83"/>
      <c r="C100" s="83"/>
      <c r="D100" s="83"/>
      <c r="E100" s="83"/>
      <c r="F100" s="83"/>
      <c r="G100" s="83"/>
      <c r="H100" s="83"/>
      <c r="I100" s="83"/>
      <c r="J100" s="83"/>
      <c r="K100" s="83"/>
    </row>
    <row r="101" spans="1:11" ht="15" customHeight="1" x14ac:dyDescent="0.2">
      <c r="A101" s="83"/>
      <c r="B101" s="83"/>
      <c r="C101" s="83"/>
      <c r="D101" s="83"/>
      <c r="E101" s="83"/>
      <c r="F101" s="83"/>
      <c r="G101" s="83"/>
      <c r="H101" s="83"/>
      <c r="I101" s="83"/>
      <c r="J101" s="83"/>
      <c r="K101" s="83"/>
    </row>
    <row r="102" spans="1:11" ht="15" customHeight="1" x14ac:dyDescent="0.2">
      <c r="A102" s="83"/>
      <c r="B102" s="83"/>
      <c r="C102" s="83"/>
      <c r="D102" s="83"/>
      <c r="E102" s="83"/>
      <c r="F102" s="83"/>
      <c r="G102" s="83"/>
      <c r="H102" s="83"/>
      <c r="I102" s="83"/>
      <c r="J102" s="83"/>
      <c r="K102" s="83"/>
    </row>
    <row r="103" spans="1:11" ht="15" customHeight="1" x14ac:dyDescent="0.2">
      <c r="A103" s="83"/>
      <c r="B103" s="83"/>
      <c r="C103" s="83"/>
      <c r="D103" s="83"/>
      <c r="E103" s="83"/>
      <c r="F103" s="83"/>
      <c r="G103" s="83"/>
      <c r="H103" s="83"/>
      <c r="I103" s="83"/>
      <c r="J103" s="83"/>
      <c r="K103" s="83"/>
    </row>
    <row r="104" spans="1:11" ht="15" customHeight="1" x14ac:dyDescent="0.2">
      <c r="A104" s="83"/>
      <c r="B104" s="83"/>
      <c r="C104" s="83"/>
      <c r="D104" s="83"/>
      <c r="E104" s="83"/>
      <c r="F104" s="83"/>
      <c r="G104" s="83"/>
      <c r="H104" s="83"/>
      <c r="I104" s="83"/>
      <c r="J104" s="83"/>
      <c r="K104" s="83"/>
    </row>
    <row r="105" spans="1:11" ht="15" customHeight="1" x14ac:dyDescent="0.2">
      <c r="A105" s="83"/>
      <c r="B105" s="83"/>
      <c r="C105" s="83"/>
      <c r="D105" s="83"/>
      <c r="E105" s="83"/>
      <c r="F105" s="83"/>
      <c r="G105" s="83"/>
      <c r="H105" s="83"/>
      <c r="I105" s="83"/>
      <c r="J105" s="83"/>
      <c r="K105" s="83"/>
    </row>
    <row r="106" spans="1:11" ht="15" customHeight="1" x14ac:dyDescent="0.2"/>
    <row r="107" spans="1:11" ht="15" customHeight="1" x14ac:dyDescent="0.2"/>
    <row r="108" spans="1:11" ht="15" customHeight="1" x14ac:dyDescent="0.2"/>
    <row r="109" spans="1:11" ht="15" customHeight="1" x14ac:dyDescent="0.2"/>
    <row r="110" spans="1:11" ht="15" customHeight="1" x14ac:dyDescent="0.2"/>
    <row r="111" spans="1:11" ht="15" customHeight="1" x14ac:dyDescent="0.2"/>
    <row r="112" spans="1:11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</sheetData>
  <mergeCells count="31">
    <mergeCell ref="H6:H8"/>
    <mergeCell ref="D7:D8"/>
    <mergeCell ref="E7:F7"/>
    <mergeCell ref="I7:J7"/>
    <mergeCell ref="A8:B8"/>
    <mergeCell ref="E6:F6"/>
    <mergeCell ref="I6:J6"/>
    <mergeCell ref="K1:L1"/>
    <mergeCell ref="A4:D4"/>
    <mergeCell ref="E5:G5"/>
    <mergeCell ref="I5:K5"/>
    <mergeCell ref="A2:L2"/>
    <mergeCell ref="A3:C3"/>
    <mergeCell ref="A9:B14"/>
    <mergeCell ref="A15:B20"/>
    <mergeCell ref="A21:B26"/>
    <mergeCell ref="A27:B32"/>
    <mergeCell ref="A35:D35"/>
    <mergeCell ref="A40:B45"/>
    <mergeCell ref="A46:B51"/>
    <mergeCell ref="A52:B57"/>
    <mergeCell ref="A58:B63"/>
    <mergeCell ref="I36:K36"/>
    <mergeCell ref="H37:H39"/>
    <mergeCell ref="D38:D39"/>
    <mergeCell ref="E38:F38"/>
    <mergeCell ref="I38:J38"/>
    <mergeCell ref="A39:B39"/>
    <mergeCell ref="E36:G36"/>
    <mergeCell ref="E37:F37"/>
    <mergeCell ref="I37:J37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&amp;C25</oddFooter>
  </headerFooter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9"/>
  <sheetViews>
    <sheetView view="pageBreakPreview" zoomScaleNormal="100" zoomScaleSheetLayoutView="100" workbookViewId="0">
      <selection activeCell="H9" sqref="H9:L25"/>
    </sheetView>
  </sheetViews>
  <sheetFormatPr defaultRowHeight="12.75" x14ac:dyDescent="0.2"/>
  <cols>
    <col min="1" max="1" width="1.7109375" style="66" customWidth="1"/>
    <col min="2" max="2" width="16.28515625" style="66" customWidth="1"/>
    <col min="3" max="3" width="10.140625" style="66" customWidth="1"/>
    <col min="4" max="7" width="7.7109375" style="66" customWidth="1"/>
    <col min="8" max="11" width="6.7109375" style="66" customWidth="1"/>
    <col min="12" max="12" width="6.85546875" style="66" customWidth="1"/>
    <col min="13" max="13" width="1.7109375" style="66" customWidth="1"/>
    <col min="14" max="15" width="9.140625" style="66"/>
    <col min="16" max="16" width="11.140625" style="66" customWidth="1"/>
    <col min="17" max="16384" width="9.140625" style="66"/>
  </cols>
  <sheetData>
    <row r="1" spans="1:13" ht="13.5" x14ac:dyDescent="0.25">
      <c r="K1" s="964" t="s">
        <v>241</v>
      </c>
      <c r="L1" s="964"/>
      <c r="M1" s="964"/>
    </row>
    <row r="2" spans="1:13" s="645" customFormat="1" ht="30" customHeight="1" x14ac:dyDescent="0.25">
      <c r="A2" s="885" t="s">
        <v>150</v>
      </c>
      <c r="B2" s="885"/>
      <c r="C2" s="885"/>
      <c r="D2" s="885"/>
      <c r="E2" s="885"/>
      <c r="F2" s="885"/>
      <c r="G2" s="885"/>
      <c r="H2" s="885"/>
      <c r="I2" s="885"/>
      <c r="J2" s="885"/>
      <c r="K2" s="885"/>
      <c r="L2" s="885"/>
      <c r="M2" s="885"/>
    </row>
    <row r="3" spans="1:13" ht="17.100000000000001" customHeight="1" x14ac:dyDescent="0.2">
      <c r="A3" s="1016" t="str">
        <f>T!J20&amp;" "&amp;T!G17</f>
        <v>Červenec 2019</v>
      </c>
      <c r="B3" s="1016"/>
      <c r="C3" s="1016"/>
      <c r="D3" s="286"/>
      <c r="E3" s="95"/>
      <c r="F3" s="70"/>
      <c r="G3" s="70"/>
      <c r="H3" s="70"/>
      <c r="I3" s="70"/>
      <c r="J3" s="71"/>
      <c r="K3" s="71"/>
      <c r="L3" s="71"/>
    </row>
    <row r="4" spans="1:13" ht="15" customHeight="1" x14ac:dyDescent="0.25">
      <c r="B4" s="965"/>
      <c r="C4" s="966"/>
      <c r="D4" s="656"/>
      <c r="E4" s="657"/>
      <c r="F4" s="71"/>
      <c r="G4" s="658"/>
      <c r="H4" s="659"/>
      <c r="I4" s="660"/>
      <c r="J4" s="657"/>
      <c r="K4" s="657"/>
      <c r="L4" s="661"/>
      <c r="M4" s="71"/>
    </row>
    <row r="5" spans="1:13" ht="24.95" customHeight="1" x14ac:dyDescent="0.2">
      <c r="D5" s="1015" t="s">
        <v>39</v>
      </c>
      <c r="E5" s="1013"/>
      <c r="F5" s="1013"/>
      <c r="G5" s="1014"/>
      <c r="H5" s="1015" t="s">
        <v>143</v>
      </c>
      <c r="I5" s="1013"/>
      <c r="J5" s="1013"/>
      <c r="K5" s="1013"/>
      <c r="L5" s="1014"/>
      <c r="M5" s="71"/>
    </row>
    <row r="6" spans="1:13" ht="24.95" customHeight="1" x14ac:dyDescent="0.25">
      <c r="B6" s="76"/>
      <c r="C6" s="76"/>
      <c r="D6" s="603"/>
      <c r="E6" s="605"/>
      <c r="F6" s="604"/>
      <c r="G6" s="605"/>
      <c r="H6" s="1015"/>
      <c r="I6" s="1013"/>
      <c r="J6" s="1013"/>
      <c r="K6" s="1013"/>
      <c r="L6" s="1014"/>
      <c r="M6" s="87"/>
    </row>
    <row r="7" spans="1:13" ht="14.1" customHeight="1" x14ac:dyDescent="0.25">
      <c r="B7" s="94"/>
      <c r="C7" s="972" t="s">
        <v>144</v>
      </c>
      <c r="D7" s="152"/>
      <c r="E7" s="602"/>
      <c r="F7" s="132" t="s">
        <v>146</v>
      </c>
      <c r="G7" s="381" t="s">
        <v>206</v>
      </c>
      <c r="H7" s="146" t="s">
        <v>38</v>
      </c>
      <c r="I7" s="147" t="s">
        <v>71</v>
      </c>
      <c r="J7" s="147" t="s">
        <v>72</v>
      </c>
      <c r="K7" s="147" t="s">
        <v>147</v>
      </c>
      <c r="L7" s="148" t="s">
        <v>148</v>
      </c>
      <c r="M7" s="71"/>
    </row>
    <row r="8" spans="1:13" ht="15" customHeight="1" x14ac:dyDescent="0.25">
      <c r="A8" s="158"/>
      <c r="B8" s="126" t="s">
        <v>145</v>
      </c>
      <c r="C8" s="973"/>
      <c r="D8" s="758" t="s">
        <v>336</v>
      </c>
      <c r="E8" s="757" t="s">
        <v>1</v>
      </c>
      <c r="F8" s="126" t="s">
        <v>66</v>
      </c>
      <c r="G8" s="382" t="s">
        <v>66</v>
      </c>
      <c r="H8" s="149" t="s">
        <v>11</v>
      </c>
      <c r="I8" s="150" t="s">
        <v>11</v>
      </c>
      <c r="J8" s="150" t="s">
        <v>11</v>
      </c>
      <c r="K8" s="150" t="s">
        <v>11</v>
      </c>
      <c r="L8" s="151" t="s">
        <v>11</v>
      </c>
      <c r="M8" s="131"/>
    </row>
    <row r="9" spans="1:13" ht="14.1" customHeight="1" x14ac:dyDescent="0.2">
      <c r="A9" s="100"/>
      <c r="B9" s="135" t="s">
        <v>13</v>
      </c>
      <c r="C9" s="104">
        <f>'19'!D14</f>
        <v>104597</v>
      </c>
      <c r="D9" s="105">
        <f>'19'!E14</f>
        <v>9639.1351299999988</v>
      </c>
      <c r="E9" s="104">
        <f>'19'!F14</f>
        <v>102946.87940000001</v>
      </c>
      <c r="F9" s="383">
        <f t="shared" ref="F9:F22" si="0">E9/$E$23</f>
        <v>2.5403491777216923E-2</v>
      </c>
      <c r="G9" s="383">
        <f>'19'!H14</f>
        <v>1.9902487938888255E-2</v>
      </c>
      <c r="H9" s="159">
        <v>18.877419354838715</v>
      </c>
      <c r="I9" s="160">
        <v>25.1</v>
      </c>
      <c r="J9" s="160">
        <v>14.1</v>
      </c>
      <c r="K9" s="160">
        <v>17.199999999999996</v>
      </c>
      <c r="L9" s="161">
        <v>1.6774193548387188</v>
      </c>
      <c r="M9" s="71"/>
    </row>
    <row r="10" spans="1:13" ht="14.1" customHeight="1" x14ac:dyDescent="0.2">
      <c r="A10" s="158"/>
      <c r="B10" s="138" t="s">
        <v>14</v>
      </c>
      <c r="C10" s="139">
        <f>'19'!D45</f>
        <v>386385</v>
      </c>
      <c r="D10" s="140">
        <f>'19'!E45</f>
        <v>27860.2</v>
      </c>
      <c r="E10" s="139">
        <f>'19'!F45</f>
        <v>297418.67546999996</v>
      </c>
      <c r="F10" s="141">
        <f t="shared" si="0"/>
        <v>7.3391956324738203E-2</v>
      </c>
      <c r="G10" s="384">
        <f>'19'!H45</f>
        <v>-1.4384366111480428E-2</v>
      </c>
      <c r="H10" s="162">
        <v>20.509677419354841</v>
      </c>
      <c r="I10" s="163">
        <v>26.7</v>
      </c>
      <c r="J10" s="163">
        <v>16.100000000000001</v>
      </c>
      <c r="K10" s="163">
        <v>18.899999999999988</v>
      </c>
      <c r="L10" s="164">
        <v>1.6096774193548526</v>
      </c>
      <c r="M10" s="131"/>
    </row>
    <row r="11" spans="1:13" ht="14.1" customHeight="1" x14ac:dyDescent="0.2">
      <c r="A11" s="100"/>
      <c r="B11" s="84" t="s">
        <v>15</v>
      </c>
      <c r="C11" s="77">
        <f>'20'!D14</f>
        <v>84801</v>
      </c>
      <c r="D11" s="78">
        <f>'20'!E14</f>
        <v>9168.9</v>
      </c>
      <c r="E11" s="77">
        <f>'20'!F14</f>
        <v>97880.976539999974</v>
      </c>
      <c r="F11" s="383">
        <f t="shared" si="0"/>
        <v>2.4153413849665961E-2</v>
      </c>
      <c r="G11" s="141">
        <f>'20'!H14</f>
        <v>7.1108151678698966E-2</v>
      </c>
      <c r="H11" s="165">
        <v>18.116129032258065</v>
      </c>
      <c r="I11" s="166">
        <v>25.7</v>
      </c>
      <c r="J11" s="166">
        <v>12.5</v>
      </c>
      <c r="K11" s="166">
        <v>16.5</v>
      </c>
      <c r="L11" s="167">
        <v>1.6161290322580655</v>
      </c>
      <c r="M11" s="71"/>
    </row>
    <row r="12" spans="1:13" ht="14.1" customHeight="1" x14ac:dyDescent="0.2">
      <c r="A12" s="158"/>
      <c r="B12" s="138" t="s">
        <v>301</v>
      </c>
      <c r="C12" s="139">
        <f>'20'!D45</f>
        <v>118101</v>
      </c>
      <c r="D12" s="140">
        <f>'20'!E45</f>
        <v>10375.599999999999</v>
      </c>
      <c r="E12" s="139">
        <f>'20'!F45</f>
        <v>110763.03182000002</v>
      </c>
      <c r="F12" s="141">
        <f t="shared" si="0"/>
        <v>2.7332229830164104E-2</v>
      </c>
      <c r="G12" s="384">
        <f>'20'!H45</f>
        <v>-5.0748835805055743E-2</v>
      </c>
      <c r="H12" s="162">
        <v>18.738709677419354</v>
      </c>
      <c r="I12" s="163">
        <v>24.9</v>
      </c>
      <c r="J12" s="163">
        <v>13.4</v>
      </c>
      <c r="K12" s="163">
        <v>16.899999999999991</v>
      </c>
      <c r="L12" s="164">
        <v>1.838709677419363</v>
      </c>
      <c r="M12" s="131"/>
    </row>
    <row r="13" spans="1:13" ht="14.1" customHeight="1" x14ac:dyDescent="0.2">
      <c r="A13" s="100"/>
      <c r="B13" s="84" t="s">
        <v>16</v>
      </c>
      <c r="C13" s="77">
        <f>'21'!D14</f>
        <v>93238</v>
      </c>
      <c r="D13" s="78">
        <f>'21'!E14</f>
        <v>10423.799999999999</v>
      </c>
      <c r="E13" s="77">
        <f>'21'!F14</f>
        <v>111278.30073000003</v>
      </c>
      <c r="F13" s="383">
        <f t="shared" si="0"/>
        <v>2.7459379187138599E-2</v>
      </c>
      <c r="G13" s="141">
        <f>'21'!H14</f>
        <v>-9.8597971047533241E-3</v>
      </c>
      <c r="H13" s="165">
        <v>18.470967741935485</v>
      </c>
      <c r="I13" s="166">
        <v>25</v>
      </c>
      <c r="J13" s="166">
        <v>12.3</v>
      </c>
      <c r="K13" s="166">
        <v>16.600000000000009</v>
      </c>
      <c r="L13" s="167">
        <v>1.8709677419354769</v>
      </c>
      <c r="M13" s="71"/>
    </row>
    <row r="14" spans="1:13" ht="14.1" customHeight="1" x14ac:dyDescent="0.2">
      <c r="A14" s="158"/>
      <c r="B14" s="138" t="s">
        <v>17</v>
      </c>
      <c r="C14" s="139">
        <f>'21'!D45</f>
        <v>381143</v>
      </c>
      <c r="D14" s="140">
        <f>'21'!E45</f>
        <v>41666.665000000008</v>
      </c>
      <c r="E14" s="139">
        <f>'21'!F45</f>
        <v>444646.53857999993</v>
      </c>
      <c r="F14" s="141">
        <f t="shared" si="0"/>
        <v>0.10972236120626881</v>
      </c>
      <c r="G14" s="384">
        <f>'21'!H45</f>
        <v>8.663095197455252E-2</v>
      </c>
      <c r="H14" s="162">
        <v>18.92258064516129</v>
      </c>
      <c r="I14" s="163">
        <v>24.4</v>
      </c>
      <c r="J14" s="163">
        <v>13.9</v>
      </c>
      <c r="K14" s="163">
        <v>17.199999999999996</v>
      </c>
      <c r="L14" s="164">
        <v>1.7225806451612939</v>
      </c>
      <c r="M14" s="131"/>
    </row>
    <row r="15" spans="1:13" ht="14.1" customHeight="1" x14ac:dyDescent="0.2">
      <c r="A15" s="100"/>
      <c r="B15" s="84" t="s">
        <v>18</v>
      </c>
      <c r="C15" s="77">
        <f>'22'!D14</f>
        <v>187886</v>
      </c>
      <c r="D15" s="78">
        <f>'22'!E14</f>
        <v>16540.099999999999</v>
      </c>
      <c r="E15" s="77">
        <f>'22'!F14</f>
        <v>176573.08947000006</v>
      </c>
      <c r="F15" s="383">
        <f t="shared" si="0"/>
        <v>4.3571724102488281E-2</v>
      </c>
      <c r="G15" s="141">
        <f>'22'!H14</f>
        <v>-8.879599874357122E-4</v>
      </c>
      <c r="H15" s="165">
        <v>18.464516129032258</v>
      </c>
      <c r="I15" s="166">
        <v>23.6</v>
      </c>
      <c r="J15" s="166">
        <v>13.3</v>
      </c>
      <c r="K15" s="166">
        <v>16.699999999999996</v>
      </c>
      <c r="L15" s="167">
        <v>1.7645161290322626</v>
      </c>
      <c r="M15" s="71"/>
    </row>
    <row r="16" spans="1:13" ht="14.1" customHeight="1" x14ac:dyDescent="0.2">
      <c r="A16" s="158"/>
      <c r="B16" s="138" t="s">
        <v>19</v>
      </c>
      <c r="C16" s="139">
        <f>'22'!D45</f>
        <v>136741</v>
      </c>
      <c r="D16" s="140">
        <f>'22'!E45</f>
        <v>15450.599999999999</v>
      </c>
      <c r="E16" s="139">
        <f>'22'!F45</f>
        <v>164940.91721000001</v>
      </c>
      <c r="F16" s="141">
        <f t="shared" si="0"/>
        <v>4.0701333138912534E-2</v>
      </c>
      <c r="G16" s="384">
        <f>'22'!H45</f>
        <v>0.14702083116806</v>
      </c>
      <c r="H16" s="162">
        <v>18.690322580645166</v>
      </c>
      <c r="I16" s="163">
        <v>24.8</v>
      </c>
      <c r="J16" s="163">
        <v>13.6</v>
      </c>
      <c r="K16" s="163">
        <v>17.7</v>
      </c>
      <c r="L16" s="164">
        <v>0.99032258064516654</v>
      </c>
      <c r="M16" s="131"/>
    </row>
    <row r="17" spans="1:18" ht="14.1" customHeight="1" x14ac:dyDescent="0.2">
      <c r="A17" s="100"/>
      <c r="B17" s="84" t="s">
        <v>20</v>
      </c>
      <c r="C17" s="77">
        <f>'23'!D14</f>
        <v>159771</v>
      </c>
      <c r="D17" s="78">
        <f>'23'!E14</f>
        <v>12263.7</v>
      </c>
      <c r="E17" s="77">
        <f>'23'!F14</f>
        <v>130919.60606000003</v>
      </c>
      <c r="F17" s="383">
        <f t="shared" si="0"/>
        <v>3.2306128708372385E-2</v>
      </c>
      <c r="G17" s="141">
        <f>'23'!H14</f>
        <v>-3.6153005808058976E-2</v>
      </c>
      <c r="H17" s="165">
        <v>19.587096774193547</v>
      </c>
      <c r="I17" s="166">
        <v>26.3</v>
      </c>
      <c r="J17" s="166">
        <v>14.3</v>
      </c>
      <c r="K17" s="166">
        <v>17.5</v>
      </c>
      <c r="L17" s="167">
        <v>2.0870967741935473</v>
      </c>
      <c r="M17" s="71"/>
    </row>
    <row r="18" spans="1:18" ht="14.1" customHeight="1" x14ac:dyDescent="0.2">
      <c r="A18" s="158"/>
      <c r="B18" s="138" t="s">
        <v>3</v>
      </c>
      <c r="C18" s="139">
        <f>'23'!D45</f>
        <v>420967</v>
      </c>
      <c r="D18" s="140">
        <f>'23'!E45</f>
        <v>20078.490895133065</v>
      </c>
      <c r="E18" s="139">
        <f>'23'!F45</f>
        <v>214192.86537297492</v>
      </c>
      <c r="F18" s="141">
        <f t="shared" si="0"/>
        <v>5.2854896874522446E-2</v>
      </c>
      <c r="G18" s="384">
        <f>'23'!H45</f>
        <v>-2.8278930925174993E-2</v>
      </c>
      <c r="H18" s="162">
        <v>21.325806451612909</v>
      </c>
      <c r="I18" s="163">
        <v>28</v>
      </c>
      <c r="J18" s="163">
        <v>15.3</v>
      </c>
      <c r="K18" s="163">
        <v>18.7</v>
      </c>
      <c r="L18" s="164">
        <v>2.6258064516129096</v>
      </c>
      <c r="M18" s="131"/>
    </row>
    <row r="19" spans="1:18" ht="14.1" customHeight="1" x14ac:dyDescent="0.2">
      <c r="A19" s="100"/>
      <c r="B19" s="84" t="s">
        <v>21</v>
      </c>
      <c r="C19" s="85">
        <f>'24'!D14</f>
        <v>258276</v>
      </c>
      <c r="D19" s="86">
        <f>'24'!E14</f>
        <v>48085.536999999997</v>
      </c>
      <c r="E19" s="85">
        <f>'24'!F14</f>
        <v>513324.61555899994</v>
      </c>
      <c r="F19" s="383">
        <f t="shared" si="0"/>
        <v>0.12666957683805316</v>
      </c>
      <c r="G19" s="98">
        <f>'24'!H14</f>
        <v>3.0766089556999287E-2</v>
      </c>
      <c r="H19" s="168">
        <v>19.777419354838706</v>
      </c>
      <c r="I19" s="169">
        <v>25.6</v>
      </c>
      <c r="J19" s="166">
        <v>14.4</v>
      </c>
      <c r="K19" s="166">
        <v>18.3</v>
      </c>
      <c r="L19" s="167">
        <v>1.4774193548387053</v>
      </c>
      <c r="M19" s="142"/>
      <c r="N19" s="79"/>
      <c r="P19" s="79"/>
      <c r="Q19" s="79"/>
      <c r="R19" s="79"/>
    </row>
    <row r="20" spans="1:18" ht="14.1" customHeight="1" x14ac:dyDescent="0.2">
      <c r="A20" s="158"/>
      <c r="B20" s="138" t="s">
        <v>22</v>
      </c>
      <c r="C20" s="133">
        <f>'24'!D45</f>
        <v>223515.15</v>
      </c>
      <c r="D20" s="134">
        <f>'24'!E45</f>
        <v>134224.69400000002</v>
      </c>
      <c r="E20" s="133">
        <f>'24'!F45</f>
        <v>1431854.6549599997</v>
      </c>
      <c r="F20" s="141">
        <f t="shared" si="0"/>
        <v>0.35332890288120888</v>
      </c>
      <c r="G20" s="387">
        <f>'24'!H45</f>
        <v>0.57033875393239353</v>
      </c>
      <c r="H20" s="170">
        <v>19.561290322580643</v>
      </c>
      <c r="I20" s="171">
        <v>26</v>
      </c>
      <c r="J20" s="163">
        <v>14</v>
      </c>
      <c r="K20" s="163">
        <v>18.5</v>
      </c>
      <c r="L20" s="164">
        <v>1.0612903225806427</v>
      </c>
      <c r="M20" s="143"/>
      <c r="N20" s="79"/>
      <c r="P20" s="79"/>
      <c r="Q20" s="79"/>
      <c r="R20" s="79"/>
    </row>
    <row r="21" spans="1:18" ht="14.1" customHeight="1" x14ac:dyDescent="0.2">
      <c r="A21" s="100"/>
      <c r="B21" s="84" t="s">
        <v>23</v>
      </c>
      <c r="C21" s="85">
        <f>'25'!D14</f>
        <v>119601</v>
      </c>
      <c r="D21" s="86">
        <f>'25'!E14</f>
        <v>10718.895859999999</v>
      </c>
      <c r="E21" s="85">
        <f>'25'!F14</f>
        <v>114433.86721000001</v>
      </c>
      <c r="F21" s="383">
        <f t="shared" si="0"/>
        <v>2.823805657487825E-2</v>
      </c>
      <c r="G21" s="98">
        <f>'25'!H14</f>
        <v>4.2682856789236197E-3</v>
      </c>
      <c r="H21" s="168">
        <v>18.516129032258068</v>
      </c>
      <c r="I21" s="169">
        <v>24.8</v>
      </c>
      <c r="J21" s="166">
        <v>13.9</v>
      </c>
      <c r="K21" s="166">
        <v>17</v>
      </c>
      <c r="L21" s="167">
        <v>1.5161290322580676</v>
      </c>
      <c r="M21" s="142"/>
      <c r="N21" s="79"/>
      <c r="P21" s="79"/>
      <c r="Q21" s="79"/>
      <c r="R21" s="79"/>
    </row>
    <row r="22" spans="1:18" ht="14.1" customHeight="1" thickBot="1" x14ac:dyDescent="0.25">
      <c r="A22" s="184"/>
      <c r="B22" s="183" t="s">
        <v>24</v>
      </c>
      <c r="C22" s="153">
        <f>'25'!D45</f>
        <v>157490</v>
      </c>
      <c r="D22" s="154">
        <f>'25'!E45</f>
        <v>13235.599999999999</v>
      </c>
      <c r="E22" s="153">
        <f>'25'!F45</f>
        <v>141295.63039000003</v>
      </c>
      <c r="F22" s="386">
        <f t="shared" si="0"/>
        <v>3.4866548706371445E-2</v>
      </c>
      <c r="G22" s="388">
        <f>'25'!H45</f>
        <v>-5.7132273323075175E-2</v>
      </c>
      <c r="H22" s="172">
        <v>18.335483870967742</v>
      </c>
      <c r="I22" s="173">
        <v>23.9</v>
      </c>
      <c r="J22" s="173">
        <v>13.7</v>
      </c>
      <c r="K22" s="173">
        <v>18.2</v>
      </c>
      <c r="L22" s="174">
        <v>0.13548387096774306</v>
      </c>
      <c r="M22" s="155"/>
      <c r="N22" s="79"/>
    </row>
    <row r="23" spans="1:18" ht="14.1" customHeight="1" thickTop="1" x14ac:dyDescent="0.2">
      <c r="A23" s="100"/>
      <c r="B23" s="84" t="s">
        <v>2</v>
      </c>
      <c r="C23" s="182">
        <f>SUM(C9:C22)</f>
        <v>2832512.15</v>
      </c>
      <c r="D23" s="86">
        <f>SUM(D9:D22)</f>
        <v>379731.91788513307</v>
      </c>
      <c r="E23" s="85">
        <f>SUM(E9:E22)</f>
        <v>4052469.6487719747</v>
      </c>
      <c r="F23" s="181">
        <f>SUM(F9:F22)</f>
        <v>0.99999999999999989</v>
      </c>
      <c r="G23" s="98"/>
      <c r="H23" s="175">
        <v>19.090322580645161</v>
      </c>
      <c r="I23" s="176">
        <v>24.9</v>
      </c>
      <c r="J23" s="176">
        <v>14.1</v>
      </c>
      <c r="K23" s="176">
        <v>17.525806451612908</v>
      </c>
      <c r="L23" s="177">
        <v>1.5645161290322527</v>
      </c>
      <c r="M23" s="71"/>
    </row>
    <row r="24" spans="1:18" ht="14.1" customHeight="1" x14ac:dyDescent="0.2">
      <c r="A24" s="158"/>
      <c r="B24" s="138" t="s">
        <v>310</v>
      </c>
      <c r="C24" s="130"/>
      <c r="D24" s="134">
        <f>'9'!E14</f>
        <v>12305.861357314809</v>
      </c>
      <c r="E24" s="133">
        <f>'9'!F14</f>
        <v>131515.25882799999</v>
      </c>
      <c r="F24" s="137"/>
      <c r="G24" s="98">
        <f>'9'!H14</f>
        <v>0.67964045948238172</v>
      </c>
      <c r="H24" s="178">
        <v>19.090322580645161</v>
      </c>
      <c r="I24" s="179">
        <v>24.9</v>
      </c>
      <c r="J24" s="179">
        <v>14.1</v>
      </c>
      <c r="K24" s="179">
        <v>17.525806451612908</v>
      </c>
      <c r="L24" s="180">
        <v>1.5645161290322527</v>
      </c>
      <c r="M24" s="131"/>
    </row>
    <row r="25" spans="1:18" ht="14.1" customHeight="1" x14ac:dyDescent="0.2">
      <c r="A25" s="662"/>
      <c r="B25" s="606" t="s">
        <v>151</v>
      </c>
      <c r="C25" s="663">
        <f>C23+C24</f>
        <v>2832512.15</v>
      </c>
      <c r="D25" s="615">
        <f>D23+D24</f>
        <v>392037.77924244787</v>
      </c>
      <c r="E25" s="664">
        <f>E23+E24</f>
        <v>4183984.9075999749</v>
      </c>
      <c r="F25" s="665"/>
      <c r="G25" s="666">
        <f>'9'!H15</f>
        <v>0.17497957551934906</v>
      </c>
      <c r="H25" s="667">
        <v>19.090322580645161</v>
      </c>
      <c r="I25" s="668">
        <v>24.9</v>
      </c>
      <c r="J25" s="668">
        <v>14.1</v>
      </c>
      <c r="K25" s="668">
        <v>17.525806451612908</v>
      </c>
      <c r="L25" s="669">
        <v>1.5645161290322527</v>
      </c>
      <c r="M25" s="670"/>
    </row>
    <row r="26" spans="1:18" ht="15" customHeight="1" x14ac:dyDescent="0.2">
      <c r="A26" s="100"/>
      <c r="B26" s="84"/>
      <c r="C26" s="157"/>
      <c r="D26" s="999" t="s">
        <v>344</v>
      </c>
      <c r="E26" s="1000"/>
      <c r="F26" s="1000"/>
      <c r="G26" s="1001"/>
      <c r="H26" s="1007" t="s">
        <v>149</v>
      </c>
      <c r="I26" s="1008"/>
      <c r="J26" s="1008"/>
      <c r="K26" s="1008"/>
      <c r="L26" s="1009"/>
      <c r="M26" s="71"/>
    </row>
    <row r="27" spans="1:18" ht="15" customHeight="1" x14ac:dyDescent="0.2">
      <c r="A27" s="71"/>
      <c r="B27" s="156"/>
      <c r="C27" s="83"/>
      <c r="D27" s="1002"/>
      <c r="E27" s="1003"/>
      <c r="F27" s="1003"/>
      <c r="G27" s="1004"/>
      <c r="H27" s="1010" t="s">
        <v>343</v>
      </c>
      <c r="I27" s="1011"/>
      <c r="J27" s="1011"/>
      <c r="K27" s="1011"/>
      <c r="L27" s="1012"/>
      <c r="M27" s="71"/>
    </row>
    <row r="28" spans="1:18" ht="30" customHeight="1" x14ac:dyDescent="0.2">
      <c r="A28" s="71"/>
      <c r="B28" s="83"/>
      <c r="C28" s="83"/>
      <c r="D28" s="83"/>
      <c r="E28" s="83"/>
      <c r="F28" s="83"/>
      <c r="G28" s="83"/>
      <c r="H28" s="83"/>
      <c r="I28" s="83"/>
      <c r="J28" s="83"/>
      <c r="K28" s="83"/>
      <c r="L28" s="83"/>
      <c r="M28" s="71"/>
    </row>
    <row r="29" spans="1:18" ht="15" customHeight="1" x14ac:dyDescent="0.2">
      <c r="A29" s="71"/>
      <c r="B29" s="550"/>
      <c r="C29" s="550"/>
      <c r="D29" s="83"/>
      <c r="E29" s="284"/>
      <c r="F29" s="285"/>
      <c r="G29" s="285"/>
      <c r="H29" s="83"/>
      <c r="I29" s="84"/>
      <c r="J29" s="550"/>
      <c r="K29" s="83"/>
      <c r="L29" s="83"/>
      <c r="M29" s="71"/>
    </row>
    <row r="30" spans="1:18" ht="18" customHeight="1" x14ac:dyDescent="0.2">
      <c r="A30" s="71"/>
      <c r="B30" s="83"/>
      <c r="C30" s="83"/>
      <c r="D30" s="83"/>
      <c r="E30" s="284"/>
      <c r="F30" s="285"/>
      <c r="G30" s="285"/>
      <c r="H30" s="83"/>
      <c r="I30" s="83"/>
      <c r="J30" s="83"/>
      <c r="K30" s="83"/>
      <c r="L30" s="83"/>
      <c r="M30" s="71"/>
    </row>
    <row r="31" spans="1:18" ht="15" customHeight="1" x14ac:dyDescent="0.25">
      <c r="A31" s="71"/>
      <c r="B31" s="980" t="s">
        <v>165</v>
      </c>
      <c r="C31" s="980"/>
      <c r="D31" s="980"/>
      <c r="E31" s="980"/>
      <c r="F31" s="980"/>
      <c r="G31" s="980" t="s">
        <v>166</v>
      </c>
      <c r="H31" s="980"/>
      <c r="I31" s="980"/>
      <c r="J31" s="980"/>
      <c r="K31" s="980"/>
      <c r="L31" s="980"/>
      <c r="M31" s="71"/>
    </row>
    <row r="32" spans="1:18" ht="15" customHeight="1" x14ac:dyDescent="0.2">
      <c r="A32" s="71"/>
      <c r="B32" s="71"/>
      <c r="C32" s="953" t="str">
        <f>A3</f>
        <v>Červenec 2019</v>
      </c>
      <c r="D32" s="953"/>
      <c r="E32" s="71"/>
      <c r="F32" s="71"/>
      <c r="G32" s="71"/>
      <c r="H32" s="71"/>
      <c r="I32" s="953" t="str">
        <f>A3</f>
        <v>Červenec 2019</v>
      </c>
      <c r="J32" s="953"/>
      <c r="K32" s="71"/>
      <c r="L32" s="71"/>
      <c r="M32" s="83"/>
    </row>
    <row r="33" spans="1:13" ht="15" customHeight="1" x14ac:dyDescent="0.2">
      <c r="A33" s="71"/>
      <c r="B33" s="83"/>
      <c r="C33" s="83"/>
      <c r="D33" s="83"/>
      <c r="E33" s="83"/>
      <c r="F33" s="83"/>
      <c r="G33" s="83"/>
      <c r="H33" s="83"/>
      <c r="I33" s="83"/>
      <c r="J33" s="83"/>
      <c r="K33" s="83"/>
      <c r="L33" s="83"/>
      <c r="M33" s="71"/>
    </row>
    <row r="34" spans="1:13" ht="15" customHeight="1" x14ac:dyDescent="0.2">
      <c r="A34" s="71"/>
      <c r="B34" s="83"/>
      <c r="C34" s="83"/>
      <c r="D34" s="83"/>
      <c r="E34" s="83"/>
      <c r="F34" s="83"/>
      <c r="G34" s="83"/>
      <c r="H34" s="83"/>
      <c r="I34" s="83"/>
      <c r="J34" s="83"/>
      <c r="K34" s="83"/>
      <c r="L34" s="83"/>
      <c r="M34" s="71"/>
    </row>
    <row r="35" spans="1:13" ht="15" customHeight="1" x14ac:dyDescent="0.2">
      <c r="A35" s="71"/>
      <c r="B35" s="83"/>
      <c r="C35" s="83"/>
      <c r="D35" s="83"/>
      <c r="E35" s="83"/>
      <c r="F35" s="83"/>
      <c r="G35" s="83"/>
      <c r="H35" s="83"/>
      <c r="I35" s="83"/>
      <c r="J35" s="83"/>
      <c r="K35" s="83"/>
      <c r="L35" s="83"/>
      <c r="M35" s="71"/>
    </row>
    <row r="36" spans="1:13" ht="15" customHeight="1" x14ac:dyDescent="0.2">
      <c r="A36" s="71"/>
      <c r="B36" s="83"/>
      <c r="C36" s="83"/>
      <c r="D36" s="83"/>
      <c r="E36" s="83"/>
      <c r="F36" s="83"/>
      <c r="G36" s="83"/>
      <c r="H36" s="83"/>
      <c r="I36" s="83"/>
      <c r="J36" s="83"/>
      <c r="K36" s="83"/>
      <c r="L36" s="83"/>
      <c r="M36" s="71"/>
    </row>
    <row r="37" spans="1:13" ht="15" customHeight="1" x14ac:dyDescent="0.2">
      <c r="A37" s="71"/>
      <c r="B37" s="83"/>
      <c r="C37" s="83"/>
      <c r="D37" s="83"/>
      <c r="E37" s="83"/>
      <c r="F37" s="83"/>
      <c r="G37" s="83"/>
      <c r="H37" s="83"/>
      <c r="I37" s="83"/>
      <c r="J37" s="83"/>
      <c r="K37" s="83"/>
      <c r="L37" s="83"/>
      <c r="M37" s="71"/>
    </row>
    <row r="38" spans="1:13" ht="15" customHeight="1" x14ac:dyDescent="0.2">
      <c r="A38" s="71"/>
      <c r="B38" s="83"/>
      <c r="C38" s="83"/>
      <c r="D38" s="83"/>
      <c r="E38" s="83"/>
      <c r="F38" s="83"/>
      <c r="G38" s="83"/>
      <c r="H38" s="83"/>
      <c r="I38" s="83"/>
      <c r="J38" s="83"/>
      <c r="K38" s="83"/>
      <c r="L38" s="83"/>
      <c r="M38" s="71"/>
    </row>
    <row r="39" spans="1:13" ht="15" customHeight="1" x14ac:dyDescent="0.2">
      <c r="A39" s="71"/>
      <c r="B39" s="83"/>
      <c r="C39" s="83"/>
      <c r="D39" s="83"/>
      <c r="E39" s="83"/>
      <c r="F39" s="83"/>
      <c r="G39" s="83"/>
      <c r="H39" s="83"/>
      <c r="I39" s="83"/>
      <c r="J39" s="83"/>
      <c r="K39" s="83"/>
      <c r="L39" s="83"/>
      <c r="M39" s="71"/>
    </row>
    <row r="40" spans="1:13" ht="15" customHeight="1" x14ac:dyDescent="0.2">
      <c r="A40" s="71"/>
      <c r="B40" s="83"/>
      <c r="C40" s="83"/>
      <c r="D40" s="83"/>
      <c r="E40" s="83"/>
      <c r="F40" s="83"/>
      <c r="G40" s="83"/>
      <c r="H40" s="83"/>
      <c r="I40" s="83"/>
      <c r="J40" s="83"/>
      <c r="K40" s="83"/>
      <c r="L40" s="83"/>
      <c r="M40" s="71"/>
    </row>
    <row r="41" spans="1:13" ht="15" customHeight="1" x14ac:dyDescent="0.2">
      <c r="A41" s="71"/>
      <c r="B41" s="83"/>
      <c r="C41" s="83"/>
      <c r="D41" s="83"/>
      <c r="E41" s="83"/>
      <c r="F41" s="83"/>
      <c r="G41" s="83"/>
      <c r="H41" s="83"/>
      <c r="I41" s="83"/>
      <c r="J41" s="83"/>
      <c r="K41" s="83"/>
      <c r="L41" s="83"/>
      <c r="M41" s="71"/>
    </row>
    <row r="42" spans="1:13" ht="15" customHeight="1" x14ac:dyDescent="0.2">
      <c r="A42" s="71"/>
      <c r="B42" s="83"/>
      <c r="C42" s="83"/>
      <c r="D42" s="83"/>
      <c r="E42" s="83"/>
      <c r="F42" s="83"/>
      <c r="G42" s="83"/>
      <c r="H42" s="83"/>
      <c r="I42" s="83"/>
      <c r="J42" s="83"/>
      <c r="K42" s="83"/>
      <c r="L42" s="83"/>
      <c r="M42" s="71"/>
    </row>
    <row r="43" spans="1:13" ht="15" customHeight="1" x14ac:dyDescent="0.2">
      <c r="A43" s="71"/>
      <c r="B43" s="83"/>
      <c r="C43" s="83"/>
      <c r="D43" s="83"/>
      <c r="E43" s="83"/>
      <c r="F43" s="83"/>
      <c r="G43" s="83"/>
      <c r="H43" s="83"/>
      <c r="I43" s="83"/>
      <c r="J43" s="83"/>
      <c r="K43" s="83"/>
      <c r="L43" s="83"/>
      <c r="M43" s="71"/>
    </row>
    <row r="44" spans="1:13" ht="15" customHeight="1" x14ac:dyDescent="0.2">
      <c r="A44" s="71"/>
      <c r="B44" s="71"/>
      <c r="C44" s="71"/>
      <c r="D44" s="71"/>
      <c r="E44" s="71"/>
      <c r="F44" s="71"/>
      <c r="G44" s="71"/>
      <c r="H44" s="71"/>
      <c r="I44" s="71"/>
      <c r="J44" s="71"/>
      <c r="K44" s="71"/>
      <c r="L44" s="71"/>
      <c r="M44" s="71"/>
    </row>
    <row r="45" spans="1:13" ht="15" customHeight="1" x14ac:dyDescent="0.2">
      <c r="A45" s="71"/>
      <c r="B45" s="71"/>
      <c r="C45" s="71"/>
      <c r="D45" s="71"/>
      <c r="E45" s="71"/>
      <c r="F45" s="71"/>
      <c r="G45" s="71"/>
      <c r="H45" s="71"/>
      <c r="I45" s="71"/>
      <c r="J45" s="71"/>
      <c r="K45" s="71"/>
      <c r="L45" s="71"/>
      <c r="M45" s="71"/>
    </row>
    <row r="46" spans="1:13" ht="15" customHeight="1" x14ac:dyDescent="0.2">
      <c r="A46" s="71"/>
      <c r="B46" s="71"/>
      <c r="C46" s="71"/>
      <c r="D46" s="71"/>
      <c r="E46" s="71"/>
      <c r="F46" s="71"/>
      <c r="G46" s="71"/>
      <c r="H46" s="71"/>
      <c r="I46" s="71"/>
      <c r="J46" s="71"/>
      <c r="K46" s="71"/>
      <c r="L46" s="71"/>
      <c r="M46" s="71"/>
    </row>
    <row r="47" spans="1:13" ht="15" customHeight="1" x14ac:dyDescent="0.2">
      <c r="A47" s="71"/>
      <c r="B47" s="71"/>
      <c r="C47" s="71"/>
      <c r="D47" s="71"/>
      <c r="E47" s="71"/>
      <c r="F47" s="71"/>
      <c r="G47" s="71"/>
      <c r="H47" s="71"/>
      <c r="I47" s="71"/>
      <c r="J47" s="71"/>
      <c r="K47" s="71"/>
      <c r="L47" s="71"/>
      <c r="M47" s="71"/>
    </row>
    <row r="48" spans="1:13" ht="15" customHeight="1" x14ac:dyDescent="0.2">
      <c r="A48" s="71"/>
      <c r="B48" s="71"/>
      <c r="C48" s="71"/>
      <c r="D48" s="71"/>
      <c r="E48" s="71"/>
      <c r="F48" s="71"/>
      <c r="G48" s="71"/>
      <c r="H48" s="71"/>
      <c r="I48" s="71"/>
      <c r="J48" s="71"/>
      <c r="K48" s="71"/>
      <c r="L48" s="71"/>
      <c r="M48" s="71"/>
    </row>
    <row r="49" spans="1:13" ht="15" customHeight="1" x14ac:dyDescent="0.2">
      <c r="A49" s="71"/>
      <c r="B49" s="71"/>
      <c r="C49" s="71"/>
      <c r="D49" s="71"/>
      <c r="E49" s="71"/>
      <c r="F49" s="71"/>
      <c r="G49" s="71"/>
      <c r="H49" s="71"/>
      <c r="I49" s="71"/>
      <c r="J49" s="71"/>
      <c r="K49" s="71"/>
      <c r="L49" s="71"/>
      <c r="M49" s="71"/>
    </row>
    <row r="50" spans="1:13" ht="15" customHeight="1" x14ac:dyDescent="0.2">
      <c r="A50" s="71"/>
      <c r="B50" s="71"/>
      <c r="C50" s="71"/>
      <c r="D50" s="71"/>
      <c r="E50" s="71"/>
      <c r="F50" s="71"/>
      <c r="G50" s="71"/>
      <c r="H50" s="71"/>
      <c r="I50" s="71"/>
      <c r="J50" s="71"/>
      <c r="K50" s="71"/>
      <c r="L50" s="71"/>
      <c r="M50" s="71"/>
    </row>
    <row r="51" spans="1:13" ht="15" customHeight="1" x14ac:dyDescent="0.2">
      <c r="A51" s="71"/>
      <c r="B51" s="71"/>
      <c r="C51" s="71"/>
      <c r="D51" s="71"/>
      <c r="E51" s="71"/>
      <c r="F51" s="71"/>
      <c r="G51" s="71"/>
      <c r="H51" s="71"/>
      <c r="I51" s="71"/>
      <c r="J51" s="71"/>
      <c r="K51" s="71"/>
      <c r="L51" s="71"/>
      <c r="M51" s="71"/>
    </row>
    <row r="52" spans="1:13" ht="15" customHeight="1" x14ac:dyDescent="0.2">
      <c r="A52" s="71"/>
      <c r="B52" s="71"/>
      <c r="C52" s="71"/>
      <c r="D52" s="71"/>
      <c r="E52" s="71"/>
      <c r="F52" s="71"/>
      <c r="G52" s="71"/>
      <c r="H52" s="71"/>
      <c r="I52" s="71"/>
      <c r="J52" s="71"/>
      <c r="K52" s="71"/>
      <c r="L52" s="71"/>
      <c r="M52" s="71"/>
    </row>
    <row r="53" spans="1:13" ht="15" customHeight="1" x14ac:dyDescent="0.2"/>
    <row r="54" spans="1:13" ht="15" customHeight="1" x14ac:dyDescent="0.2"/>
    <row r="55" spans="1:13" ht="15" customHeight="1" x14ac:dyDescent="0.2"/>
    <row r="56" spans="1:13" ht="15" customHeight="1" x14ac:dyDescent="0.2"/>
    <row r="57" spans="1:13" ht="15" customHeight="1" x14ac:dyDescent="0.2"/>
    <row r="58" spans="1:13" ht="15" customHeight="1" x14ac:dyDescent="0.2"/>
    <row r="59" spans="1:13" ht="15" customHeight="1" x14ac:dyDescent="0.2"/>
  </sheetData>
  <mergeCells count="15">
    <mergeCell ref="C32:D32"/>
    <mergeCell ref="I32:J32"/>
    <mergeCell ref="G31:L31"/>
    <mergeCell ref="B31:F31"/>
    <mergeCell ref="K1:M1"/>
    <mergeCell ref="B4:C4"/>
    <mergeCell ref="C7:C8"/>
    <mergeCell ref="H27:L27"/>
    <mergeCell ref="H26:L26"/>
    <mergeCell ref="H6:L6"/>
    <mergeCell ref="D26:G27"/>
    <mergeCell ref="D5:G5"/>
    <mergeCell ref="H5:L5"/>
    <mergeCell ref="A2:M2"/>
    <mergeCell ref="A3:C3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&amp;C26</oddFooter>
  </headerFooter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9"/>
  <sheetViews>
    <sheetView view="pageBreakPreview" zoomScaleNormal="100" zoomScaleSheetLayoutView="100" workbookViewId="0">
      <selection activeCell="B1" sqref="B1"/>
    </sheetView>
  </sheetViews>
  <sheetFormatPr defaultRowHeight="12.75" x14ac:dyDescent="0.2"/>
  <cols>
    <col min="1" max="1" width="1.7109375" style="66" customWidth="1"/>
    <col min="2" max="2" width="16.28515625" style="66" customWidth="1"/>
    <col min="3" max="3" width="10.140625" style="66" customWidth="1"/>
    <col min="4" max="7" width="7.7109375" style="66" customWidth="1"/>
    <col min="8" max="11" width="6.7109375" style="66" customWidth="1"/>
    <col min="12" max="12" width="6.85546875" style="66" customWidth="1"/>
    <col min="13" max="13" width="1.7109375" style="66" customWidth="1"/>
    <col min="14" max="15" width="9.140625" style="66"/>
    <col min="16" max="16" width="11.140625" style="66" customWidth="1"/>
    <col min="17" max="16384" width="9.140625" style="66"/>
  </cols>
  <sheetData>
    <row r="1" spans="1:13" ht="13.5" x14ac:dyDescent="0.25">
      <c r="K1" s="964" t="s">
        <v>242</v>
      </c>
      <c r="L1" s="964"/>
      <c r="M1" s="964"/>
    </row>
    <row r="2" spans="1:13" s="645" customFormat="1" ht="30" customHeight="1" x14ac:dyDescent="0.25">
      <c r="A2" s="885" t="s">
        <v>150</v>
      </c>
      <c r="B2" s="885"/>
      <c r="C2" s="885"/>
      <c r="D2" s="885"/>
      <c r="E2" s="885"/>
      <c r="F2" s="885"/>
      <c r="G2" s="885"/>
      <c r="H2" s="885"/>
      <c r="I2" s="885"/>
      <c r="J2" s="885"/>
      <c r="K2" s="885"/>
      <c r="L2" s="885"/>
      <c r="M2" s="885"/>
    </row>
    <row r="3" spans="1:13" ht="17.100000000000001" customHeight="1" x14ac:dyDescent="0.2">
      <c r="A3" s="1016" t="str">
        <f>T!J21&amp;" "&amp;T!G17</f>
        <v>Srpen 2019</v>
      </c>
      <c r="B3" s="1016"/>
      <c r="C3" s="1016"/>
      <c r="D3" s="286"/>
      <c r="E3" s="95"/>
      <c r="F3" s="70"/>
      <c r="G3" s="70"/>
      <c r="H3" s="70"/>
      <c r="I3" s="70"/>
      <c r="J3" s="71"/>
      <c r="K3" s="71"/>
      <c r="L3" s="71"/>
    </row>
    <row r="4" spans="1:13" ht="15" customHeight="1" x14ac:dyDescent="0.25">
      <c r="B4" s="965"/>
      <c r="C4" s="966"/>
      <c r="D4" s="656"/>
      <c r="E4" s="657"/>
      <c r="F4" s="71"/>
      <c r="G4" s="658"/>
      <c r="H4" s="659"/>
      <c r="I4" s="660"/>
      <c r="J4" s="657"/>
      <c r="K4" s="657"/>
      <c r="L4" s="661"/>
      <c r="M4" s="71"/>
    </row>
    <row r="5" spans="1:13" ht="24.95" customHeight="1" x14ac:dyDescent="0.2">
      <c r="D5" s="1015" t="s">
        <v>39</v>
      </c>
      <c r="E5" s="1013"/>
      <c r="F5" s="1013"/>
      <c r="G5" s="1014"/>
      <c r="H5" s="1015" t="s">
        <v>143</v>
      </c>
      <c r="I5" s="1013"/>
      <c r="J5" s="1013"/>
      <c r="K5" s="1013"/>
      <c r="L5" s="1014"/>
      <c r="M5" s="71"/>
    </row>
    <row r="6" spans="1:13" ht="24.95" customHeight="1" x14ac:dyDescent="0.25">
      <c r="B6" s="76"/>
      <c r="C6" s="76"/>
      <c r="D6" s="603"/>
      <c r="E6" s="605"/>
      <c r="F6" s="604"/>
      <c r="G6" s="605"/>
      <c r="H6" s="1015"/>
      <c r="I6" s="1013"/>
      <c r="J6" s="1013"/>
      <c r="K6" s="1013"/>
      <c r="L6" s="1014"/>
      <c r="M6" s="87"/>
    </row>
    <row r="7" spans="1:13" ht="14.1" customHeight="1" x14ac:dyDescent="0.25">
      <c r="B7" s="94"/>
      <c r="C7" s="972" t="s">
        <v>144</v>
      </c>
      <c r="D7" s="152"/>
      <c r="E7" s="602"/>
      <c r="F7" s="236" t="s">
        <v>146</v>
      </c>
      <c r="G7" s="381" t="s">
        <v>206</v>
      </c>
      <c r="H7" s="146" t="s">
        <v>38</v>
      </c>
      <c r="I7" s="147" t="s">
        <v>71</v>
      </c>
      <c r="J7" s="147" t="s">
        <v>72</v>
      </c>
      <c r="K7" s="147" t="s">
        <v>147</v>
      </c>
      <c r="L7" s="148" t="s">
        <v>148</v>
      </c>
      <c r="M7" s="71"/>
    </row>
    <row r="8" spans="1:13" ht="15" customHeight="1" x14ac:dyDescent="0.25">
      <c r="A8" s="158"/>
      <c r="B8" s="237" t="s">
        <v>145</v>
      </c>
      <c r="C8" s="973"/>
      <c r="D8" s="758" t="s">
        <v>336</v>
      </c>
      <c r="E8" s="757" t="s">
        <v>1</v>
      </c>
      <c r="F8" s="237" t="s">
        <v>66</v>
      </c>
      <c r="G8" s="382" t="s">
        <v>66</v>
      </c>
      <c r="H8" s="149" t="s">
        <v>11</v>
      </c>
      <c r="I8" s="150" t="s">
        <v>11</v>
      </c>
      <c r="J8" s="150" t="s">
        <v>11</v>
      </c>
      <c r="K8" s="150" t="s">
        <v>11</v>
      </c>
      <c r="L8" s="151" t="s">
        <v>11</v>
      </c>
      <c r="M8" s="131"/>
    </row>
    <row r="9" spans="1:13" ht="14.1" customHeight="1" x14ac:dyDescent="0.2">
      <c r="A9" s="100"/>
      <c r="B9" s="135" t="s">
        <v>13</v>
      </c>
      <c r="C9" s="104">
        <f>'19'!D20</f>
        <v>104597</v>
      </c>
      <c r="D9" s="105">
        <f>'19'!E20</f>
        <v>9773.4385299999994</v>
      </c>
      <c r="E9" s="104">
        <f>'19'!F20</f>
        <v>104385.39921</v>
      </c>
      <c r="F9" s="383">
        <f>E9/$E$23</f>
        <v>2.6491296234320581E-2</v>
      </c>
      <c r="G9" s="383">
        <f>'19'!H20</f>
        <v>-1.7998452945163234E-2</v>
      </c>
      <c r="H9" s="159">
        <v>18.683870967741932</v>
      </c>
      <c r="I9" s="160">
        <v>23</v>
      </c>
      <c r="J9" s="160">
        <v>13.9</v>
      </c>
      <c r="K9" s="160">
        <v>16.899999999999991</v>
      </c>
      <c r="L9" s="161">
        <v>1.7838709677419402</v>
      </c>
      <c r="M9" s="71"/>
    </row>
    <row r="10" spans="1:13" ht="14.1" customHeight="1" x14ac:dyDescent="0.2">
      <c r="A10" s="158"/>
      <c r="B10" s="138" t="s">
        <v>14</v>
      </c>
      <c r="C10" s="139">
        <f>'19'!D51</f>
        <v>386304</v>
      </c>
      <c r="D10" s="140">
        <f>'19'!E51</f>
        <v>27931.1</v>
      </c>
      <c r="E10" s="139">
        <f>'19'!F51</f>
        <v>297552.24562999984</v>
      </c>
      <c r="F10" s="141">
        <f t="shared" ref="F10:F22" si="0">E10/$E$23</f>
        <v>7.5513862511688401E-2</v>
      </c>
      <c r="G10" s="384">
        <f>'19'!H51</f>
        <v>-2.2647305720767097E-3</v>
      </c>
      <c r="H10" s="162">
        <v>21.161290322580644</v>
      </c>
      <c r="I10" s="163">
        <v>24.7</v>
      </c>
      <c r="J10" s="163">
        <v>16.5</v>
      </c>
      <c r="K10" s="163">
        <v>18.7</v>
      </c>
      <c r="L10" s="164">
        <v>2.4612903225806448</v>
      </c>
      <c r="M10" s="131"/>
    </row>
    <row r="11" spans="1:13" ht="14.1" customHeight="1" x14ac:dyDescent="0.2">
      <c r="A11" s="100"/>
      <c r="B11" s="84" t="s">
        <v>15</v>
      </c>
      <c r="C11" s="77">
        <f>'20'!D20</f>
        <v>84785</v>
      </c>
      <c r="D11" s="78">
        <f>'20'!E20</f>
        <v>8514.0000000000018</v>
      </c>
      <c r="E11" s="77">
        <f>'20'!F20</f>
        <v>90699.996249999997</v>
      </c>
      <c r="F11" s="383">
        <f t="shared" si="0"/>
        <v>2.3018166211892344E-2</v>
      </c>
      <c r="G11" s="141">
        <f>'20'!H20</f>
        <v>2.5350755705425641E-2</v>
      </c>
      <c r="H11" s="165">
        <v>17.338709677419356</v>
      </c>
      <c r="I11" s="166">
        <v>21</v>
      </c>
      <c r="J11" s="166">
        <v>12.9</v>
      </c>
      <c r="K11" s="166">
        <v>16.100000000000009</v>
      </c>
      <c r="L11" s="167">
        <v>1.2387096774193473</v>
      </c>
      <c r="M11" s="71"/>
    </row>
    <row r="12" spans="1:13" ht="14.1" customHeight="1" x14ac:dyDescent="0.2">
      <c r="A12" s="158"/>
      <c r="B12" s="138" t="s">
        <v>301</v>
      </c>
      <c r="C12" s="139">
        <f>'20'!D51</f>
        <v>118080</v>
      </c>
      <c r="D12" s="140">
        <f>'20'!E51</f>
        <v>11789.799999999997</v>
      </c>
      <c r="E12" s="139">
        <f>'20'!F51</f>
        <v>125597.45102999998</v>
      </c>
      <c r="F12" s="141">
        <f t="shared" si="0"/>
        <v>3.1874565855878396E-2</v>
      </c>
      <c r="G12" s="384">
        <f>'20'!H51</f>
        <v>7.3136542785104744E-2</v>
      </c>
      <c r="H12" s="162">
        <v>18.741935483870968</v>
      </c>
      <c r="I12" s="163">
        <v>22</v>
      </c>
      <c r="J12" s="163">
        <v>14.6</v>
      </c>
      <c r="K12" s="163">
        <v>16.899999999999991</v>
      </c>
      <c r="L12" s="164">
        <v>1.8419354838709765</v>
      </c>
      <c r="M12" s="131"/>
    </row>
    <row r="13" spans="1:13" ht="14.1" customHeight="1" x14ac:dyDescent="0.2">
      <c r="A13" s="100"/>
      <c r="B13" s="84" t="s">
        <v>16</v>
      </c>
      <c r="C13" s="77">
        <f>'21'!D20</f>
        <v>93221</v>
      </c>
      <c r="D13" s="78">
        <f>'21'!E20</f>
        <v>10892.900000000001</v>
      </c>
      <c r="E13" s="77">
        <f>'21'!F20</f>
        <v>116043.08190999999</v>
      </c>
      <c r="F13" s="383">
        <f t="shared" si="0"/>
        <v>2.9449824229123026E-2</v>
      </c>
      <c r="G13" s="141">
        <f>'21'!H20</f>
        <v>3.1046200153337936E-2</v>
      </c>
      <c r="H13" s="165">
        <v>18.674193548387091</v>
      </c>
      <c r="I13" s="166">
        <v>22.9</v>
      </c>
      <c r="J13" s="166">
        <v>13.6</v>
      </c>
      <c r="K13" s="166">
        <v>16.300000000000008</v>
      </c>
      <c r="L13" s="167">
        <v>2.3741935483870833</v>
      </c>
      <c r="M13" s="71"/>
    </row>
    <row r="14" spans="1:13" ht="14.1" customHeight="1" x14ac:dyDescent="0.2">
      <c r="A14" s="158"/>
      <c r="B14" s="138" t="s">
        <v>17</v>
      </c>
      <c r="C14" s="139">
        <f>'21'!D51</f>
        <v>381060</v>
      </c>
      <c r="D14" s="140">
        <f>'21'!E51</f>
        <v>38092.326999999997</v>
      </c>
      <c r="E14" s="139">
        <f>'21'!F51</f>
        <v>405688.5144300001</v>
      </c>
      <c r="F14" s="141">
        <f t="shared" si="0"/>
        <v>0.10295706771217675</v>
      </c>
      <c r="G14" s="384">
        <f>'21'!H51</f>
        <v>2.8005986952704724E-2</v>
      </c>
      <c r="H14" s="162">
        <v>19.287096774193547</v>
      </c>
      <c r="I14" s="163">
        <v>22.9</v>
      </c>
      <c r="J14" s="163">
        <v>14.7</v>
      </c>
      <c r="K14" s="163">
        <v>16.899999999999991</v>
      </c>
      <c r="L14" s="164">
        <v>2.3870967741935551</v>
      </c>
      <c r="M14" s="131"/>
    </row>
    <row r="15" spans="1:13" ht="14.1" customHeight="1" x14ac:dyDescent="0.2">
      <c r="A15" s="100"/>
      <c r="B15" s="84" t="s">
        <v>18</v>
      </c>
      <c r="C15" s="77">
        <f>'22'!D20</f>
        <v>187851</v>
      </c>
      <c r="D15" s="78">
        <f>'22'!E20</f>
        <v>16698.2</v>
      </c>
      <c r="E15" s="77">
        <f>'22'!F20</f>
        <v>177886.45758999995</v>
      </c>
      <c r="F15" s="383">
        <f t="shared" si="0"/>
        <v>4.5144655093096071E-2</v>
      </c>
      <c r="G15" s="141">
        <f>'22'!H20</f>
        <v>3.4040313341796496E-2</v>
      </c>
      <c r="H15" s="165">
        <v>19.083870967741937</v>
      </c>
      <c r="I15" s="166">
        <v>22.6</v>
      </c>
      <c r="J15" s="166">
        <v>14.2</v>
      </c>
      <c r="K15" s="166">
        <v>16.600000000000009</v>
      </c>
      <c r="L15" s="167">
        <v>2.4838709677419288</v>
      </c>
      <c r="M15" s="71"/>
    </row>
    <row r="16" spans="1:13" ht="14.1" customHeight="1" x14ac:dyDescent="0.2">
      <c r="A16" s="158"/>
      <c r="B16" s="138" t="s">
        <v>19</v>
      </c>
      <c r="C16" s="139">
        <f>'22'!D51</f>
        <v>136714</v>
      </c>
      <c r="D16" s="140">
        <f>'22'!E51</f>
        <v>15085.400000000001</v>
      </c>
      <c r="E16" s="139">
        <f>'22'!F51</f>
        <v>160705.9345</v>
      </c>
      <c r="F16" s="141">
        <f t="shared" si="0"/>
        <v>4.0784521108053341E-2</v>
      </c>
      <c r="G16" s="384">
        <f>'22'!H51</f>
        <v>0.17963435041679052</v>
      </c>
      <c r="H16" s="162">
        <v>19.267741935483869</v>
      </c>
      <c r="I16" s="163">
        <v>23.5</v>
      </c>
      <c r="J16" s="163">
        <v>14.5</v>
      </c>
      <c r="K16" s="163">
        <v>17.5</v>
      </c>
      <c r="L16" s="164">
        <v>1.767741935483869</v>
      </c>
      <c r="M16" s="131"/>
    </row>
    <row r="17" spans="1:18" ht="14.1" customHeight="1" x14ac:dyDescent="0.2">
      <c r="A17" s="100"/>
      <c r="B17" s="84" t="s">
        <v>20</v>
      </c>
      <c r="C17" s="77">
        <f>'23'!D20</f>
        <v>159742</v>
      </c>
      <c r="D17" s="78">
        <f>'23'!E20</f>
        <v>13067.1</v>
      </c>
      <c r="E17" s="77">
        <f>'23'!F20</f>
        <v>139205.35215999998</v>
      </c>
      <c r="F17" s="383">
        <f t="shared" si="0"/>
        <v>3.5328027189459627E-2</v>
      </c>
      <c r="G17" s="141">
        <f>'23'!H20</f>
        <v>-2.1403590231335593E-2</v>
      </c>
      <c r="H17" s="165">
        <v>18.474193548387099</v>
      </c>
      <c r="I17" s="166">
        <v>21.7</v>
      </c>
      <c r="J17" s="166">
        <v>14.3</v>
      </c>
      <c r="K17" s="166">
        <v>17</v>
      </c>
      <c r="L17" s="167">
        <v>1.4741935483870989</v>
      </c>
      <c r="M17" s="71"/>
    </row>
    <row r="18" spans="1:18" ht="14.1" customHeight="1" x14ac:dyDescent="0.2">
      <c r="A18" s="158"/>
      <c r="B18" s="138" t="s">
        <v>3</v>
      </c>
      <c r="C18" s="139">
        <f>'23'!D51</f>
        <v>420735</v>
      </c>
      <c r="D18" s="140">
        <f>'23'!E51</f>
        <v>18555.990235273701</v>
      </c>
      <c r="E18" s="139">
        <f>'23'!F51</f>
        <v>197679.49717001134</v>
      </c>
      <c r="F18" s="141">
        <f t="shared" si="0"/>
        <v>5.0167802763747334E-2</v>
      </c>
      <c r="G18" s="384">
        <f>'23'!H51</f>
        <v>4.3960545472165539E-2</v>
      </c>
      <c r="H18" s="162">
        <v>20.919354838709676</v>
      </c>
      <c r="I18" s="163">
        <v>25.1</v>
      </c>
      <c r="J18" s="163">
        <v>16.600000000000001</v>
      </c>
      <c r="K18" s="163">
        <v>18.5</v>
      </c>
      <c r="L18" s="164">
        <v>2.4193548387096762</v>
      </c>
      <c r="M18" s="131"/>
    </row>
    <row r="19" spans="1:18" ht="14.1" customHeight="1" x14ac:dyDescent="0.2">
      <c r="A19" s="100"/>
      <c r="B19" s="84" t="s">
        <v>21</v>
      </c>
      <c r="C19" s="85">
        <f>'24'!D20</f>
        <v>258223</v>
      </c>
      <c r="D19" s="86">
        <f>'24'!E20</f>
        <v>44667.944999999992</v>
      </c>
      <c r="E19" s="85">
        <f>'24'!F20</f>
        <v>475854.32146800007</v>
      </c>
      <c r="F19" s="383">
        <f t="shared" si="0"/>
        <v>0.12076399467544274</v>
      </c>
      <c r="G19" s="98">
        <f>'24'!H20</f>
        <v>1.1520885617653444E-2</v>
      </c>
      <c r="H19" s="168">
        <v>19.538709677419355</v>
      </c>
      <c r="I19" s="169">
        <v>23.4</v>
      </c>
      <c r="J19" s="166">
        <v>14.9</v>
      </c>
      <c r="K19" s="166">
        <v>18.100000000000009</v>
      </c>
      <c r="L19" s="167">
        <v>1.4387096774193466</v>
      </c>
      <c r="M19" s="142"/>
      <c r="N19" s="79"/>
      <c r="P19" s="79"/>
      <c r="Q19" s="79"/>
      <c r="R19" s="79"/>
    </row>
    <row r="20" spans="1:18" ht="14.1" customHeight="1" x14ac:dyDescent="0.2">
      <c r="A20" s="158"/>
      <c r="B20" s="138" t="s">
        <v>22</v>
      </c>
      <c r="C20" s="133">
        <f>'24'!D51</f>
        <v>223470</v>
      </c>
      <c r="D20" s="134">
        <f>'24'!E51</f>
        <v>129874.735</v>
      </c>
      <c r="E20" s="133">
        <f>'24'!F51</f>
        <v>1381409.0682799998</v>
      </c>
      <c r="F20" s="141">
        <f t="shared" si="0"/>
        <v>0.35057888483963828</v>
      </c>
      <c r="G20" s="387">
        <f>'24'!H51</f>
        <v>0.29207344181320566</v>
      </c>
      <c r="H20" s="170">
        <v>19.080645161290324</v>
      </c>
      <c r="I20" s="171">
        <v>23.2</v>
      </c>
      <c r="J20" s="163">
        <v>15</v>
      </c>
      <c r="K20" s="163">
        <v>18</v>
      </c>
      <c r="L20" s="164">
        <v>1.0806451612903238</v>
      </c>
      <c r="M20" s="143"/>
      <c r="N20" s="79"/>
      <c r="P20" s="79"/>
      <c r="Q20" s="79"/>
      <c r="R20" s="79"/>
    </row>
    <row r="21" spans="1:18" ht="14.1" customHeight="1" x14ac:dyDescent="0.2">
      <c r="A21" s="100"/>
      <c r="B21" s="84" t="s">
        <v>23</v>
      </c>
      <c r="C21" s="85">
        <f>'25'!D20</f>
        <v>119579</v>
      </c>
      <c r="D21" s="86">
        <f>'25'!E20</f>
        <v>10901.731469999999</v>
      </c>
      <c r="E21" s="85">
        <f>'25'!F20</f>
        <v>116173.54657999999</v>
      </c>
      <c r="F21" s="383">
        <f t="shared" si="0"/>
        <v>2.9482934015043656E-2</v>
      </c>
      <c r="G21" s="98">
        <f>'25'!H20</f>
        <v>-7.6816138690982624E-3</v>
      </c>
      <c r="H21" s="168">
        <v>19.064516129032263</v>
      </c>
      <c r="I21" s="169">
        <v>22.6</v>
      </c>
      <c r="J21" s="166">
        <v>14</v>
      </c>
      <c r="K21" s="166">
        <v>16.699999999999996</v>
      </c>
      <c r="L21" s="167">
        <v>2.3645161290322676</v>
      </c>
      <c r="M21" s="142"/>
      <c r="N21" s="79"/>
      <c r="P21" s="79"/>
      <c r="Q21" s="79"/>
      <c r="R21" s="79"/>
    </row>
    <row r="22" spans="1:18" ht="14.1" customHeight="1" thickBot="1" x14ac:dyDescent="0.25">
      <c r="A22" s="184"/>
      <c r="B22" s="183" t="s">
        <v>24</v>
      </c>
      <c r="C22" s="153">
        <f>'25'!D51</f>
        <v>157457</v>
      </c>
      <c r="D22" s="154">
        <f>'25'!E51</f>
        <v>14219.9</v>
      </c>
      <c r="E22" s="153">
        <f>'25'!F51</f>
        <v>151484.99157000001</v>
      </c>
      <c r="F22" s="386">
        <f t="shared" si="0"/>
        <v>3.8444397560439485E-2</v>
      </c>
      <c r="G22" s="388">
        <f>'25'!H51</f>
        <v>5.6801629061505932E-2</v>
      </c>
      <c r="H22" s="172">
        <v>19.200000000000003</v>
      </c>
      <c r="I22" s="173">
        <v>22.5</v>
      </c>
      <c r="J22" s="173">
        <v>14.7</v>
      </c>
      <c r="K22" s="173">
        <v>17.899999999999991</v>
      </c>
      <c r="L22" s="174">
        <v>1.3000000000000114</v>
      </c>
      <c r="M22" s="155"/>
      <c r="N22" s="79"/>
    </row>
    <row r="23" spans="1:18" ht="14.1" customHeight="1" thickTop="1" x14ac:dyDescent="0.2">
      <c r="A23" s="100"/>
      <c r="B23" s="84" t="s">
        <v>2</v>
      </c>
      <c r="C23" s="182">
        <f>SUM(C9:C22)</f>
        <v>2831818</v>
      </c>
      <c r="D23" s="86">
        <f>SUM(D9:D22)</f>
        <v>370064.56723527372</v>
      </c>
      <c r="E23" s="85">
        <f>SUM(E9:E22)</f>
        <v>3940365.8577780109</v>
      </c>
      <c r="F23" s="181">
        <f>SUM(F9:F22)</f>
        <v>1</v>
      </c>
      <c r="G23" s="98"/>
      <c r="H23" s="175">
        <v>19.183870967741935</v>
      </c>
      <c r="I23" s="176">
        <v>22.8</v>
      </c>
      <c r="J23" s="176">
        <v>14.8</v>
      </c>
      <c r="K23" s="176">
        <v>17.219354838709684</v>
      </c>
      <c r="L23" s="177">
        <v>1.9645161290322513</v>
      </c>
      <c r="M23" s="71"/>
    </row>
    <row r="24" spans="1:18" ht="14.1" customHeight="1" x14ac:dyDescent="0.2">
      <c r="A24" s="158"/>
      <c r="B24" s="138" t="s">
        <v>310</v>
      </c>
      <c r="C24" s="130"/>
      <c r="D24" s="693">
        <f>'9'!E21</f>
        <v>11293.507375111563</v>
      </c>
      <c r="E24" s="133">
        <f>'9'!F21</f>
        <v>120451.880322</v>
      </c>
      <c r="F24" s="137"/>
      <c r="G24" s="389">
        <f>'9'!H21</f>
        <v>0.24399108418175483</v>
      </c>
      <c r="H24" s="178">
        <v>19.183870967741935</v>
      </c>
      <c r="I24" s="179">
        <v>22.8</v>
      </c>
      <c r="J24" s="179">
        <v>14.8</v>
      </c>
      <c r="K24" s="179">
        <v>17.219354838709684</v>
      </c>
      <c r="L24" s="180">
        <v>1.9645161290322513</v>
      </c>
      <c r="M24" s="131"/>
    </row>
    <row r="25" spans="1:18" ht="14.1" customHeight="1" x14ac:dyDescent="0.2">
      <c r="A25" s="662"/>
      <c r="B25" s="606" t="s">
        <v>151</v>
      </c>
      <c r="C25" s="663">
        <f>C23+C24</f>
        <v>2831818</v>
      </c>
      <c r="D25" s="615">
        <f t="shared" ref="D25:E25" si="1">D23+D24</f>
        <v>381358.07461038529</v>
      </c>
      <c r="E25" s="664">
        <f t="shared" si="1"/>
        <v>4060817.7381000109</v>
      </c>
      <c r="F25" s="665"/>
      <c r="G25" s="610">
        <f>'9'!H22</f>
        <v>0.11145379751460585</v>
      </c>
      <c r="H25" s="667">
        <v>19.183870967741935</v>
      </c>
      <c r="I25" s="668">
        <v>22.8</v>
      </c>
      <c r="J25" s="668">
        <v>14.8</v>
      </c>
      <c r="K25" s="668">
        <v>17.219354838709684</v>
      </c>
      <c r="L25" s="669">
        <v>1.9645161290322513</v>
      </c>
      <c r="M25" s="670"/>
    </row>
    <row r="26" spans="1:18" ht="15" customHeight="1" x14ac:dyDescent="0.2">
      <c r="A26" s="100"/>
      <c r="B26" s="84"/>
      <c r="C26" s="157"/>
      <c r="D26" s="999" t="s">
        <v>344</v>
      </c>
      <c r="E26" s="1000"/>
      <c r="F26" s="1000"/>
      <c r="G26" s="1001"/>
      <c r="H26" s="1007" t="s">
        <v>149</v>
      </c>
      <c r="I26" s="1008"/>
      <c r="J26" s="1008"/>
      <c r="K26" s="1008"/>
      <c r="L26" s="1009"/>
      <c r="M26" s="71"/>
    </row>
    <row r="27" spans="1:18" ht="15" customHeight="1" x14ac:dyDescent="0.2">
      <c r="A27" s="71"/>
      <c r="B27" s="156"/>
      <c r="C27" s="83"/>
      <c r="D27" s="1002"/>
      <c r="E27" s="1003"/>
      <c r="F27" s="1003"/>
      <c r="G27" s="1004"/>
      <c r="H27" s="1010" t="s">
        <v>343</v>
      </c>
      <c r="I27" s="1011"/>
      <c r="J27" s="1011"/>
      <c r="K27" s="1011"/>
      <c r="L27" s="1012"/>
      <c r="M27" s="71"/>
    </row>
    <row r="28" spans="1:18" ht="30" customHeight="1" x14ac:dyDescent="0.2">
      <c r="A28" s="71"/>
      <c r="B28" s="83"/>
      <c r="C28" s="83"/>
      <c r="D28" s="83"/>
      <c r="E28" s="83"/>
      <c r="F28" s="83"/>
      <c r="G28" s="83"/>
      <c r="H28" s="83"/>
      <c r="I28" s="83"/>
      <c r="J28" s="83"/>
      <c r="K28" s="83"/>
      <c r="L28" s="83"/>
      <c r="M28" s="71"/>
    </row>
    <row r="29" spans="1:18" ht="15" customHeight="1" x14ac:dyDescent="0.2">
      <c r="A29" s="71"/>
      <c r="B29" s="550"/>
      <c r="C29" s="550"/>
      <c r="D29" s="83"/>
      <c r="E29" s="284"/>
      <c r="F29" s="285"/>
      <c r="G29" s="285"/>
      <c r="H29" s="83"/>
      <c r="I29" s="84"/>
      <c r="J29" s="550"/>
      <c r="K29" s="83"/>
      <c r="L29" s="83"/>
      <c r="M29" s="71"/>
    </row>
    <row r="30" spans="1:18" ht="18" customHeight="1" x14ac:dyDescent="0.2">
      <c r="A30" s="71"/>
      <c r="B30" s="83"/>
      <c r="C30" s="83"/>
      <c r="D30" s="83"/>
      <c r="E30" s="284"/>
      <c r="F30" s="285"/>
      <c r="G30" s="285"/>
      <c r="H30" s="83"/>
      <c r="I30" s="83"/>
      <c r="J30" s="83"/>
      <c r="K30" s="83"/>
      <c r="L30" s="83"/>
      <c r="M30" s="71"/>
    </row>
    <row r="31" spans="1:18" ht="15" customHeight="1" x14ac:dyDescent="0.25">
      <c r="A31" s="71"/>
      <c r="B31" s="980" t="s">
        <v>165</v>
      </c>
      <c r="C31" s="980"/>
      <c r="D31" s="980"/>
      <c r="E31" s="980"/>
      <c r="F31" s="980"/>
      <c r="G31" s="980" t="s">
        <v>166</v>
      </c>
      <c r="H31" s="980"/>
      <c r="I31" s="980"/>
      <c r="J31" s="980"/>
      <c r="K31" s="980"/>
      <c r="L31" s="980"/>
      <c r="M31" s="71"/>
    </row>
    <row r="32" spans="1:18" ht="15" customHeight="1" x14ac:dyDescent="0.2">
      <c r="A32" s="71"/>
      <c r="B32" s="71"/>
      <c r="C32" s="953" t="str">
        <f>A3</f>
        <v>Srpen 2019</v>
      </c>
      <c r="D32" s="953"/>
      <c r="E32" s="71"/>
      <c r="F32" s="71"/>
      <c r="G32" s="71"/>
      <c r="H32" s="71"/>
      <c r="I32" s="953" t="str">
        <f>A3</f>
        <v>Srpen 2019</v>
      </c>
      <c r="J32" s="953"/>
      <c r="K32" s="71"/>
      <c r="L32" s="71"/>
      <c r="M32" s="83"/>
    </row>
    <row r="33" spans="1:13" ht="15" customHeight="1" x14ac:dyDescent="0.2">
      <c r="A33" s="71"/>
      <c r="B33" s="83"/>
      <c r="C33" s="83"/>
      <c r="D33" s="83"/>
      <c r="E33" s="83"/>
      <c r="F33" s="83"/>
      <c r="G33" s="83"/>
      <c r="H33" s="83"/>
      <c r="I33" s="83"/>
      <c r="J33" s="83"/>
      <c r="K33" s="83"/>
      <c r="L33" s="83"/>
      <c r="M33" s="71"/>
    </row>
    <row r="34" spans="1:13" ht="15" customHeight="1" x14ac:dyDescent="0.2">
      <c r="A34" s="71"/>
      <c r="B34" s="83"/>
      <c r="C34" s="83"/>
      <c r="D34" s="83"/>
      <c r="E34" s="83"/>
      <c r="F34" s="83"/>
      <c r="G34" s="83"/>
      <c r="H34" s="83"/>
      <c r="I34" s="83"/>
      <c r="J34" s="83"/>
      <c r="K34" s="83"/>
      <c r="L34" s="83"/>
      <c r="M34" s="71"/>
    </row>
    <row r="35" spans="1:13" ht="15" customHeight="1" x14ac:dyDescent="0.2">
      <c r="A35" s="71"/>
      <c r="B35" s="83"/>
      <c r="C35" s="83"/>
      <c r="D35" s="83"/>
      <c r="E35" s="83"/>
      <c r="F35" s="83"/>
      <c r="G35" s="83"/>
      <c r="H35" s="83"/>
      <c r="I35" s="83"/>
      <c r="J35" s="83"/>
      <c r="K35" s="83"/>
      <c r="L35" s="83"/>
      <c r="M35" s="71"/>
    </row>
    <row r="36" spans="1:13" ht="15" customHeight="1" x14ac:dyDescent="0.2">
      <c r="A36" s="71"/>
      <c r="B36" s="83"/>
      <c r="C36" s="83"/>
      <c r="D36" s="83"/>
      <c r="E36" s="83"/>
      <c r="F36" s="83"/>
      <c r="G36" s="83"/>
      <c r="H36" s="83"/>
      <c r="I36" s="83"/>
      <c r="J36" s="83"/>
      <c r="K36" s="83"/>
      <c r="L36" s="83"/>
      <c r="M36" s="71"/>
    </row>
    <row r="37" spans="1:13" ht="15" customHeight="1" x14ac:dyDescent="0.2">
      <c r="A37" s="71"/>
      <c r="B37" s="83"/>
      <c r="C37" s="83"/>
      <c r="D37" s="83"/>
      <c r="E37" s="83"/>
      <c r="F37" s="83"/>
      <c r="G37" s="83"/>
      <c r="H37" s="83"/>
      <c r="I37" s="83"/>
      <c r="J37" s="83"/>
      <c r="K37" s="83"/>
      <c r="L37" s="83"/>
      <c r="M37" s="71"/>
    </row>
    <row r="38" spans="1:13" ht="15" customHeight="1" x14ac:dyDescent="0.2">
      <c r="A38" s="71"/>
      <c r="B38" s="83"/>
      <c r="C38" s="83"/>
      <c r="D38" s="83"/>
      <c r="E38" s="83"/>
      <c r="F38" s="83"/>
      <c r="G38" s="83"/>
      <c r="H38" s="83"/>
      <c r="I38" s="83"/>
      <c r="J38" s="83"/>
      <c r="K38" s="83"/>
      <c r="L38" s="83"/>
      <c r="M38" s="71"/>
    </row>
    <row r="39" spans="1:13" ht="15" customHeight="1" x14ac:dyDescent="0.2">
      <c r="A39" s="71"/>
      <c r="B39" s="83"/>
      <c r="C39" s="83"/>
      <c r="D39" s="83"/>
      <c r="E39" s="83"/>
      <c r="F39" s="83"/>
      <c r="G39" s="83"/>
      <c r="H39" s="83"/>
      <c r="I39" s="83"/>
      <c r="J39" s="83"/>
      <c r="K39" s="83"/>
      <c r="L39" s="83"/>
      <c r="M39" s="71"/>
    </row>
    <row r="40" spans="1:13" ht="15" customHeight="1" x14ac:dyDescent="0.2">
      <c r="A40" s="71"/>
      <c r="B40" s="83"/>
      <c r="C40" s="83"/>
      <c r="D40" s="83"/>
      <c r="E40" s="83"/>
      <c r="F40" s="83"/>
      <c r="G40" s="83"/>
      <c r="H40" s="83"/>
      <c r="I40" s="83"/>
      <c r="J40" s="83"/>
      <c r="K40" s="83"/>
      <c r="L40" s="83"/>
      <c r="M40" s="71"/>
    </row>
    <row r="41" spans="1:13" ht="15" customHeight="1" x14ac:dyDescent="0.2">
      <c r="A41" s="71"/>
      <c r="B41" s="83"/>
      <c r="C41" s="83"/>
      <c r="D41" s="83"/>
      <c r="E41" s="83"/>
      <c r="F41" s="83"/>
      <c r="G41" s="83"/>
      <c r="H41" s="83"/>
      <c r="I41" s="83"/>
      <c r="J41" s="83"/>
      <c r="K41" s="83"/>
      <c r="L41" s="83"/>
      <c r="M41" s="71"/>
    </row>
    <row r="42" spans="1:13" ht="15" customHeight="1" x14ac:dyDescent="0.2">
      <c r="A42" s="71"/>
      <c r="B42" s="83"/>
      <c r="C42" s="83"/>
      <c r="D42" s="83"/>
      <c r="E42" s="83"/>
      <c r="F42" s="83"/>
      <c r="G42" s="83"/>
      <c r="H42" s="83"/>
      <c r="I42" s="83"/>
      <c r="J42" s="83"/>
      <c r="K42" s="83"/>
      <c r="L42" s="83"/>
      <c r="M42" s="71"/>
    </row>
    <row r="43" spans="1:13" ht="15" customHeight="1" x14ac:dyDescent="0.2">
      <c r="A43" s="71"/>
      <c r="B43" s="83"/>
      <c r="C43" s="83"/>
      <c r="D43" s="83"/>
      <c r="E43" s="83"/>
      <c r="F43" s="83"/>
      <c r="G43" s="83"/>
      <c r="H43" s="83"/>
      <c r="I43" s="83"/>
      <c r="J43" s="83"/>
      <c r="K43" s="83"/>
      <c r="L43" s="83"/>
      <c r="M43" s="71"/>
    </row>
    <row r="44" spans="1:13" ht="15" customHeight="1" x14ac:dyDescent="0.2">
      <c r="A44" s="71"/>
      <c r="B44" s="71"/>
      <c r="C44" s="71"/>
      <c r="D44" s="71"/>
      <c r="E44" s="71"/>
      <c r="F44" s="71"/>
      <c r="G44" s="71"/>
      <c r="H44" s="71"/>
      <c r="I44" s="71"/>
      <c r="J44" s="71"/>
      <c r="K44" s="71"/>
      <c r="L44" s="71"/>
      <c r="M44" s="71"/>
    </row>
    <row r="45" spans="1:13" ht="15" customHeight="1" x14ac:dyDescent="0.2">
      <c r="A45" s="71"/>
      <c r="B45" s="71"/>
      <c r="C45" s="71"/>
      <c r="D45" s="71"/>
      <c r="E45" s="71"/>
      <c r="F45" s="71"/>
      <c r="G45" s="71"/>
      <c r="H45" s="71"/>
      <c r="I45" s="71"/>
      <c r="J45" s="71"/>
      <c r="K45" s="71"/>
      <c r="L45" s="71"/>
      <c r="M45" s="71"/>
    </row>
    <row r="46" spans="1:13" ht="15" customHeight="1" x14ac:dyDescent="0.2">
      <c r="A46" s="71"/>
      <c r="B46" s="71"/>
      <c r="C46" s="71"/>
      <c r="D46" s="71"/>
      <c r="E46" s="71"/>
      <c r="F46" s="71"/>
      <c r="G46" s="71"/>
      <c r="H46" s="71"/>
      <c r="I46" s="71"/>
      <c r="J46" s="71"/>
      <c r="K46" s="71"/>
      <c r="L46" s="71"/>
      <c r="M46" s="71"/>
    </row>
    <row r="47" spans="1:13" ht="15" customHeight="1" x14ac:dyDescent="0.2">
      <c r="A47" s="71"/>
      <c r="B47" s="71"/>
      <c r="C47" s="71"/>
      <c r="D47" s="71"/>
      <c r="E47" s="71"/>
      <c r="F47" s="71"/>
      <c r="G47" s="71"/>
      <c r="H47" s="71"/>
      <c r="I47" s="71"/>
      <c r="J47" s="71"/>
      <c r="K47" s="71"/>
      <c r="L47" s="71"/>
      <c r="M47" s="71"/>
    </row>
    <row r="48" spans="1:13" ht="15" customHeight="1" x14ac:dyDescent="0.2">
      <c r="A48" s="71"/>
      <c r="B48" s="71"/>
      <c r="C48" s="71"/>
      <c r="D48" s="71"/>
      <c r="E48" s="71"/>
      <c r="F48" s="71"/>
      <c r="G48" s="71"/>
      <c r="H48" s="71"/>
      <c r="I48" s="71"/>
      <c r="J48" s="71"/>
      <c r="K48" s="71"/>
      <c r="L48" s="71"/>
      <c r="M48" s="71"/>
    </row>
    <row r="49" spans="1:13" ht="15" customHeight="1" x14ac:dyDescent="0.2">
      <c r="A49" s="71"/>
      <c r="B49" s="71"/>
      <c r="C49" s="71"/>
      <c r="D49" s="71"/>
      <c r="E49" s="71"/>
      <c r="F49" s="71"/>
      <c r="G49" s="71"/>
      <c r="H49" s="71"/>
      <c r="I49" s="71"/>
      <c r="J49" s="71"/>
      <c r="K49" s="71"/>
      <c r="L49" s="71"/>
      <c r="M49" s="71"/>
    </row>
    <row r="50" spans="1:13" ht="15" customHeight="1" x14ac:dyDescent="0.2">
      <c r="A50" s="71"/>
      <c r="B50" s="71"/>
      <c r="C50" s="71"/>
      <c r="D50" s="71"/>
      <c r="E50" s="71"/>
      <c r="F50" s="71"/>
      <c r="G50" s="71"/>
      <c r="H50" s="71"/>
      <c r="I50" s="71"/>
      <c r="J50" s="71"/>
      <c r="K50" s="71"/>
      <c r="L50" s="71"/>
      <c r="M50" s="71"/>
    </row>
    <row r="51" spans="1:13" ht="15" customHeight="1" x14ac:dyDescent="0.2">
      <c r="A51" s="71"/>
      <c r="B51" s="71"/>
      <c r="C51" s="71"/>
      <c r="D51" s="71"/>
      <c r="E51" s="71"/>
      <c r="F51" s="71"/>
      <c r="G51" s="71"/>
      <c r="H51" s="71"/>
      <c r="I51" s="71"/>
      <c r="J51" s="71"/>
      <c r="K51" s="71"/>
      <c r="L51" s="71"/>
      <c r="M51" s="71"/>
    </row>
    <row r="52" spans="1:13" ht="15" customHeight="1" x14ac:dyDescent="0.2">
      <c r="A52" s="71"/>
      <c r="B52" s="71"/>
      <c r="C52" s="71"/>
      <c r="D52" s="71"/>
      <c r="E52" s="71"/>
      <c r="F52" s="71"/>
      <c r="G52" s="71"/>
      <c r="H52" s="71"/>
      <c r="I52" s="71"/>
      <c r="J52" s="71"/>
      <c r="K52" s="71"/>
      <c r="L52" s="71"/>
      <c r="M52" s="71"/>
    </row>
    <row r="53" spans="1:13" ht="15" customHeight="1" x14ac:dyDescent="0.2"/>
    <row r="54" spans="1:13" ht="15" customHeight="1" x14ac:dyDescent="0.2"/>
    <row r="55" spans="1:13" ht="15" customHeight="1" x14ac:dyDescent="0.2"/>
    <row r="56" spans="1:13" ht="15" customHeight="1" x14ac:dyDescent="0.2"/>
    <row r="57" spans="1:13" ht="15" customHeight="1" x14ac:dyDescent="0.2"/>
    <row r="58" spans="1:13" ht="15" customHeight="1" x14ac:dyDescent="0.2"/>
    <row r="59" spans="1:13" ht="15" customHeight="1" x14ac:dyDescent="0.2"/>
  </sheetData>
  <mergeCells count="15">
    <mergeCell ref="C32:D32"/>
    <mergeCell ref="I32:J32"/>
    <mergeCell ref="C7:C8"/>
    <mergeCell ref="K1:M1"/>
    <mergeCell ref="B4:C4"/>
    <mergeCell ref="H6:L6"/>
    <mergeCell ref="D5:G5"/>
    <mergeCell ref="H5:L5"/>
    <mergeCell ref="A2:M2"/>
    <mergeCell ref="A3:C3"/>
    <mergeCell ref="H26:L26"/>
    <mergeCell ref="H27:L27"/>
    <mergeCell ref="D26:G27"/>
    <mergeCell ref="G31:L31"/>
    <mergeCell ref="B31:F31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&amp;C27</oddFooter>
  </headerFooter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9"/>
  <sheetViews>
    <sheetView view="pageBreakPreview" zoomScaleNormal="100" zoomScaleSheetLayoutView="100" workbookViewId="0">
      <selection activeCell="P35" sqref="P35"/>
    </sheetView>
  </sheetViews>
  <sheetFormatPr defaultRowHeight="12.75" x14ac:dyDescent="0.2"/>
  <cols>
    <col min="1" max="1" width="1.7109375" style="66" customWidth="1"/>
    <col min="2" max="2" width="16.28515625" style="66" customWidth="1"/>
    <col min="3" max="3" width="10.140625" style="66" customWidth="1"/>
    <col min="4" max="7" width="7.7109375" style="66" customWidth="1"/>
    <col min="8" max="11" width="6.7109375" style="66" customWidth="1"/>
    <col min="12" max="12" width="6.85546875" style="66" customWidth="1"/>
    <col min="13" max="13" width="1.7109375" style="66" customWidth="1"/>
    <col min="14" max="15" width="9.140625" style="66"/>
    <col min="16" max="16" width="11.140625" style="66" customWidth="1"/>
    <col min="17" max="16384" width="9.140625" style="66"/>
  </cols>
  <sheetData>
    <row r="1" spans="1:13" ht="13.5" x14ac:dyDescent="0.25">
      <c r="K1" s="964" t="s">
        <v>243</v>
      </c>
      <c r="L1" s="964"/>
      <c r="M1" s="964"/>
    </row>
    <row r="2" spans="1:13" s="645" customFormat="1" ht="30" customHeight="1" x14ac:dyDescent="0.25">
      <c r="A2" s="885" t="s">
        <v>150</v>
      </c>
      <c r="B2" s="885"/>
      <c r="C2" s="885"/>
      <c r="D2" s="885"/>
      <c r="E2" s="885"/>
      <c r="F2" s="885"/>
      <c r="G2" s="885"/>
      <c r="H2" s="885"/>
      <c r="I2" s="885"/>
      <c r="J2" s="885"/>
      <c r="K2" s="885"/>
      <c r="L2" s="885"/>
      <c r="M2" s="885"/>
    </row>
    <row r="3" spans="1:13" ht="17.100000000000001" customHeight="1" x14ac:dyDescent="0.2">
      <c r="A3" s="1016" t="str">
        <f>T!J22&amp;" "&amp;T!G17</f>
        <v>Září 2019</v>
      </c>
      <c r="B3" s="1016"/>
      <c r="C3" s="1016"/>
      <c r="D3" s="286"/>
      <c r="E3" s="95"/>
      <c r="F3" s="70"/>
      <c r="G3" s="70"/>
      <c r="H3" s="70"/>
      <c r="I3" s="70"/>
      <c r="J3" s="71"/>
      <c r="K3" s="71"/>
      <c r="L3" s="71"/>
    </row>
    <row r="4" spans="1:13" ht="15" customHeight="1" x14ac:dyDescent="0.25">
      <c r="B4" s="965"/>
      <c r="C4" s="966"/>
      <c r="D4" s="656"/>
      <c r="E4" s="657"/>
      <c r="F4" s="71"/>
      <c r="G4" s="658"/>
      <c r="H4" s="659"/>
      <c r="I4" s="660"/>
      <c r="J4" s="657"/>
      <c r="K4" s="657"/>
      <c r="L4" s="661"/>
      <c r="M4" s="71"/>
    </row>
    <row r="5" spans="1:13" ht="24.95" customHeight="1" x14ac:dyDescent="0.2">
      <c r="D5" s="1015" t="s">
        <v>39</v>
      </c>
      <c r="E5" s="1013"/>
      <c r="F5" s="1013"/>
      <c r="G5" s="1014"/>
      <c r="H5" s="1015" t="s">
        <v>143</v>
      </c>
      <c r="I5" s="1013"/>
      <c r="J5" s="1013"/>
      <c r="K5" s="1013"/>
      <c r="L5" s="1014"/>
      <c r="M5" s="71"/>
    </row>
    <row r="6" spans="1:13" ht="24.95" customHeight="1" x14ac:dyDescent="0.25">
      <c r="B6" s="76"/>
      <c r="C6" s="76"/>
      <c r="D6" s="603"/>
      <c r="E6" s="605"/>
      <c r="F6" s="604"/>
      <c r="G6" s="605"/>
      <c r="H6" s="1015"/>
      <c r="I6" s="1013"/>
      <c r="J6" s="1013"/>
      <c r="K6" s="1013"/>
      <c r="L6" s="1014"/>
      <c r="M6" s="87"/>
    </row>
    <row r="7" spans="1:13" ht="14.1" customHeight="1" x14ac:dyDescent="0.25">
      <c r="B7" s="94"/>
      <c r="C7" s="972" t="s">
        <v>144</v>
      </c>
      <c r="D7" s="152"/>
      <c r="E7" s="602"/>
      <c r="F7" s="236" t="s">
        <v>146</v>
      </c>
      <c r="G7" s="381" t="s">
        <v>206</v>
      </c>
      <c r="H7" s="146" t="s">
        <v>38</v>
      </c>
      <c r="I7" s="147" t="s">
        <v>71</v>
      </c>
      <c r="J7" s="147" t="s">
        <v>72</v>
      </c>
      <c r="K7" s="147" t="s">
        <v>147</v>
      </c>
      <c r="L7" s="148" t="s">
        <v>148</v>
      </c>
      <c r="M7" s="71"/>
    </row>
    <row r="8" spans="1:13" ht="15" customHeight="1" x14ac:dyDescent="0.25">
      <c r="A8" s="158"/>
      <c r="B8" s="237" t="s">
        <v>145</v>
      </c>
      <c r="C8" s="973"/>
      <c r="D8" s="758" t="s">
        <v>336</v>
      </c>
      <c r="E8" s="757" t="s">
        <v>1</v>
      </c>
      <c r="F8" s="237" t="s">
        <v>66</v>
      </c>
      <c r="G8" s="382" t="s">
        <v>66</v>
      </c>
      <c r="H8" s="149" t="s">
        <v>11</v>
      </c>
      <c r="I8" s="150" t="s">
        <v>11</v>
      </c>
      <c r="J8" s="150" t="s">
        <v>11</v>
      </c>
      <c r="K8" s="150" t="s">
        <v>11</v>
      </c>
      <c r="L8" s="151" t="s">
        <v>11</v>
      </c>
      <c r="M8" s="131"/>
    </row>
    <row r="9" spans="1:13" ht="14.1" customHeight="1" x14ac:dyDescent="0.2">
      <c r="A9" s="100"/>
      <c r="B9" s="135" t="s">
        <v>13</v>
      </c>
      <c r="C9" s="104">
        <f>'19'!D26</f>
        <v>104597</v>
      </c>
      <c r="D9" s="105">
        <f>'19'!E26</f>
        <v>13034.469369999999</v>
      </c>
      <c r="E9" s="104">
        <f>'19'!F26</f>
        <v>139266.5606</v>
      </c>
      <c r="F9" s="383">
        <f>E9/$E$23</f>
        <v>2.8243449479169614E-2</v>
      </c>
      <c r="G9" s="383">
        <f>'19'!H26</f>
        <v>9.9817890224718694E-2</v>
      </c>
      <c r="H9" s="159">
        <v>13.076666666666666</v>
      </c>
      <c r="I9" s="160">
        <v>19.2</v>
      </c>
      <c r="J9" s="160">
        <v>6.8</v>
      </c>
      <c r="K9" s="160">
        <v>12.600000000000003</v>
      </c>
      <c r="L9" s="161">
        <v>0.47666666666666302</v>
      </c>
      <c r="M9" s="71"/>
    </row>
    <row r="10" spans="1:13" ht="14.1" customHeight="1" x14ac:dyDescent="0.2">
      <c r="A10" s="158"/>
      <c r="B10" s="138" t="s">
        <v>14</v>
      </c>
      <c r="C10" s="139">
        <f>'19'!D57</f>
        <v>386336</v>
      </c>
      <c r="D10" s="140">
        <f>'19'!E57</f>
        <v>38349.800000000003</v>
      </c>
      <c r="E10" s="139">
        <f>'19'!F57</f>
        <v>409088.87047999975</v>
      </c>
      <c r="F10" s="141">
        <f t="shared" ref="F10:F22" si="0">E10/$E$23</f>
        <v>8.296378395584815E-2</v>
      </c>
      <c r="G10" s="384">
        <f>'19'!H57</f>
        <v>3.1932212328896252E-2</v>
      </c>
      <c r="H10" s="162">
        <v>15.10333333333333</v>
      </c>
      <c r="I10" s="163">
        <v>23.7</v>
      </c>
      <c r="J10" s="163">
        <v>8.9</v>
      </c>
      <c r="K10" s="163">
        <v>14.199999999999992</v>
      </c>
      <c r="L10" s="164">
        <v>0.90333333333333776</v>
      </c>
      <c r="M10" s="131"/>
    </row>
    <row r="11" spans="1:13" ht="14.1" customHeight="1" x14ac:dyDescent="0.2">
      <c r="A11" s="100"/>
      <c r="B11" s="84" t="s">
        <v>15</v>
      </c>
      <c r="C11" s="77">
        <f>'20'!D26</f>
        <v>84792</v>
      </c>
      <c r="D11" s="78">
        <f>'20'!E26</f>
        <v>11304.1</v>
      </c>
      <c r="E11" s="77">
        <f>'20'!F26</f>
        <v>120584.45057</v>
      </c>
      <c r="F11" s="383">
        <f t="shared" si="0"/>
        <v>2.445469194453001E-2</v>
      </c>
      <c r="G11" s="141">
        <f>'20'!H26</f>
        <v>4.701523641920996E-2</v>
      </c>
      <c r="H11" s="165">
        <v>12.160000000000002</v>
      </c>
      <c r="I11" s="166">
        <v>19.5</v>
      </c>
      <c r="J11" s="166">
        <v>5.8</v>
      </c>
      <c r="K11" s="166">
        <v>11.800000000000006</v>
      </c>
      <c r="L11" s="167">
        <v>0.35999999999999588</v>
      </c>
      <c r="M11" s="71"/>
    </row>
    <row r="12" spans="1:13" ht="14.1" customHeight="1" x14ac:dyDescent="0.2">
      <c r="A12" s="158"/>
      <c r="B12" s="138" t="s">
        <v>301</v>
      </c>
      <c r="C12" s="139">
        <f>'20'!D57</f>
        <v>118091</v>
      </c>
      <c r="D12" s="140">
        <f>'20'!E57</f>
        <v>15455.200000000003</v>
      </c>
      <c r="E12" s="139">
        <f>'20'!F57</f>
        <v>164865.01481999995</v>
      </c>
      <c r="F12" s="141">
        <f t="shared" si="0"/>
        <v>3.3434851100582273E-2</v>
      </c>
      <c r="G12" s="384">
        <f>'20'!H57</f>
        <v>0.12624245780744464</v>
      </c>
      <c r="H12" s="162">
        <v>13.166666666666664</v>
      </c>
      <c r="I12" s="163">
        <v>22</v>
      </c>
      <c r="J12" s="163">
        <v>6.9</v>
      </c>
      <c r="K12" s="163">
        <v>12.600000000000003</v>
      </c>
      <c r="L12" s="164">
        <v>0.5666666666666611</v>
      </c>
      <c r="M12" s="131"/>
    </row>
    <row r="13" spans="1:13" ht="14.1" customHeight="1" x14ac:dyDescent="0.2">
      <c r="A13" s="100"/>
      <c r="B13" s="84" t="s">
        <v>16</v>
      </c>
      <c r="C13" s="77">
        <f>'21'!D26</f>
        <v>93230</v>
      </c>
      <c r="D13" s="78">
        <f>'21'!E26</f>
        <v>15173.099999999999</v>
      </c>
      <c r="E13" s="77">
        <f>'21'!F26</f>
        <v>161856.47319999998</v>
      </c>
      <c r="F13" s="383">
        <f t="shared" si="0"/>
        <v>3.2824714734146811E-2</v>
      </c>
      <c r="G13" s="141">
        <f>'21'!H26</f>
        <v>6.3174858984689941E-2</v>
      </c>
      <c r="H13" s="165">
        <v>12.929999999999998</v>
      </c>
      <c r="I13" s="166">
        <v>21.2</v>
      </c>
      <c r="J13" s="166">
        <v>6.6</v>
      </c>
      <c r="K13" s="166">
        <v>12.300000000000006</v>
      </c>
      <c r="L13" s="167">
        <v>0.6299999999999919</v>
      </c>
      <c r="M13" s="71"/>
    </row>
    <row r="14" spans="1:13" ht="14.1" customHeight="1" x14ac:dyDescent="0.2">
      <c r="A14" s="158"/>
      <c r="B14" s="138" t="s">
        <v>17</v>
      </c>
      <c r="C14" s="139">
        <f>'21'!D57</f>
        <v>381094</v>
      </c>
      <c r="D14" s="140">
        <f>'21'!E57</f>
        <v>49824.184999999998</v>
      </c>
      <c r="E14" s="139">
        <f>'21'!F57</f>
        <v>531329.64224000007</v>
      </c>
      <c r="F14" s="141">
        <f t="shared" si="0"/>
        <v>0.10775438010918112</v>
      </c>
      <c r="G14" s="384">
        <f>'21'!H57</f>
        <v>6.3771707035746542E-2</v>
      </c>
      <c r="H14" s="162">
        <v>13.786666666666667</v>
      </c>
      <c r="I14" s="163">
        <v>22.5</v>
      </c>
      <c r="J14" s="163">
        <v>7.6</v>
      </c>
      <c r="K14" s="163">
        <v>12.699999999999994</v>
      </c>
      <c r="L14" s="164">
        <v>1.0866666666666731</v>
      </c>
      <c r="M14" s="131"/>
    </row>
    <row r="15" spans="1:13" ht="14.1" customHeight="1" x14ac:dyDescent="0.2">
      <c r="A15" s="100"/>
      <c r="B15" s="84" t="s">
        <v>18</v>
      </c>
      <c r="C15" s="77">
        <f>'22'!D26</f>
        <v>187867</v>
      </c>
      <c r="D15" s="78">
        <f>'22'!E26</f>
        <v>21267.7</v>
      </c>
      <c r="E15" s="77">
        <f>'22'!F26</f>
        <v>226869.65285000001</v>
      </c>
      <c r="F15" s="383">
        <f t="shared" si="0"/>
        <v>4.6009476725927874E-2</v>
      </c>
      <c r="G15" s="141">
        <f>'22'!H26</f>
        <v>0.26360287564612922</v>
      </c>
      <c r="H15" s="165">
        <v>13.3</v>
      </c>
      <c r="I15" s="166">
        <v>22</v>
      </c>
      <c r="J15" s="166">
        <v>7.4</v>
      </c>
      <c r="K15" s="166">
        <v>12.5</v>
      </c>
      <c r="L15" s="167">
        <v>0.80000000000000071</v>
      </c>
      <c r="M15" s="71"/>
    </row>
    <row r="16" spans="1:13" ht="14.1" customHeight="1" x14ac:dyDescent="0.2">
      <c r="A16" s="158"/>
      <c r="B16" s="138" t="s">
        <v>19</v>
      </c>
      <c r="C16" s="139">
        <f>'22'!D57</f>
        <v>136726</v>
      </c>
      <c r="D16" s="140">
        <f>'22'!E57</f>
        <v>18894.7</v>
      </c>
      <c r="E16" s="139">
        <f>'22'!F57</f>
        <v>201555.78391000003</v>
      </c>
      <c r="F16" s="141">
        <f t="shared" si="0"/>
        <v>4.0875789389578088E-2</v>
      </c>
      <c r="G16" s="384">
        <f>'22'!H57</f>
        <v>0.16402582521161654</v>
      </c>
      <c r="H16" s="162">
        <v>13.483333333333336</v>
      </c>
      <c r="I16" s="163">
        <v>21.8</v>
      </c>
      <c r="J16" s="163">
        <v>7.2</v>
      </c>
      <c r="K16" s="163">
        <v>13.300000000000008</v>
      </c>
      <c r="L16" s="164">
        <v>0.18333333333332824</v>
      </c>
      <c r="M16" s="131"/>
    </row>
    <row r="17" spans="1:18" ht="14.1" customHeight="1" x14ac:dyDescent="0.2">
      <c r="A17" s="100"/>
      <c r="B17" s="84" t="s">
        <v>20</v>
      </c>
      <c r="C17" s="77">
        <f>'23'!D26</f>
        <v>159762</v>
      </c>
      <c r="D17" s="78">
        <f>'23'!E26</f>
        <v>17025.5</v>
      </c>
      <c r="E17" s="77">
        <f>'23'!F26</f>
        <v>181615.69156000001</v>
      </c>
      <c r="F17" s="383">
        <f t="shared" si="0"/>
        <v>3.6831911315251591E-2</v>
      </c>
      <c r="G17" s="141">
        <f>'23'!H26</f>
        <v>7.2681909538240691E-2</v>
      </c>
      <c r="H17" s="165">
        <v>13.5</v>
      </c>
      <c r="I17" s="166">
        <v>21</v>
      </c>
      <c r="J17" s="166">
        <v>6.8</v>
      </c>
      <c r="K17" s="166">
        <v>12.800000000000006</v>
      </c>
      <c r="L17" s="167">
        <v>0.69999999999999396</v>
      </c>
      <c r="M17" s="71"/>
    </row>
    <row r="18" spans="1:18" ht="14.1" customHeight="1" x14ac:dyDescent="0.2">
      <c r="A18" s="158"/>
      <c r="B18" s="138" t="s">
        <v>3</v>
      </c>
      <c r="C18" s="139">
        <f>'23'!D57</f>
        <v>420627</v>
      </c>
      <c r="D18" s="140">
        <f>'23'!E57</f>
        <v>29372.868937881838</v>
      </c>
      <c r="E18" s="139">
        <f>'23'!F57</f>
        <v>313316.71728500049</v>
      </c>
      <c r="F18" s="141">
        <f t="shared" si="0"/>
        <v>6.3541059946433262E-2</v>
      </c>
      <c r="G18" s="384">
        <f>'23'!H57</f>
        <v>0.12509923815867355</v>
      </c>
      <c r="H18" s="162">
        <v>15.386666666666667</v>
      </c>
      <c r="I18" s="163">
        <v>21.1</v>
      </c>
      <c r="J18" s="163">
        <v>10</v>
      </c>
      <c r="K18" s="163">
        <v>14.100000000000005</v>
      </c>
      <c r="L18" s="164">
        <v>1.2866666666666617</v>
      </c>
      <c r="M18" s="131"/>
    </row>
    <row r="19" spans="1:18" ht="14.1" customHeight="1" x14ac:dyDescent="0.2">
      <c r="A19" s="100"/>
      <c r="B19" s="84" t="s">
        <v>21</v>
      </c>
      <c r="C19" s="85">
        <f>'24'!D26</f>
        <v>258244</v>
      </c>
      <c r="D19" s="86">
        <f>'24'!E26</f>
        <v>54901.904999999992</v>
      </c>
      <c r="E19" s="85">
        <f>'24'!F26</f>
        <v>585653.77740599995</v>
      </c>
      <c r="F19" s="383">
        <f t="shared" si="0"/>
        <v>0.11877138922070289</v>
      </c>
      <c r="G19" s="98">
        <f>'24'!H26</f>
        <v>9.683487214525667E-2</v>
      </c>
      <c r="H19" s="168">
        <v>14.076666666666664</v>
      </c>
      <c r="I19" s="169">
        <v>20.8</v>
      </c>
      <c r="J19" s="166">
        <v>8.1</v>
      </c>
      <c r="K19" s="166">
        <v>13.699999999999992</v>
      </c>
      <c r="L19" s="167">
        <v>0.37666666666667226</v>
      </c>
      <c r="M19" s="142"/>
      <c r="N19" s="79"/>
      <c r="P19" s="79"/>
      <c r="Q19" s="79"/>
      <c r="R19" s="79"/>
    </row>
    <row r="20" spans="1:18" ht="14.1" customHeight="1" x14ac:dyDescent="0.2">
      <c r="A20" s="158"/>
      <c r="B20" s="138" t="s">
        <v>22</v>
      </c>
      <c r="C20" s="133">
        <f>'24'!D57</f>
        <v>223491</v>
      </c>
      <c r="D20" s="134">
        <f>'24'!E57</f>
        <v>144633.21799999999</v>
      </c>
      <c r="E20" s="133">
        <f>'24'!F57</f>
        <v>1542417.27104</v>
      </c>
      <c r="F20" s="141">
        <f t="shared" si="0"/>
        <v>0.31280433783051942</v>
      </c>
      <c r="G20" s="387">
        <f>'24'!H57</f>
        <v>0.87010587643678661</v>
      </c>
      <c r="H20" s="170">
        <v>13.699999999999994</v>
      </c>
      <c r="I20" s="171">
        <v>19.399999999999999</v>
      </c>
      <c r="J20" s="163">
        <v>8.1999999999999993</v>
      </c>
      <c r="K20" s="163">
        <v>13.699999999999992</v>
      </c>
      <c r="L20" s="164">
        <v>0</v>
      </c>
      <c r="M20" s="143"/>
      <c r="N20" s="79"/>
      <c r="P20" s="79"/>
      <c r="Q20" s="79"/>
      <c r="R20" s="79"/>
    </row>
    <row r="21" spans="1:18" ht="14.1" customHeight="1" x14ac:dyDescent="0.2">
      <c r="A21" s="100"/>
      <c r="B21" s="84" t="s">
        <v>23</v>
      </c>
      <c r="C21" s="85">
        <f>'25'!D26</f>
        <v>119652</v>
      </c>
      <c r="D21" s="86">
        <f>'25'!E26</f>
        <v>14256.591620000001</v>
      </c>
      <c r="E21" s="85">
        <f>'25'!F26</f>
        <v>152110.77698999998</v>
      </c>
      <c r="F21" s="383">
        <f t="shared" si="0"/>
        <v>3.0848274177558029E-2</v>
      </c>
      <c r="G21" s="98">
        <f>'25'!H26</f>
        <v>3.3518762478915554E-2</v>
      </c>
      <c r="H21" s="168">
        <v>13.146666666666668</v>
      </c>
      <c r="I21" s="169">
        <v>21.5</v>
      </c>
      <c r="J21" s="166">
        <v>7.1</v>
      </c>
      <c r="K21" s="166">
        <v>12.399999999999997</v>
      </c>
      <c r="L21" s="167">
        <v>0.74666666666667147</v>
      </c>
      <c r="M21" s="142"/>
      <c r="N21" s="79"/>
      <c r="P21" s="79"/>
      <c r="Q21" s="79"/>
      <c r="R21" s="79"/>
    </row>
    <row r="22" spans="1:18" ht="14.1" customHeight="1" thickBot="1" x14ac:dyDescent="0.25">
      <c r="A22" s="184"/>
      <c r="B22" s="183" t="s">
        <v>24</v>
      </c>
      <c r="C22" s="153">
        <f>'25'!D57</f>
        <v>157470</v>
      </c>
      <c r="D22" s="154">
        <f>'25'!E57</f>
        <v>18786.599999999999</v>
      </c>
      <c r="E22" s="153">
        <f>'25'!F57</f>
        <v>200402.44201</v>
      </c>
      <c r="F22" s="386">
        <f t="shared" si="0"/>
        <v>4.0641890070570556E-2</v>
      </c>
      <c r="G22" s="388">
        <f>'25'!H57</f>
        <v>7.5061945991107298E-2</v>
      </c>
      <c r="H22" s="172">
        <v>12.979999999999995</v>
      </c>
      <c r="I22" s="173">
        <v>21.7</v>
      </c>
      <c r="J22" s="173">
        <v>6.8</v>
      </c>
      <c r="K22" s="173">
        <v>13.699999999999992</v>
      </c>
      <c r="L22" s="174">
        <v>-0.71999999999999709</v>
      </c>
      <c r="M22" s="155"/>
      <c r="N22" s="79"/>
    </row>
    <row r="23" spans="1:18" ht="14.1" customHeight="1" thickTop="1" x14ac:dyDescent="0.2">
      <c r="A23" s="100"/>
      <c r="B23" s="84" t="s">
        <v>2</v>
      </c>
      <c r="C23" s="182">
        <f>SUM(C9:C22)</f>
        <v>2831979</v>
      </c>
      <c r="D23" s="86">
        <f>SUM(D9:D22)</f>
        <v>462279.93792788184</v>
      </c>
      <c r="E23" s="85">
        <f>SUM(E9:E22)</f>
        <v>4930933.1249610018</v>
      </c>
      <c r="F23" s="181">
        <f>SUM(F9:F22)</f>
        <v>0.99999999999999956</v>
      </c>
      <c r="G23" s="98"/>
      <c r="H23" s="175">
        <v>13.526666666666667</v>
      </c>
      <c r="I23" s="176">
        <v>21.3</v>
      </c>
      <c r="J23" s="176">
        <v>7.6</v>
      </c>
      <c r="K23" s="176">
        <v>13.010000000000002</v>
      </c>
      <c r="L23" s="177">
        <v>0.51666666666666572</v>
      </c>
      <c r="M23" s="71"/>
    </row>
    <row r="24" spans="1:18" ht="14.1" customHeight="1" x14ac:dyDescent="0.2">
      <c r="A24" s="158"/>
      <c r="B24" s="138" t="s">
        <v>310</v>
      </c>
      <c r="C24" s="130"/>
      <c r="D24" s="693">
        <f>'9'!E28</f>
        <v>10828.312527569105</v>
      </c>
      <c r="E24" s="133">
        <f>'9'!F28</f>
        <v>115690.85154100001</v>
      </c>
      <c r="F24" s="137"/>
      <c r="G24" s="389">
        <f>'9'!H28</f>
        <v>4.602684008364475E-2</v>
      </c>
      <c r="H24" s="178">
        <v>13.526666666666667</v>
      </c>
      <c r="I24" s="179">
        <v>21.3</v>
      </c>
      <c r="J24" s="179">
        <v>7.6</v>
      </c>
      <c r="K24" s="179">
        <v>13.010000000000002</v>
      </c>
      <c r="L24" s="180">
        <v>0.51666666666666572</v>
      </c>
      <c r="M24" s="131"/>
    </row>
    <row r="25" spans="1:18" ht="14.1" customHeight="1" x14ac:dyDescent="0.2">
      <c r="A25" s="662"/>
      <c r="B25" s="606" t="s">
        <v>151</v>
      </c>
      <c r="C25" s="663">
        <f>C23+C24</f>
        <v>2831979</v>
      </c>
      <c r="D25" s="615">
        <f t="shared" ref="D25:E25" si="1">D23+D24</f>
        <v>473108.25045545097</v>
      </c>
      <c r="E25" s="664">
        <f t="shared" si="1"/>
        <v>5046623.9765020022</v>
      </c>
      <c r="F25" s="665"/>
      <c r="G25" s="610">
        <f>'9'!H29</f>
        <v>0.24929529317215154</v>
      </c>
      <c r="H25" s="667">
        <v>13.526666666666667</v>
      </c>
      <c r="I25" s="668">
        <v>21.3</v>
      </c>
      <c r="J25" s="668">
        <v>7.6</v>
      </c>
      <c r="K25" s="668">
        <v>13.010000000000002</v>
      </c>
      <c r="L25" s="669">
        <v>0.51666666666666572</v>
      </c>
      <c r="M25" s="670"/>
    </row>
    <row r="26" spans="1:18" ht="15" customHeight="1" x14ac:dyDescent="0.2">
      <c r="A26" s="100"/>
      <c r="B26" s="84"/>
      <c r="C26" s="157"/>
      <c r="D26" s="999" t="s">
        <v>344</v>
      </c>
      <c r="E26" s="1000"/>
      <c r="F26" s="1000"/>
      <c r="G26" s="1001"/>
      <c r="H26" s="1007" t="s">
        <v>149</v>
      </c>
      <c r="I26" s="1008"/>
      <c r="J26" s="1008"/>
      <c r="K26" s="1008"/>
      <c r="L26" s="1009"/>
      <c r="M26" s="71"/>
    </row>
    <row r="27" spans="1:18" ht="15" customHeight="1" x14ac:dyDescent="0.2">
      <c r="A27" s="71"/>
      <c r="B27" s="156"/>
      <c r="C27" s="83"/>
      <c r="D27" s="1002"/>
      <c r="E27" s="1003"/>
      <c r="F27" s="1003"/>
      <c r="G27" s="1004"/>
      <c r="H27" s="1010" t="s">
        <v>343</v>
      </c>
      <c r="I27" s="1011"/>
      <c r="J27" s="1011"/>
      <c r="K27" s="1011"/>
      <c r="L27" s="1012"/>
      <c r="M27" s="71"/>
    </row>
    <row r="28" spans="1:18" ht="30" customHeight="1" x14ac:dyDescent="0.2">
      <c r="A28" s="71"/>
      <c r="B28" s="83"/>
      <c r="C28" s="83"/>
      <c r="D28" s="83"/>
      <c r="E28" s="83"/>
      <c r="F28" s="83"/>
      <c r="G28" s="83"/>
      <c r="H28" s="83"/>
      <c r="I28" s="83"/>
      <c r="J28" s="83"/>
      <c r="K28" s="83"/>
      <c r="L28" s="83"/>
      <c r="M28" s="71"/>
    </row>
    <row r="29" spans="1:18" ht="15" customHeight="1" x14ac:dyDescent="0.2">
      <c r="A29" s="71"/>
      <c r="B29" s="550"/>
      <c r="C29" s="550"/>
      <c r="D29" s="83"/>
      <c r="E29" s="284"/>
      <c r="F29" s="285"/>
      <c r="G29" s="285"/>
      <c r="H29" s="83"/>
      <c r="I29" s="84"/>
      <c r="J29" s="550"/>
      <c r="K29" s="83"/>
      <c r="L29" s="83"/>
      <c r="M29" s="71"/>
    </row>
    <row r="30" spans="1:18" ht="18" customHeight="1" x14ac:dyDescent="0.2">
      <c r="A30" s="71"/>
      <c r="B30" s="83"/>
      <c r="C30" s="83"/>
      <c r="D30" s="83"/>
      <c r="E30" s="284"/>
      <c r="F30" s="285"/>
      <c r="G30" s="285"/>
      <c r="H30" s="83"/>
      <c r="I30" s="83"/>
      <c r="J30" s="83"/>
      <c r="K30" s="83"/>
      <c r="L30" s="83"/>
      <c r="M30" s="71"/>
    </row>
    <row r="31" spans="1:18" ht="15" customHeight="1" x14ac:dyDescent="0.25">
      <c r="A31" s="71"/>
      <c r="B31" s="980" t="s">
        <v>165</v>
      </c>
      <c r="C31" s="980"/>
      <c r="D31" s="980"/>
      <c r="E31" s="980"/>
      <c r="F31" s="980"/>
      <c r="G31" s="980" t="s">
        <v>166</v>
      </c>
      <c r="H31" s="980"/>
      <c r="I31" s="980"/>
      <c r="J31" s="980"/>
      <c r="K31" s="980"/>
      <c r="L31" s="980"/>
      <c r="M31" s="71"/>
    </row>
    <row r="32" spans="1:18" ht="15" customHeight="1" x14ac:dyDescent="0.2">
      <c r="A32" s="71"/>
      <c r="B32" s="71"/>
      <c r="C32" s="953" t="str">
        <f>A3</f>
        <v>Září 2019</v>
      </c>
      <c r="D32" s="953"/>
      <c r="E32" s="71"/>
      <c r="F32" s="71"/>
      <c r="G32" s="71"/>
      <c r="H32" s="71"/>
      <c r="I32" s="953" t="str">
        <f>A3</f>
        <v>Září 2019</v>
      </c>
      <c r="J32" s="953"/>
      <c r="K32" s="71"/>
      <c r="L32" s="71"/>
      <c r="M32" s="83"/>
    </row>
    <row r="33" spans="1:13" ht="15" customHeight="1" x14ac:dyDescent="0.2">
      <c r="A33" s="71"/>
      <c r="B33" s="83"/>
      <c r="C33" s="83"/>
      <c r="D33" s="83"/>
      <c r="E33" s="83"/>
      <c r="F33" s="83"/>
      <c r="G33" s="83"/>
      <c r="H33" s="83"/>
      <c r="I33" s="83"/>
      <c r="J33" s="83"/>
      <c r="K33" s="83"/>
      <c r="L33" s="83"/>
      <c r="M33" s="71"/>
    </row>
    <row r="34" spans="1:13" ht="15" customHeight="1" x14ac:dyDescent="0.2">
      <c r="A34" s="71"/>
      <c r="B34" s="83"/>
      <c r="C34" s="83"/>
      <c r="D34" s="83"/>
      <c r="E34" s="83"/>
      <c r="F34" s="83"/>
      <c r="G34" s="83"/>
      <c r="H34" s="83"/>
      <c r="I34" s="83"/>
      <c r="J34" s="83"/>
      <c r="K34" s="83"/>
      <c r="L34" s="83"/>
      <c r="M34" s="71"/>
    </row>
    <row r="35" spans="1:13" ht="15" customHeight="1" x14ac:dyDescent="0.2">
      <c r="A35" s="71"/>
      <c r="B35" s="83"/>
      <c r="C35" s="83"/>
      <c r="D35" s="83"/>
      <c r="E35" s="83"/>
      <c r="F35" s="83"/>
      <c r="G35" s="83"/>
      <c r="H35" s="83"/>
      <c r="I35" s="83"/>
      <c r="J35" s="83"/>
      <c r="K35" s="83"/>
      <c r="L35" s="83"/>
      <c r="M35" s="71"/>
    </row>
    <row r="36" spans="1:13" ht="15" customHeight="1" x14ac:dyDescent="0.2">
      <c r="A36" s="71"/>
      <c r="B36" s="83"/>
      <c r="C36" s="83"/>
      <c r="D36" s="83"/>
      <c r="E36" s="83"/>
      <c r="F36" s="83"/>
      <c r="G36" s="83"/>
      <c r="H36" s="83"/>
      <c r="I36" s="83"/>
      <c r="J36" s="83"/>
      <c r="K36" s="83"/>
      <c r="L36" s="83"/>
      <c r="M36" s="71"/>
    </row>
    <row r="37" spans="1:13" ht="15" customHeight="1" x14ac:dyDescent="0.2">
      <c r="A37" s="71"/>
      <c r="B37" s="83"/>
      <c r="C37" s="83"/>
      <c r="D37" s="83"/>
      <c r="E37" s="83"/>
      <c r="F37" s="83"/>
      <c r="G37" s="83"/>
      <c r="H37" s="83"/>
      <c r="I37" s="83"/>
      <c r="J37" s="83"/>
      <c r="K37" s="83"/>
      <c r="L37" s="83"/>
      <c r="M37" s="71"/>
    </row>
    <row r="38" spans="1:13" ht="15" customHeight="1" x14ac:dyDescent="0.2">
      <c r="A38" s="71"/>
      <c r="B38" s="83"/>
      <c r="C38" s="83"/>
      <c r="D38" s="83"/>
      <c r="E38" s="83"/>
      <c r="F38" s="83"/>
      <c r="G38" s="83"/>
      <c r="H38" s="83"/>
      <c r="I38" s="83"/>
      <c r="J38" s="83"/>
      <c r="K38" s="83"/>
      <c r="L38" s="83"/>
      <c r="M38" s="71"/>
    </row>
    <row r="39" spans="1:13" ht="15" customHeight="1" x14ac:dyDescent="0.2">
      <c r="A39" s="71"/>
      <c r="B39" s="83"/>
      <c r="C39" s="83"/>
      <c r="D39" s="83"/>
      <c r="E39" s="83"/>
      <c r="F39" s="83"/>
      <c r="G39" s="83"/>
      <c r="H39" s="83"/>
      <c r="I39" s="83"/>
      <c r="J39" s="83"/>
      <c r="K39" s="83"/>
      <c r="L39" s="83"/>
      <c r="M39" s="71"/>
    </row>
    <row r="40" spans="1:13" ht="15" customHeight="1" x14ac:dyDescent="0.2">
      <c r="A40" s="71"/>
      <c r="B40" s="83"/>
      <c r="C40" s="83"/>
      <c r="D40" s="83"/>
      <c r="E40" s="83"/>
      <c r="F40" s="83"/>
      <c r="G40" s="83"/>
      <c r="H40" s="83"/>
      <c r="I40" s="83"/>
      <c r="J40" s="83"/>
      <c r="K40" s="83"/>
      <c r="L40" s="83"/>
      <c r="M40" s="71"/>
    </row>
    <row r="41" spans="1:13" ht="15" customHeight="1" x14ac:dyDescent="0.2">
      <c r="A41" s="71"/>
      <c r="B41" s="83"/>
      <c r="C41" s="83"/>
      <c r="D41" s="83"/>
      <c r="E41" s="83"/>
      <c r="F41" s="83"/>
      <c r="G41" s="83"/>
      <c r="H41" s="83"/>
      <c r="I41" s="83"/>
      <c r="J41" s="83"/>
      <c r="K41" s="83"/>
      <c r="L41" s="83"/>
      <c r="M41" s="71"/>
    </row>
    <row r="42" spans="1:13" ht="15" customHeight="1" x14ac:dyDescent="0.2">
      <c r="A42" s="71"/>
      <c r="B42" s="83"/>
      <c r="C42" s="83"/>
      <c r="D42" s="83"/>
      <c r="E42" s="83"/>
      <c r="F42" s="83"/>
      <c r="G42" s="83"/>
      <c r="H42" s="83"/>
      <c r="I42" s="83"/>
      <c r="J42" s="83"/>
      <c r="K42" s="83"/>
      <c r="L42" s="83"/>
      <c r="M42" s="71"/>
    </row>
    <row r="43" spans="1:13" ht="15" customHeight="1" x14ac:dyDescent="0.2">
      <c r="A43" s="71"/>
      <c r="B43" s="83"/>
      <c r="C43" s="83"/>
      <c r="D43" s="83"/>
      <c r="E43" s="83"/>
      <c r="F43" s="83"/>
      <c r="G43" s="83"/>
      <c r="H43" s="83"/>
      <c r="I43" s="83"/>
      <c r="J43" s="83"/>
      <c r="K43" s="83"/>
      <c r="L43" s="83"/>
      <c r="M43" s="71"/>
    </row>
    <row r="44" spans="1:13" ht="15" customHeight="1" x14ac:dyDescent="0.2">
      <c r="A44" s="71"/>
      <c r="B44" s="71"/>
      <c r="C44" s="71"/>
      <c r="D44" s="71"/>
      <c r="E44" s="71"/>
      <c r="F44" s="71"/>
      <c r="G44" s="71"/>
      <c r="H44" s="71"/>
      <c r="I44" s="71"/>
      <c r="J44" s="71"/>
      <c r="K44" s="71"/>
      <c r="L44" s="71"/>
      <c r="M44" s="71"/>
    </row>
    <row r="45" spans="1:13" ht="15" customHeight="1" x14ac:dyDescent="0.2">
      <c r="A45" s="71"/>
      <c r="B45" s="71"/>
      <c r="C45" s="71"/>
      <c r="D45" s="71"/>
      <c r="E45" s="71"/>
      <c r="F45" s="71"/>
      <c r="G45" s="71"/>
      <c r="H45" s="71"/>
      <c r="I45" s="71"/>
      <c r="J45" s="71"/>
      <c r="K45" s="71"/>
      <c r="L45" s="71"/>
      <c r="M45" s="71"/>
    </row>
    <row r="46" spans="1:13" ht="15" customHeight="1" x14ac:dyDescent="0.2">
      <c r="A46" s="71"/>
      <c r="B46" s="71"/>
      <c r="C46" s="71"/>
      <c r="D46" s="71"/>
      <c r="E46" s="71"/>
      <c r="F46" s="71"/>
      <c r="G46" s="71"/>
      <c r="H46" s="71"/>
      <c r="I46" s="71"/>
      <c r="J46" s="71"/>
      <c r="K46" s="71"/>
      <c r="L46" s="71"/>
      <c r="M46" s="71"/>
    </row>
    <row r="47" spans="1:13" ht="15" customHeight="1" x14ac:dyDescent="0.2">
      <c r="A47" s="71"/>
      <c r="B47" s="71"/>
      <c r="C47" s="71"/>
      <c r="D47" s="71"/>
      <c r="E47" s="71"/>
      <c r="F47" s="71"/>
      <c r="G47" s="71"/>
      <c r="H47" s="71"/>
      <c r="I47" s="71"/>
      <c r="J47" s="71"/>
      <c r="K47" s="71"/>
      <c r="L47" s="71"/>
      <c r="M47" s="71"/>
    </row>
    <row r="48" spans="1:13" ht="15" customHeight="1" x14ac:dyDescent="0.2">
      <c r="A48" s="71"/>
      <c r="B48" s="71"/>
      <c r="C48" s="71"/>
      <c r="D48" s="71"/>
      <c r="E48" s="71"/>
      <c r="F48" s="71"/>
      <c r="G48" s="71"/>
      <c r="H48" s="71"/>
      <c r="I48" s="71"/>
      <c r="J48" s="71"/>
      <c r="K48" s="71"/>
      <c r="L48" s="71"/>
      <c r="M48" s="71"/>
    </row>
    <row r="49" spans="1:13" ht="15" customHeight="1" x14ac:dyDescent="0.2">
      <c r="A49" s="71"/>
      <c r="B49" s="71"/>
      <c r="C49" s="71"/>
      <c r="D49" s="71"/>
      <c r="E49" s="71"/>
      <c r="F49" s="71"/>
      <c r="G49" s="71"/>
      <c r="H49" s="71"/>
      <c r="I49" s="71"/>
      <c r="J49" s="71"/>
      <c r="K49" s="71"/>
      <c r="L49" s="71"/>
      <c r="M49" s="71"/>
    </row>
    <row r="50" spans="1:13" ht="15" customHeight="1" x14ac:dyDescent="0.2">
      <c r="A50" s="71"/>
      <c r="B50" s="71"/>
      <c r="C50" s="71"/>
      <c r="D50" s="71"/>
      <c r="E50" s="71"/>
      <c r="F50" s="71"/>
      <c r="G50" s="71"/>
      <c r="H50" s="71"/>
      <c r="I50" s="71"/>
      <c r="J50" s="71"/>
      <c r="K50" s="71"/>
      <c r="L50" s="71"/>
      <c r="M50" s="71"/>
    </row>
    <row r="51" spans="1:13" ht="15" customHeight="1" x14ac:dyDescent="0.2">
      <c r="A51" s="71"/>
      <c r="B51" s="71"/>
      <c r="C51" s="71"/>
      <c r="D51" s="71"/>
      <c r="E51" s="71"/>
      <c r="F51" s="71"/>
      <c r="G51" s="71"/>
      <c r="H51" s="71"/>
      <c r="I51" s="71"/>
      <c r="J51" s="71"/>
      <c r="K51" s="71"/>
      <c r="L51" s="71"/>
      <c r="M51" s="71"/>
    </row>
    <row r="52" spans="1:13" ht="15" customHeight="1" x14ac:dyDescent="0.2">
      <c r="A52" s="71"/>
      <c r="B52" s="71"/>
      <c r="C52" s="71"/>
      <c r="D52" s="71"/>
      <c r="E52" s="71"/>
      <c r="F52" s="71"/>
      <c r="G52" s="71"/>
      <c r="H52" s="71"/>
      <c r="I52" s="71"/>
      <c r="J52" s="71"/>
      <c r="K52" s="71"/>
      <c r="L52" s="71"/>
      <c r="M52" s="71"/>
    </row>
    <row r="53" spans="1:13" ht="15" customHeight="1" x14ac:dyDescent="0.2"/>
    <row r="54" spans="1:13" ht="15" customHeight="1" x14ac:dyDescent="0.2"/>
    <row r="55" spans="1:13" ht="15" customHeight="1" x14ac:dyDescent="0.2"/>
    <row r="56" spans="1:13" ht="15" customHeight="1" x14ac:dyDescent="0.2"/>
    <row r="57" spans="1:13" ht="15" customHeight="1" x14ac:dyDescent="0.2"/>
    <row r="58" spans="1:13" ht="15" customHeight="1" x14ac:dyDescent="0.2"/>
    <row r="59" spans="1:13" ht="15" customHeight="1" x14ac:dyDescent="0.2"/>
  </sheetData>
  <mergeCells count="15">
    <mergeCell ref="C32:D32"/>
    <mergeCell ref="I32:J32"/>
    <mergeCell ref="C7:C8"/>
    <mergeCell ref="K1:M1"/>
    <mergeCell ref="B4:C4"/>
    <mergeCell ref="H6:L6"/>
    <mergeCell ref="D5:G5"/>
    <mergeCell ref="H5:L5"/>
    <mergeCell ref="A2:M2"/>
    <mergeCell ref="A3:C3"/>
    <mergeCell ref="H26:L26"/>
    <mergeCell ref="H27:L27"/>
    <mergeCell ref="D26:G27"/>
    <mergeCell ref="G31:L31"/>
    <mergeCell ref="B31:F31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&amp;C28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"/>
  <dimension ref="A1:D47"/>
  <sheetViews>
    <sheetView view="pageBreakPreview" zoomScaleNormal="100" zoomScaleSheetLayoutView="100" workbookViewId="0">
      <selection activeCell="F11" sqref="F11"/>
    </sheetView>
  </sheetViews>
  <sheetFormatPr defaultRowHeight="12.75" x14ac:dyDescent="0.25"/>
  <cols>
    <col min="1" max="1" width="14.42578125" style="292" customWidth="1"/>
    <col min="2" max="2" width="2.7109375" style="498" customWidth="1"/>
    <col min="3" max="3" width="63.28515625" style="292" customWidth="1"/>
    <col min="4" max="4" width="13.5703125" style="292" customWidth="1"/>
    <col min="5" max="5" width="9.140625" style="292"/>
    <col min="6" max="6" width="11.7109375" style="292" customWidth="1"/>
    <col min="7" max="8" width="9.140625" style="292"/>
    <col min="9" max="9" width="11.7109375" style="292" customWidth="1"/>
    <col min="10" max="16384" width="9.140625" style="292"/>
  </cols>
  <sheetData>
    <row r="1" spans="1:4" ht="12.75" customHeight="1" x14ac:dyDescent="0.25">
      <c r="B1" s="501"/>
      <c r="C1" s="363"/>
      <c r="D1" s="363"/>
    </row>
    <row r="2" spans="1:4" ht="16.5" customHeight="1" x14ac:dyDescent="0.25">
      <c r="A2" s="881" t="s">
        <v>289</v>
      </c>
      <c r="B2" s="881"/>
      <c r="C2" s="810"/>
      <c r="D2" s="807"/>
    </row>
    <row r="3" spans="1:4" ht="15" customHeight="1" x14ac:dyDescent="0.25">
      <c r="A3" s="363"/>
      <c r="B3" s="501"/>
      <c r="C3" s="811"/>
      <c r="D3" s="363"/>
    </row>
    <row r="4" spans="1:4" ht="12.75" customHeight="1" x14ac:dyDescent="0.25">
      <c r="A4" s="817" t="s">
        <v>216</v>
      </c>
      <c r="B4" s="818" t="s">
        <v>37</v>
      </c>
      <c r="C4" s="819" t="s">
        <v>217</v>
      </c>
      <c r="D4" s="363"/>
    </row>
    <row r="5" spans="1:4" ht="18" customHeight="1" x14ac:dyDescent="0.25">
      <c r="A5" s="84" t="s">
        <v>302</v>
      </c>
      <c r="B5" s="808" t="s">
        <v>37</v>
      </c>
      <c r="C5" s="812" t="s">
        <v>303</v>
      </c>
      <c r="D5" s="365"/>
    </row>
    <row r="6" spans="1:4" ht="18" customHeight="1" x14ac:dyDescent="0.25">
      <c r="A6" s="84" t="s">
        <v>48</v>
      </c>
      <c r="B6" s="808" t="s">
        <v>37</v>
      </c>
      <c r="C6" s="812" t="s">
        <v>4</v>
      </c>
      <c r="D6" s="365"/>
    </row>
    <row r="7" spans="1:4" ht="18" customHeight="1" x14ac:dyDescent="0.25">
      <c r="A7" s="84" t="s">
        <v>9</v>
      </c>
      <c r="B7" s="808" t="s">
        <v>37</v>
      </c>
      <c r="C7" s="812" t="s">
        <v>64</v>
      </c>
      <c r="D7" s="365"/>
    </row>
    <row r="8" spans="1:4" ht="18" customHeight="1" x14ac:dyDescent="0.25">
      <c r="A8" s="84" t="s">
        <v>75</v>
      </c>
      <c r="B8" s="808" t="s">
        <v>37</v>
      </c>
      <c r="C8" s="812" t="s">
        <v>76</v>
      </c>
      <c r="D8" s="365"/>
    </row>
    <row r="9" spans="1:4" ht="18" customHeight="1" x14ac:dyDescent="0.25">
      <c r="A9" s="84" t="s">
        <v>313</v>
      </c>
      <c r="B9" s="808" t="s">
        <v>37</v>
      </c>
      <c r="C9" s="812" t="s">
        <v>314</v>
      </c>
      <c r="D9" s="289"/>
    </row>
    <row r="10" spans="1:4" ht="18" customHeight="1" x14ac:dyDescent="0.25">
      <c r="A10" s="84" t="s">
        <v>41</v>
      </c>
      <c r="B10" s="808" t="s">
        <v>37</v>
      </c>
      <c r="C10" s="813" t="s">
        <v>270</v>
      </c>
      <c r="D10" s="365"/>
    </row>
    <row r="11" spans="1:4" ht="18" customHeight="1" x14ac:dyDescent="0.25">
      <c r="A11" s="84" t="s">
        <v>67</v>
      </c>
      <c r="B11" s="808" t="s">
        <v>37</v>
      </c>
      <c r="C11" s="812" t="s">
        <v>68</v>
      </c>
      <c r="D11" s="365"/>
    </row>
    <row r="12" spans="1:4" ht="18" customHeight="1" x14ac:dyDescent="0.25">
      <c r="A12" s="84" t="s">
        <v>291</v>
      </c>
      <c r="B12" s="808" t="s">
        <v>37</v>
      </c>
      <c r="C12" s="813" t="s">
        <v>292</v>
      </c>
      <c r="D12" s="365"/>
    </row>
    <row r="13" spans="1:4" ht="18" customHeight="1" x14ac:dyDescent="0.25">
      <c r="A13" s="84" t="s">
        <v>247</v>
      </c>
      <c r="B13" s="808" t="s">
        <v>37</v>
      </c>
      <c r="C13" s="812" t="s">
        <v>268</v>
      </c>
      <c r="D13" s="365"/>
    </row>
    <row r="14" spans="1:4" ht="18" customHeight="1" x14ac:dyDescent="0.25">
      <c r="A14" s="84" t="s">
        <v>57</v>
      </c>
      <c r="B14" s="808" t="s">
        <v>37</v>
      </c>
      <c r="C14" s="812" t="s">
        <v>58</v>
      </c>
      <c r="D14" s="289"/>
    </row>
    <row r="15" spans="1:4" ht="18" customHeight="1" x14ac:dyDescent="0.25">
      <c r="A15" s="84" t="s">
        <v>293</v>
      </c>
      <c r="B15" s="808" t="s">
        <v>37</v>
      </c>
      <c r="C15" s="812" t="s">
        <v>294</v>
      </c>
      <c r="D15" s="289"/>
    </row>
    <row r="16" spans="1:4" ht="18" customHeight="1" x14ac:dyDescent="0.25">
      <c r="A16" s="84" t="s">
        <v>77</v>
      </c>
      <c r="B16" s="808" t="s">
        <v>37</v>
      </c>
      <c r="C16" s="812" t="s">
        <v>78</v>
      </c>
      <c r="D16" s="289"/>
    </row>
    <row r="17" spans="1:4" ht="18" customHeight="1" x14ac:dyDescent="0.25">
      <c r="A17" s="84" t="s">
        <v>53</v>
      </c>
      <c r="B17" s="808" t="s">
        <v>37</v>
      </c>
      <c r="C17" s="812" t="s">
        <v>54</v>
      </c>
      <c r="D17" s="289"/>
    </row>
    <row r="18" spans="1:4" ht="18" customHeight="1" x14ac:dyDescent="0.25">
      <c r="A18" s="84" t="s">
        <v>132</v>
      </c>
      <c r="B18" s="808" t="s">
        <v>37</v>
      </c>
      <c r="C18" s="812" t="s">
        <v>267</v>
      </c>
      <c r="D18" s="365"/>
    </row>
    <row r="19" spans="1:4" ht="18" customHeight="1" x14ac:dyDescent="0.25">
      <c r="A19" s="84" t="s">
        <v>8</v>
      </c>
      <c r="B19" s="808" t="s">
        <v>37</v>
      </c>
      <c r="C19" s="812" t="s">
        <v>61</v>
      </c>
      <c r="D19" s="365"/>
    </row>
    <row r="20" spans="1:4" ht="18" customHeight="1" x14ac:dyDescent="0.25">
      <c r="A20" s="84" t="s">
        <v>203</v>
      </c>
      <c r="B20" s="808" t="s">
        <v>37</v>
      </c>
      <c r="C20" s="814" t="s">
        <v>266</v>
      </c>
      <c r="D20" s="365"/>
    </row>
    <row r="21" spans="1:4" ht="18" customHeight="1" x14ac:dyDescent="0.25">
      <c r="A21" s="84" t="s">
        <v>206</v>
      </c>
      <c r="B21" s="808" t="s">
        <v>37</v>
      </c>
      <c r="C21" s="812" t="s">
        <v>207</v>
      </c>
      <c r="D21" s="365"/>
    </row>
    <row r="22" spans="1:4" ht="18" customHeight="1" x14ac:dyDescent="0.25">
      <c r="A22" s="84" t="s">
        <v>248</v>
      </c>
      <c r="B22" s="808" t="s">
        <v>37</v>
      </c>
      <c r="C22" s="814" t="s">
        <v>265</v>
      </c>
      <c r="D22" s="365"/>
    </row>
    <row r="23" spans="1:4" ht="18" customHeight="1" x14ac:dyDescent="0.25">
      <c r="A23" s="84" t="s">
        <v>65</v>
      </c>
      <c r="B23" s="808" t="s">
        <v>37</v>
      </c>
      <c r="C23" s="812" t="s">
        <v>126</v>
      </c>
      <c r="D23" s="289"/>
    </row>
    <row r="24" spans="1:4" ht="18" customHeight="1" x14ac:dyDescent="0.25">
      <c r="A24" s="84" t="s">
        <v>69</v>
      </c>
      <c r="B24" s="808" t="s">
        <v>37</v>
      </c>
      <c r="C24" s="812" t="s">
        <v>70</v>
      </c>
      <c r="D24" s="365"/>
    </row>
    <row r="25" spans="1:4" ht="18" customHeight="1" x14ac:dyDescent="0.25">
      <c r="A25" s="84" t="s">
        <v>309</v>
      </c>
      <c r="B25" s="808" t="s">
        <v>37</v>
      </c>
      <c r="C25" s="812" t="s">
        <v>308</v>
      </c>
      <c r="D25" s="365"/>
    </row>
    <row r="26" spans="1:4" ht="18" customHeight="1" x14ac:dyDescent="0.25">
      <c r="A26" s="84" t="s">
        <v>40</v>
      </c>
      <c r="B26" s="808" t="s">
        <v>37</v>
      </c>
      <c r="C26" s="813" t="s">
        <v>269</v>
      </c>
      <c r="D26" s="289"/>
    </row>
    <row r="27" spans="1:4" ht="18" customHeight="1" x14ac:dyDescent="0.25">
      <c r="A27" s="84" t="s">
        <v>60</v>
      </c>
      <c r="B27" s="808" t="s">
        <v>37</v>
      </c>
      <c r="C27" s="812" t="s">
        <v>59</v>
      </c>
      <c r="D27" s="368"/>
    </row>
    <row r="28" spans="1:4" ht="18" customHeight="1" x14ac:dyDescent="0.25">
      <c r="A28" s="84" t="s">
        <v>50</v>
      </c>
      <c r="B28" s="808" t="s">
        <v>37</v>
      </c>
      <c r="C28" s="812" t="s">
        <v>49</v>
      </c>
      <c r="D28" s="362"/>
    </row>
    <row r="29" spans="1:4" ht="18" customHeight="1" x14ac:dyDescent="0.25">
      <c r="A29" s="84" t="s">
        <v>52</v>
      </c>
      <c r="B29" s="808" t="s">
        <v>37</v>
      </c>
      <c r="C29" s="812" t="s">
        <v>51</v>
      </c>
      <c r="D29" s="362"/>
    </row>
    <row r="30" spans="1:4" ht="18" customHeight="1" x14ac:dyDescent="0.25">
      <c r="A30" s="84" t="s">
        <v>7</v>
      </c>
      <c r="B30" s="808" t="s">
        <v>37</v>
      </c>
      <c r="C30" s="812" t="s">
        <v>63</v>
      </c>
      <c r="D30" s="362"/>
    </row>
    <row r="31" spans="1:4" ht="18" customHeight="1" x14ac:dyDescent="0.25">
      <c r="A31" s="84" t="s">
        <v>6</v>
      </c>
      <c r="B31" s="808" t="s">
        <v>37</v>
      </c>
      <c r="C31" s="812" t="s">
        <v>62</v>
      </c>
      <c r="D31" s="362"/>
    </row>
    <row r="32" spans="1:4" ht="18" customHeight="1" x14ac:dyDescent="0.25">
      <c r="A32" s="84" t="s">
        <v>73</v>
      </c>
      <c r="B32" s="808" t="s">
        <v>37</v>
      </c>
      <c r="C32" s="812" t="s">
        <v>74</v>
      </c>
      <c r="D32" s="362"/>
    </row>
    <row r="33" spans="1:4" ht="18" customHeight="1" x14ac:dyDescent="0.25">
      <c r="A33" s="84" t="s">
        <v>93</v>
      </c>
      <c r="B33" s="808" t="s">
        <v>37</v>
      </c>
      <c r="C33" s="812" t="s">
        <v>92</v>
      </c>
      <c r="D33" s="362"/>
    </row>
    <row r="34" spans="1:4" ht="18" customHeight="1" x14ac:dyDescent="0.25">
      <c r="A34" s="84" t="s">
        <v>56</v>
      </c>
      <c r="B34" s="808" t="s">
        <v>37</v>
      </c>
      <c r="C34" s="812" t="s">
        <v>55</v>
      </c>
      <c r="D34" s="362"/>
    </row>
    <row r="35" spans="1:4" ht="18" customHeight="1" x14ac:dyDescent="0.25">
      <c r="A35" s="84"/>
      <c r="B35" s="808"/>
      <c r="C35" s="813"/>
      <c r="D35" s="362"/>
    </row>
    <row r="36" spans="1:4" ht="18" customHeight="1" x14ac:dyDescent="0.25">
      <c r="B36" s="809"/>
      <c r="C36" s="811"/>
    </row>
    <row r="37" spans="1:4" s="294" customFormat="1" ht="18" customHeight="1" x14ac:dyDescent="0.2">
      <c r="A37" s="820" t="s">
        <v>218</v>
      </c>
      <c r="B37" s="818" t="s">
        <v>37</v>
      </c>
      <c r="C37" s="879" t="s">
        <v>217</v>
      </c>
      <c r="D37" s="880"/>
    </row>
    <row r="38" spans="1:4" ht="30" customHeight="1" x14ac:dyDescent="0.25">
      <c r="A38" s="429" t="s">
        <v>307</v>
      </c>
      <c r="B38" s="14" t="s">
        <v>37</v>
      </c>
      <c r="C38" s="815" t="s">
        <v>306</v>
      </c>
      <c r="D38" s="411"/>
    </row>
    <row r="39" spans="1:4" ht="18" customHeight="1" x14ac:dyDescent="0.25">
      <c r="A39" s="428" t="s">
        <v>219</v>
      </c>
      <c r="B39" s="14" t="s">
        <v>37</v>
      </c>
      <c r="C39" s="815" t="s">
        <v>264</v>
      </c>
      <c r="D39" s="411"/>
    </row>
    <row r="40" spans="1:4" ht="18" customHeight="1" x14ac:dyDescent="0.25">
      <c r="A40" s="428" t="s">
        <v>281</v>
      </c>
      <c r="B40" s="14" t="s">
        <v>37</v>
      </c>
      <c r="C40" s="815" t="s">
        <v>282</v>
      </c>
      <c r="D40" s="411"/>
    </row>
    <row r="41" spans="1:4" ht="30" customHeight="1" x14ac:dyDescent="0.25">
      <c r="A41" s="427" t="s">
        <v>94</v>
      </c>
      <c r="B41" s="14" t="s">
        <v>37</v>
      </c>
      <c r="C41" s="816" t="s">
        <v>318</v>
      </c>
      <c r="D41" s="362"/>
    </row>
    <row r="42" spans="1:4" ht="18" customHeight="1" x14ac:dyDescent="0.25">
      <c r="A42" s="428"/>
      <c r="B42" s="14"/>
      <c r="C42" s="815"/>
      <c r="D42" s="408"/>
    </row>
    <row r="43" spans="1:4" ht="18" customHeight="1" x14ac:dyDescent="0.25">
      <c r="B43" s="499"/>
      <c r="C43" s="814"/>
      <c r="D43" s="408"/>
    </row>
    <row r="44" spans="1:4" ht="30" customHeight="1" x14ac:dyDescent="0.25">
      <c r="A44" s="84"/>
      <c r="C44" s="812"/>
      <c r="D44" s="408"/>
    </row>
    <row r="45" spans="1:4" ht="30" customHeight="1" x14ac:dyDescent="0.25"/>
    <row r="46" spans="1:4" ht="30" customHeight="1" x14ac:dyDescent="0.25"/>
    <row r="47" spans="1:4" ht="30" customHeight="1" x14ac:dyDescent="0.25">
      <c r="B47" s="499"/>
    </row>
  </sheetData>
  <sortState ref="A5:C34">
    <sortCondition ref="A34"/>
  </sortState>
  <mergeCells count="2">
    <mergeCell ref="C37:D37"/>
    <mergeCell ref="A2:B2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&amp;C2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9"/>
  <sheetViews>
    <sheetView view="pageBreakPreview" zoomScaleNormal="100" zoomScaleSheetLayoutView="100" workbookViewId="0">
      <selection activeCell="O33" sqref="O33"/>
    </sheetView>
  </sheetViews>
  <sheetFormatPr defaultRowHeight="12.75" x14ac:dyDescent="0.2"/>
  <cols>
    <col min="1" max="1" width="1.7109375" style="66" customWidth="1"/>
    <col min="2" max="2" width="16.28515625" style="66" customWidth="1"/>
    <col min="3" max="3" width="10.140625" style="66" customWidth="1"/>
    <col min="4" max="7" width="7.7109375" style="66" customWidth="1"/>
    <col min="8" max="11" width="6.7109375" style="66" customWidth="1"/>
    <col min="12" max="12" width="6.85546875" style="66" customWidth="1"/>
    <col min="13" max="13" width="1.7109375" style="66" customWidth="1"/>
    <col min="14" max="15" width="9.140625" style="66"/>
    <col min="16" max="16" width="11.140625" style="66" customWidth="1"/>
    <col min="17" max="16384" width="9.140625" style="66"/>
  </cols>
  <sheetData>
    <row r="1" spans="1:13" ht="13.5" x14ac:dyDescent="0.25">
      <c r="K1" s="964" t="s">
        <v>244</v>
      </c>
      <c r="L1" s="964"/>
      <c r="M1" s="964"/>
    </row>
    <row r="2" spans="1:13" s="645" customFormat="1" ht="30" customHeight="1" x14ac:dyDescent="0.25">
      <c r="A2" s="885" t="s">
        <v>150</v>
      </c>
      <c r="B2" s="885"/>
      <c r="C2" s="885"/>
      <c r="D2" s="885"/>
      <c r="E2" s="885"/>
      <c r="F2" s="885"/>
      <c r="G2" s="885"/>
      <c r="H2" s="885"/>
      <c r="I2" s="885"/>
      <c r="J2" s="885"/>
      <c r="K2" s="885"/>
      <c r="L2" s="885"/>
      <c r="M2" s="885"/>
    </row>
    <row r="3" spans="1:13" ht="17.100000000000001" customHeight="1" x14ac:dyDescent="0.2">
      <c r="A3" s="1016" t="str">
        <f>T!E17&amp;" "&amp;T!G17</f>
        <v>III. čtvrtletí 2019</v>
      </c>
      <c r="B3" s="1016"/>
      <c r="C3" s="1016"/>
      <c r="D3" s="286"/>
      <c r="E3" s="95"/>
      <c r="F3" s="70"/>
      <c r="G3" s="70"/>
      <c r="H3" s="70"/>
      <c r="I3" s="70"/>
      <c r="J3" s="71"/>
      <c r="K3" s="71"/>
      <c r="L3" s="71"/>
    </row>
    <row r="4" spans="1:13" ht="15" customHeight="1" x14ac:dyDescent="0.25">
      <c r="B4" s="965"/>
      <c r="C4" s="966"/>
      <c r="D4" s="656"/>
      <c r="E4" s="657"/>
      <c r="F4" s="1037"/>
      <c r="G4" s="1037"/>
      <c r="H4" s="659"/>
      <c r="I4" s="660"/>
      <c r="J4" s="657"/>
      <c r="K4" s="657"/>
      <c r="L4" s="661"/>
      <c r="M4" s="71"/>
    </row>
    <row r="5" spans="1:13" ht="24.95" customHeight="1" x14ac:dyDescent="0.2">
      <c r="D5" s="1015" t="s">
        <v>39</v>
      </c>
      <c r="E5" s="1013"/>
      <c r="F5" s="1013"/>
      <c r="G5" s="1014"/>
      <c r="H5" s="1015" t="s">
        <v>143</v>
      </c>
      <c r="I5" s="1013"/>
      <c r="J5" s="1013"/>
      <c r="K5" s="1013"/>
      <c r="L5" s="1014"/>
      <c r="M5" s="71"/>
    </row>
    <row r="6" spans="1:13" ht="24.95" customHeight="1" x14ac:dyDescent="0.25">
      <c r="B6" s="76"/>
      <c r="C6" s="76"/>
      <c r="D6" s="603"/>
      <c r="E6" s="605"/>
      <c r="F6" s="604"/>
      <c r="G6" s="605"/>
      <c r="H6" s="1015"/>
      <c r="I6" s="1013"/>
      <c r="J6" s="1013"/>
      <c r="K6" s="1013"/>
      <c r="L6" s="1014"/>
      <c r="M6" s="87"/>
    </row>
    <row r="7" spans="1:13" ht="14.1" customHeight="1" x14ac:dyDescent="0.25">
      <c r="B7" s="94"/>
      <c r="C7" s="972" t="s">
        <v>144</v>
      </c>
      <c r="D7" s="152"/>
      <c r="E7" s="602"/>
      <c r="F7" s="236" t="s">
        <v>146</v>
      </c>
      <c r="G7" s="381" t="s">
        <v>206</v>
      </c>
      <c r="H7" s="146" t="s">
        <v>38</v>
      </c>
      <c r="I7" s="147" t="s">
        <v>71</v>
      </c>
      <c r="J7" s="147" t="s">
        <v>72</v>
      </c>
      <c r="K7" s="147" t="s">
        <v>147</v>
      </c>
      <c r="L7" s="148" t="s">
        <v>148</v>
      </c>
      <c r="M7" s="71"/>
    </row>
    <row r="8" spans="1:13" ht="15" customHeight="1" x14ac:dyDescent="0.25">
      <c r="A8" s="158"/>
      <c r="B8" s="237" t="s">
        <v>145</v>
      </c>
      <c r="C8" s="973"/>
      <c r="D8" s="758" t="s">
        <v>336</v>
      </c>
      <c r="E8" s="757" t="s">
        <v>1</v>
      </c>
      <c r="F8" s="237" t="s">
        <v>66</v>
      </c>
      <c r="G8" s="382" t="s">
        <v>66</v>
      </c>
      <c r="H8" s="149" t="s">
        <v>11</v>
      </c>
      <c r="I8" s="150" t="s">
        <v>11</v>
      </c>
      <c r="J8" s="150" t="s">
        <v>11</v>
      </c>
      <c r="K8" s="150" t="s">
        <v>11</v>
      </c>
      <c r="L8" s="151" t="s">
        <v>11</v>
      </c>
      <c r="M8" s="131"/>
    </row>
    <row r="9" spans="1:13" ht="14.1" customHeight="1" x14ac:dyDescent="0.2">
      <c r="A9" s="100"/>
      <c r="B9" s="135" t="s">
        <v>13</v>
      </c>
      <c r="C9" s="104">
        <f>'19'!D32</f>
        <v>104597</v>
      </c>
      <c r="D9" s="105">
        <f>'19'!E32</f>
        <v>32447.043030000001</v>
      </c>
      <c r="E9" s="104">
        <f>'19'!F32</f>
        <v>346598.83921000001</v>
      </c>
      <c r="F9" s="383">
        <f>E9/$E$23</f>
        <v>2.6818712799060482E-2</v>
      </c>
      <c r="G9" s="383">
        <f>'19'!H32</f>
        <v>3.813644957977045E-2</v>
      </c>
      <c r="H9" s="159">
        <f>AVERAGE('26'!H9,'27'!H9,'28'!H9)</f>
        <v>16.879318996415773</v>
      </c>
      <c r="I9" s="369">
        <f>MAX('26'!I9,'27'!I9,'28'!I9)</f>
        <v>25.1</v>
      </c>
      <c r="J9" s="369">
        <f>MIN('26'!J9,'27'!J9,'28'!J9)</f>
        <v>6.8</v>
      </c>
      <c r="K9" s="369">
        <f>AVERAGE('26'!K9,'27'!K9,'28'!K9)</f>
        <v>15.566666666666663</v>
      </c>
      <c r="L9" s="161">
        <f>H9-K9</f>
        <v>1.3126523297491097</v>
      </c>
      <c r="M9" s="71"/>
    </row>
    <row r="10" spans="1:13" ht="14.1" customHeight="1" x14ac:dyDescent="0.2">
      <c r="A10" s="158"/>
      <c r="B10" s="138" t="s">
        <v>14</v>
      </c>
      <c r="C10" s="139">
        <f>'19'!D63</f>
        <v>386336</v>
      </c>
      <c r="D10" s="140">
        <f>'19'!E63</f>
        <v>94141.1</v>
      </c>
      <c r="E10" s="139">
        <f>'19'!F63</f>
        <v>1004059.7915799994</v>
      </c>
      <c r="F10" s="141">
        <f t="shared" ref="F10:F22" si="0">E10/$E$23</f>
        <v>7.7690944507616863E-2</v>
      </c>
      <c r="G10" s="384">
        <f>'19'!H63</f>
        <v>7.6714434344774705E-3</v>
      </c>
      <c r="H10" s="165">
        <f>AVERAGE('26'!H10,'27'!H10,'28'!H10)</f>
        <v>18.924767025089604</v>
      </c>
      <c r="I10" s="370">
        <f>MAX('26'!I10,'27'!I10,'28'!I10)</f>
        <v>26.7</v>
      </c>
      <c r="J10" s="370">
        <f>MIN('26'!J10,'27'!J10,'28'!J10)</f>
        <v>8.9</v>
      </c>
      <c r="K10" s="370">
        <f>AVERAGE('26'!K10,'27'!K10,'28'!K10)</f>
        <v>17.266666666666662</v>
      </c>
      <c r="L10" s="167">
        <f t="shared" ref="L10:L25" si="1">H10-K10</f>
        <v>1.6581003584229421</v>
      </c>
      <c r="M10" s="131"/>
    </row>
    <row r="11" spans="1:13" ht="14.1" customHeight="1" x14ac:dyDescent="0.2">
      <c r="A11" s="100"/>
      <c r="B11" s="84" t="s">
        <v>15</v>
      </c>
      <c r="C11" s="77">
        <f>'20'!D32</f>
        <v>84792</v>
      </c>
      <c r="D11" s="78">
        <f>'20'!E32</f>
        <v>28987</v>
      </c>
      <c r="E11" s="77">
        <f>'20'!F32</f>
        <v>309165.4233599999</v>
      </c>
      <c r="F11" s="383">
        <f t="shared" si="0"/>
        <v>2.3922234463884376E-2</v>
      </c>
      <c r="G11" s="141">
        <f>'20'!H32</f>
        <v>4.7967838265811497E-2</v>
      </c>
      <c r="H11" s="159">
        <f>AVERAGE('26'!H11,'27'!H11,'28'!H11)</f>
        <v>15.871612903225808</v>
      </c>
      <c r="I11" s="369">
        <f>MAX('26'!I11,'27'!I11,'28'!I11)</f>
        <v>25.7</v>
      </c>
      <c r="J11" s="369">
        <f>MIN('26'!J11,'27'!J11,'28'!J11)</f>
        <v>5.8</v>
      </c>
      <c r="K11" s="369">
        <f>AVERAGE('26'!K11,'27'!K11,'28'!K11)</f>
        <v>14.800000000000004</v>
      </c>
      <c r="L11" s="161">
        <f t="shared" si="1"/>
        <v>1.0716129032258035</v>
      </c>
      <c r="M11" s="71"/>
    </row>
    <row r="12" spans="1:13" ht="14.1" customHeight="1" x14ac:dyDescent="0.2">
      <c r="A12" s="158"/>
      <c r="B12" s="138" t="s">
        <v>301</v>
      </c>
      <c r="C12" s="139">
        <f>'20'!D63</f>
        <v>118091</v>
      </c>
      <c r="D12" s="140">
        <f>'20'!E63</f>
        <v>37620.6</v>
      </c>
      <c r="E12" s="139">
        <f>'20'!F63</f>
        <v>401225.49767000001</v>
      </c>
      <c r="F12" s="141">
        <f t="shared" si="0"/>
        <v>3.1045549414411844E-2</v>
      </c>
      <c r="G12" s="384">
        <f>'20'!H63</f>
        <v>5.5590161450529384E-2</v>
      </c>
      <c r="H12" s="165">
        <f>AVERAGE('26'!H12,'27'!H12,'28'!H12)</f>
        <v>16.882437275985662</v>
      </c>
      <c r="I12" s="370">
        <f>MAX('26'!I12,'27'!I12,'28'!I12)</f>
        <v>24.9</v>
      </c>
      <c r="J12" s="370">
        <f>MIN('26'!J12,'27'!J12,'28'!J12)</f>
        <v>6.9</v>
      </c>
      <c r="K12" s="370">
        <f>AVERAGE('26'!K12,'27'!K12,'28'!K12)</f>
        <v>15.466666666666661</v>
      </c>
      <c r="L12" s="167">
        <f t="shared" si="1"/>
        <v>1.4157706093190008</v>
      </c>
      <c r="M12" s="131"/>
    </row>
    <row r="13" spans="1:13" ht="14.1" customHeight="1" x14ac:dyDescent="0.2">
      <c r="A13" s="100"/>
      <c r="B13" s="84" t="s">
        <v>16</v>
      </c>
      <c r="C13" s="77">
        <f>'21'!D32</f>
        <v>93230</v>
      </c>
      <c r="D13" s="78">
        <f>'21'!E32</f>
        <v>36489.800000000003</v>
      </c>
      <c r="E13" s="77">
        <f>'21'!F32</f>
        <v>389177.85583999997</v>
      </c>
      <c r="F13" s="383">
        <f t="shared" si="0"/>
        <v>3.0113341312154023E-2</v>
      </c>
      <c r="G13" s="141">
        <f>'21'!H32</f>
        <v>3.1834634091166242E-2</v>
      </c>
      <c r="H13" s="159">
        <f>AVERAGE('26'!H13,'27'!H13,'28'!H13)</f>
        <v>16.691720430107527</v>
      </c>
      <c r="I13" s="369">
        <f>MAX('26'!I13,'27'!I13,'28'!I13)</f>
        <v>25</v>
      </c>
      <c r="J13" s="369">
        <f>MIN('26'!J13,'27'!J13,'28'!J13)</f>
        <v>6.6</v>
      </c>
      <c r="K13" s="369">
        <f>AVERAGE('26'!K13,'27'!K13,'28'!K13)</f>
        <v>15.066666666666675</v>
      </c>
      <c r="L13" s="161">
        <f t="shared" si="1"/>
        <v>1.6250537634408513</v>
      </c>
      <c r="M13" s="71"/>
    </row>
    <row r="14" spans="1:13" ht="14.1" customHeight="1" x14ac:dyDescent="0.2">
      <c r="A14" s="158"/>
      <c r="B14" s="138" t="s">
        <v>17</v>
      </c>
      <c r="C14" s="139">
        <f>'21'!D63</f>
        <v>381094</v>
      </c>
      <c r="D14" s="140">
        <f>'21'!E63</f>
        <v>129583.177</v>
      </c>
      <c r="E14" s="139">
        <f>'21'!F63</f>
        <v>1381664.6952499999</v>
      </c>
      <c r="F14" s="141">
        <f t="shared" si="0"/>
        <v>0.10690880768951544</v>
      </c>
      <c r="G14" s="384">
        <f>'21'!H63</f>
        <v>6.010055001082517E-2</v>
      </c>
      <c r="H14" s="165">
        <f>AVERAGE('26'!H14,'27'!H14,'28'!H14)</f>
        <v>17.332114695340501</v>
      </c>
      <c r="I14" s="370">
        <f>MAX('26'!I14,'27'!I14,'28'!I14)</f>
        <v>24.4</v>
      </c>
      <c r="J14" s="370">
        <f>MIN('26'!J14,'27'!J14,'28'!J14)</f>
        <v>7.6</v>
      </c>
      <c r="K14" s="370">
        <f>AVERAGE('26'!K14,'27'!K14,'28'!K14)</f>
        <v>15.599999999999994</v>
      </c>
      <c r="L14" s="167">
        <f t="shared" si="1"/>
        <v>1.7321146953405062</v>
      </c>
      <c r="M14" s="131"/>
    </row>
    <row r="15" spans="1:13" ht="14.1" customHeight="1" x14ac:dyDescent="0.2">
      <c r="A15" s="100"/>
      <c r="B15" s="84" t="s">
        <v>18</v>
      </c>
      <c r="C15" s="77">
        <f>'22'!D32</f>
        <v>187867</v>
      </c>
      <c r="D15" s="78">
        <f>'22'!E32</f>
        <v>54505.999999999993</v>
      </c>
      <c r="E15" s="77">
        <f>'22'!F32</f>
        <v>581329.19991000008</v>
      </c>
      <c r="F15" s="383">
        <f t="shared" si="0"/>
        <v>4.4981399503902592E-2</v>
      </c>
      <c r="G15" s="141">
        <f>'22'!H32</f>
        <v>0.10036883533228469</v>
      </c>
      <c r="H15" s="159">
        <f>AVERAGE('26'!H15,'27'!H15,'28'!H15)</f>
        <v>16.949462365591398</v>
      </c>
      <c r="I15" s="369">
        <f>MAX('26'!I15,'27'!I15,'28'!I15)</f>
        <v>23.6</v>
      </c>
      <c r="J15" s="369">
        <f>MIN('26'!J15,'27'!J15,'28'!J15)</f>
        <v>7.4</v>
      </c>
      <c r="K15" s="369">
        <f>AVERAGE('26'!K15,'27'!K15,'28'!K15)</f>
        <v>15.266666666666667</v>
      </c>
      <c r="L15" s="161">
        <f t="shared" si="1"/>
        <v>1.6827956989247301</v>
      </c>
      <c r="M15" s="71"/>
    </row>
    <row r="16" spans="1:13" ht="14.1" customHeight="1" x14ac:dyDescent="0.2">
      <c r="A16" s="158"/>
      <c r="B16" s="138" t="s">
        <v>19</v>
      </c>
      <c r="C16" s="139">
        <f>'22'!D63</f>
        <v>136726</v>
      </c>
      <c r="D16" s="140">
        <f>'22'!E63</f>
        <v>49430.7</v>
      </c>
      <c r="E16" s="139">
        <f>'22'!F63</f>
        <v>527202.63562000007</v>
      </c>
      <c r="F16" s="141">
        <f t="shared" si="0"/>
        <v>4.0793258580516856E-2</v>
      </c>
      <c r="G16" s="384">
        <f>'22'!H63</f>
        <v>0.16333259591533184</v>
      </c>
      <c r="H16" s="165">
        <f>AVERAGE('26'!H16,'27'!H16,'28'!H16)</f>
        <v>17.147132616487458</v>
      </c>
      <c r="I16" s="370">
        <f>MAX('26'!I16,'27'!I16,'28'!I16)</f>
        <v>24.8</v>
      </c>
      <c r="J16" s="370">
        <f>MIN('26'!J16,'27'!J16,'28'!J16)</f>
        <v>7.2</v>
      </c>
      <c r="K16" s="370">
        <f>AVERAGE('26'!K16,'27'!K16,'28'!K16)</f>
        <v>16.166666666666671</v>
      </c>
      <c r="L16" s="167">
        <f t="shared" si="1"/>
        <v>0.98046594982078616</v>
      </c>
      <c r="M16" s="131"/>
    </row>
    <row r="17" spans="1:18" ht="14.1" customHeight="1" x14ac:dyDescent="0.2">
      <c r="A17" s="100"/>
      <c r="B17" s="84" t="s">
        <v>20</v>
      </c>
      <c r="C17" s="77">
        <f>'23'!D32</f>
        <v>159762</v>
      </c>
      <c r="D17" s="78">
        <f>'23'!E32</f>
        <v>42356.299999999996</v>
      </c>
      <c r="E17" s="77">
        <f>'23'!F32</f>
        <v>451740.64977999992</v>
      </c>
      <c r="F17" s="383">
        <f t="shared" si="0"/>
        <v>3.4954250780887326E-2</v>
      </c>
      <c r="G17" s="141">
        <f>'23'!H32</f>
        <v>9.7214441517574079E-3</v>
      </c>
      <c r="H17" s="159">
        <f>AVERAGE('26'!H17,'27'!H17,'28'!H17)</f>
        <v>17.187096774193549</v>
      </c>
      <c r="I17" s="369">
        <f>MAX('26'!I17,'27'!I17,'28'!I17)</f>
        <v>26.3</v>
      </c>
      <c r="J17" s="369">
        <f>MIN('26'!J17,'27'!J17,'28'!J17)</f>
        <v>6.8</v>
      </c>
      <c r="K17" s="369">
        <f>AVERAGE('26'!K17,'27'!K17,'28'!K17)</f>
        <v>15.766666666666667</v>
      </c>
      <c r="L17" s="161">
        <f t="shared" si="1"/>
        <v>1.4204301075268813</v>
      </c>
      <c r="M17" s="71"/>
    </row>
    <row r="18" spans="1:18" ht="14.1" customHeight="1" x14ac:dyDescent="0.2">
      <c r="A18" s="158"/>
      <c r="B18" s="138" t="s">
        <v>3</v>
      </c>
      <c r="C18" s="139">
        <f>'23'!D63</f>
        <v>420627</v>
      </c>
      <c r="D18" s="140">
        <f>'23'!E63</f>
        <v>68007.350068288608</v>
      </c>
      <c r="E18" s="139">
        <f>'23'!F63</f>
        <v>725189.07982798666</v>
      </c>
      <c r="F18" s="141">
        <f t="shared" si="0"/>
        <v>5.6112818211540599E-2</v>
      </c>
      <c r="G18" s="384">
        <f>'23'!H63</f>
        <v>5.3653263700539106E-2</v>
      </c>
      <c r="H18" s="165">
        <f>AVERAGE('26'!H18,'27'!H18,'28'!H18)</f>
        <v>19.210609318996418</v>
      </c>
      <c r="I18" s="370">
        <f>MAX('26'!I18,'27'!I18,'28'!I18)</f>
        <v>28</v>
      </c>
      <c r="J18" s="370">
        <f>MIN('26'!J18,'27'!J18,'28'!J18)</f>
        <v>10</v>
      </c>
      <c r="K18" s="370">
        <f>AVERAGE('26'!K18,'27'!K18,'28'!K18)</f>
        <v>17.100000000000005</v>
      </c>
      <c r="L18" s="167">
        <f t="shared" si="1"/>
        <v>2.1106093189964135</v>
      </c>
      <c r="M18" s="131"/>
    </row>
    <row r="19" spans="1:18" ht="14.1" customHeight="1" x14ac:dyDescent="0.2">
      <c r="A19" s="100"/>
      <c r="B19" s="84" t="s">
        <v>21</v>
      </c>
      <c r="C19" s="85">
        <f>'24'!D32</f>
        <v>258244</v>
      </c>
      <c r="D19" s="86">
        <f>'24'!E32</f>
        <v>147655.38699999999</v>
      </c>
      <c r="E19" s="85">
        <f>'24'!F32</f>
        <v>1574832.714433</v>
      </c>
      <c r="F19" s="383">
        <f t="shared" si="0"/>
        <v>0.1218555329591101</v>
      </c>
      <c r="G19" s="98">
        <f>'24'!H32</f>
        <v>4.8209897449412481E-2</v>
      </c>
      <c r="H19" s="159">
        <f>AVERAGE('26'!H19,'27'!H19,'28'!H19)</f>
        <v>17.797598566308242</v>
      </c>
      <c r="I19" s="369">
        <f>MAX('26'!I19,'27'!I19,'28'!I19)</f>
        <v>25.6</v>
      </c>
      <c r="J19" s="369">
        <f>MIN('26'!J19,'27'!J19,'28'!J19)</f>
        <v>8.1</v>
      </c>
      <c r="K19" s="369">
        <f>AVERAGE('26'!K19,'27'!K19,'28'!K19)</f>
        <v>16.7</v>
      </c>
      <c r="L19" s="161">
        <f t="shared" si="1"/>
        <v>1.0975985663082426</v>
      </c>
      <c r="M19" s="142"/>
      <c r="N19" s="79"/>
      <c r="P19" s="79"/>
      <c r="Q19" s="79"/>
      <c r="R19" s="79"/>
    </row>
    <row r="20" spans="1:18" ht="14.1" customHeight="1" x14ac:dyDescent="0.2">
      <c r="A20" s="158"/>
      <c r="B20" s="138" t="s">
        <v>22</v>
      </c>
      <c r="C20" s="133">
        <f>'24'!D63</f>
        <v>223491</v>
      </c>
      <c r="D20" s="134">
        <f>'24'!E63</f>
        <v>408732.647</v>
      </c>
      <c r="E20" s="133">
        <f>'24'!F63</f>
        <v>4355680.9942799993</v>
      </c>
      <c r="F20" s="141">
        <f t="shared" si="0"/>
        <v>0.33702870412426705</v>
      </c>
      <c r="G20" s="387">
        <f>'24'!H63</f>
        <v>0.55216240915980186</v>
      </c>
      <c r="H20" s="165">
        <f>AVERAGE('26'!H20,'27'!H20,'28'!H20)</f>
        <v>17.447311827956987</v>
      </c>
      <c r="I20" s="370">
        <f>MAX('26'!I20,'27'!I20,'28'!I20)</f>
        <v>26</v>
      </c>
      <c r="J20" s="370">
        <f>MIN('26'!J20,'27'!J20,'28'!J20)</f>
        <v>8.1999999999999993</v>
      </c>
      <c r="K20" s="370">
        <f>AVERAGE('26'!K20,'27'!K20,'28'!K20)</f>
        <v>16.733333333333331</v>
      </c>
      <c r="L20" s="167">
        <f t="shared" si="1"/>
        <v>0.7139784946236567</v>
      </c>
      <c r="M20" s="143"/>
      <c r="N20" s="79"/>
      <c r="P20" s="79"/>
      <c r="Q20" s="79"/>
      <c r="R20" s="79"/>
    </row>
    <row r="21" spans="1:18" ht="14.1" customHeight="1" x14ac:dyDescent="0.2">
      <c r="A21" s="100"/>
      <c r="B21" s="84" t="s">
        <v>23</v>
      </c>
      <c r="C21" s="85">
        <f>'25'!D32</f>
        <v>119652</v>
      </c>
      <c r="D21" s="86">
        <f>'25'!E32</f>
        <v>35877.218950000002</v>
      </c>
      <c r="E21" s="85">
        <f>'25'!F32</f>
        <v>382718.19077999995</v>
      </c>
      <c r="F21" s="383">
        <f t="shared" si="0"/>
        <v>2.961351303108669E-2</v>
      </c>
      <c r="G21" s="98">
        <f>'25'!H32</f>
        <v>1.1946037952358319E-2</v>
      </c>
      <c r="H21" s="159">
        <f>AVERAGE('26'!H21,'27'!H21,'28'!H21)</f>
        <v>16.909103942652333</v>
      </c>
      <c r="I21" s="369">
        <f>MAX('26'!I21,'27'!I21,'28'!I21)</f>
        <v>24.8</v>
      </c>
      <c r="J21" s="369">
        <f>MIN('26'!J21,'27'!J21,'28'!J21)</f>
        <v>7.1</v>
      </c>
      <c r="K21" s="369">
        <f>AVERAGE('26'!K21,'27'!K21,'28'!K21)</f>
        <v>15.366666666666665</v>
      </c>
      <c r="L21" s="161">
        <f t="shared" si="1"/>
        <v>1.5424372759856677</v>
      </c>
      <c r="M21" s="142"/>
      <c r="N21" s="79"/>
      <c r="P21" s="79"/>
      <c r="Q21" s="79"/>
      <c r="R21" s="79"/>
    </row>
    <row r="22" spans="1:18" ht="14.1" customHeight="1" thickBot="1" x14ac:dyDescent="0.25">
      <c r="A22" s="184"/>
      <c r="B22" s="183" t="s">
        <v>24</v>
      </c>
      <c r="C22" s="153">
        <f>'25'!D63</f>
        <v>157470</v>
      </c>
      <c r="D22" s="154">
        <f>'25'!E63</f>
        <v>46242.100000000006</v>
      </c>
      <c r="E22" s="153">
        <f>'25'!F63</f>
        <v>493183.06397000002</v>
      </c>
      <c r="F22" s="386">
        <f t="shared" si="0"/>
        <v>3.8160932622045826E-2</v>
      </c>
      <c r="G22" s="388">
        <f>'25'!H63</f>
        <v>2.8331194780299974E-2</v>
      </c>
      <c r="H22" s="165">
        <f>AVERAGE('26'!H22,'27'!H22,'28'!H22)</f>
        <v>16.838494623655915</v>
      </c>
      <c r="I22" s="370">
        <f>MAX('26'!I22,'27'!I22,'28'!I22)</f>
        <v>23.9</v>
      </c>
      <c r="J22" s="370">
        <f>MIN('26'!J22,'27'!J22,'28'!J22)</f>
        <v>6.8</v>
      </c>
      <c r="K22" s="370">
        <f>AVERAGE('26'!K22,'27'!K22,'28'!K22)</f>
        <v>16.599999999999994</v>
      </c>
      <c r="L22" s="167">
        <f t="shared" si="1"/>
        <v>0.23849462365592089</v>
      </c>
      <c r="M22" s="155"/>
      <c r="N22" s="79"/>
    </row>
    <row r="23" spans="1:18" ht="14.1" customHeight="1" thickTop="1" x14ac:dyDescent="0.2">
      <c r="A23" s="100"/>
      <c r="B23" s="84" t="s">
        <v>2</v>
      </c>
      <c r="C23" s="182">
        <f>SUM(C9:C22)</f>
        <v>2831979</v>
      </c>
      <c r="D23" s="86">
        <f>SUM(D9:D22)</f>
        <v>1212076.4230482886</v>
      </c>
      <c r="E23" s="85">
        <f>SUM(E9:E22)</f>
        <v>12923768.631510984</v>
      </c>
      <c r="F23" s="181">
        <f>SUM(F9:F22)</f>
        <v>1.0000000000000002</v>
      </c>
      <c r="G23" s="98"/>
      <c r="H23" s="371">
        <f>AVERAGE('26'!H23,'27'!H23,'28'!H23)</f>
        <v>17.266953405017919</v>
      </c>
      <c r="I23" s="372">
        <f>MAX('26'!I23,'27'!I23,'28'!I23)</f>
        <v>24.9</v>
      </c>
      <c r="J23" s="372">
        <f>MIN('26'!J23,'27'!J23,'28'!J23)</f>
        <v>7.6</v>
      </c>
      <c r="K23" s="372">
        <f>AVERAGE('26'!K23,'27'!K23,'28'!K23)</f>
        <v>15.918387096774197</v>
      </c>
      <c r="L23" s="373">
        <f t="shared" si="1"/>
        <v>1.348566308243722</v>
      </c>
      <c r="M23" s="71"/>
      <c r="O23" s="416"/>
    </row>
    <row r="24" spans="1:18" ht="14.1" customHeight="1" x14ac:dyDescent="0.2">
      <c r="A24" s="158"/>
      <c r="B24" s="138" t="s">
        <v>310</v>
      </c>
      <c r="C24" s="130"/>
      <c r="D24" s="693">
        <f>'9'!E35</f>
        <v>34427.681259995479</v>
      </c>
      <c r="E24" s="133">
        <f>'9'!F35</f>
        <v>367657.99069100001</v>
      </c>
      <c r="F24" s="137"/>
      <c r="G24" s="389">
        <f>'9'!H35</f>
        <v>0.28668989266531664</v>
      </c>
      <c r="H24" s="165">
        <f>AVERAGE('26'!H24,'27'!H24,'28'!H24)</f>
        <v>17.266953405017919</v>
      </c>
      <c r="I24" s="370">
        <f>MAX('26'!I24,'27'!I24,'28'!I24)</f>
        <v>24.9</v>
      </c>
      <c r="J24" s="370">
        <f>MIN('26'!J24,'27'!J24,'28'!J24)</f>
        <v>7.6</v>
      </c>
      <c r="K24" s="370">
        <f>AVERAGE('26'!K24,'27'!K24,'28'!K24)</f>
        <v>15.918387096774197</v>
      </c>
      <c r="L24" s="167">
        <f t="shared" si="1"/>
        <v>1.348566308243722</v>
      </c>
      <c r="M24" s="131"/>
    </row>
    <row r="25" spans="1:18" ht="14.1" customHeight="1" x14ac:dyDescent="0.2">
      <c r="A25" s="662"/>
      <c r="B25" s="606" t="s">
        <v>151</v>
      </c>
      <c r="C25" s="663">
        <f>C23+C24</f>
        <v>2831979</v>
      </c>
      <c r="D25" s="615">
        <f t="shared" ref="D25:E25" si="2">D23+D24</f>
        <v>1246504.1043082841</v>
      </c>
      <c r="E25" s="664">
        <f t="shared" si="2"/>
        <v>13291426.622201985</v>
      </c>
      <c r="F25" s="665"/>
      <c r="G25" s="610">
        <f>'9'!H36</f>
        <v>0.18099265161308564</v>
      </c>
      <c r="H25" s="622">
        <f>AVERAGE('26'!H25,'27'!H25,'28'!H25)</f>
        <v>17.266953405017919</v>
      </c>
      <c r="I25" s="623">
        <f>MAX('26'!I25,'27'!I25,'28'!I25)</f>
        <v>24.9</v>
      </c>
      <c r="J25" s="623">
        <f>MIN('26'!J25,'27'!J25,'28'!J25)</f>
        <v>7.6</v>
      </c>
      <c r="K25" s="623">
        <f>AVERAGE('26'!K25,'27'!K25,'28'!K25)</f>
        <v>15.918387096774197</v>
      </c>
      <c r="L25" s="624">
        <f t="shared" si="1"/>
        <v>1.348566308243722</v>
      </c>
      <c r="M25" s="670"/>
    </row>
    <row r="26" spans="1:18" ht="15" customHeight="1" x14ac:dyDescent="0.2">
      <c r="A26" s="100"/>
      <c r="B26" s="84"/>
      <c r="C26" s="157"/>
      <c r="D26" s="999" t="s">
        <v>344</v>
      </c>
      <c r="E26" s="1000"/>
      <c r="F26" s="1000"/>
      <c r="G26" s="1001"/>
      <c r="H26" s="1007" t="s">
        <v>149</v>
      </c>
      <c r="I26" s="1008"/>
      <c r="J26" s="1008"/>
      <c r="K26" s="1008"/>
      <c r="L26" s="1009"/>
      <c r="M26" s="71"/>
    </row>
    <row r="27" spans="1:18" ht="15" customHeight="1" x14ac:dyDescent="0.2">
      <c r="A27" s="71"/>
      <c r="B27" s="156"/>
      <c r="C27" s="83"/>
      <c r="D27" s="1002"/>
      <c r="E27" s="1003"/>
      <c r="F27" s="1003"/>
      <c r="G27" s="1004"/>
      <c r="H27" s="1010" t="s">
        <v>343</v>
      </c>
      <c r="I27" s="1011"/>
      <c r="J27" s="1011"/>
      <c r="K27" s="1011"/>
      <c r="L27" s="1012"/>
      <c r="M27" s="71"/>
    </row>
    <row r="28" spans="1:18" ht="30" customHeight="1" x14ac:dyDescent="0.2">
      <c r="A28" s="71"/>
      <c r="B28" s="83"/>
      <c r="C28" s="83"/>
      <c r="D28" s="83"/>
      <c r="E28" s="83"/>
      <c r="F28" s="83"/>
      <c r="G28" s="83"/>
      <c r="H28" s="83"/>
      <c r="I28" s="83"/>
      <c r="J28" s="83"/>
      <c r="K28" s="83"/>
      <c r="L28" s="83"/>
      <c r="M28" s="71"/>
    </row>
    <row r="29" spans="1:18" ht="15" customHeight="1" x14ac:dyDescent="0.2">
      <c r="A29" s="71"/>
      <c r="B29" s="550"/>
      <c r="C29" s="550"/>
      <c r="D29" s="83"/>
      <c r="E29" s="284"/>
      <c r="F29" s="285"/>
      <c r="G29" s="285"/>
      <c r="H29" s="83"/>
      <c r="I29" s="84"/>
      <c r="J29" s="550"/>
      <c r="K29" s="83"/>
      <c r="L29" s="83"/>
      <c r="M29" s="71"/>
    </row>
    <row r="30" spans="1:18" ht="18" customHeight="1" x14ac:dyDescent="0.2">
      <c r="A30" s="71"/>
      <c r="B30" s="83"/>
      <c r="C30" s="83"/>
      <c r="D30" s="83"/>
      <c r="E30" s="284"/>
      <c r="F30" s="285"/>
      <c r="G30" s="285"/>
      <c r="H30" s="83"/>
      <c r="I30" s="83"/>
      <c r="J30" s="83"/>
      <c r="K30" s="83"/>
      <c r="L30" s="83"/>
      <c r="M30" s="71"/>
    </row>
    <row r="31" spans="1:18" ht="15" customHeight="1" x14ac:dyDescent="0.25">
      <c r="A31" s="71"/>
      <c r="B31" s="980" t="s">
        <v>165</v>
      </c>
      <c r="C31" s="980"/>
      <c r="D31" s="980"/>
      <c r="E31" s="980"/>
      <c r="F31" s="980"/>
      <c r="G31" s="980" t="s">
        <v>166</v>
      </c>
      <c r="H31" s="980"/>
      <c r="I31" s="980"/>
      <c r="J31" s="980"/>
      <c r="K31" s="980"/>
      <c r="L31" s="980"/>
      <c r="M31" s="71"/>
    </row>
    <row r="32" spans="1:18" ht="15" customHeight="1" x14ac:dyDescent="0.2">
      <c r="A32" s="71"/>
      <c r="B32" s="71"/>
      <c r="C32" s="1019" t="str">
        <f>A3</f>
        <v>III. čtvrtletí 2019</v>
      </c>
      <c r="D32" s="1019"/>
      <c r="E32" s="71"/>
      <c r="F32" s="71"/>
      <c r="G32" s="71"/>
      <c r="H32" s="71"/>
      <c r="I32" s="953" t="str">
        <f>A3</f>
        <v>III. čtvrtletí 2019</v>
      </c>
      <c r="J32" s="953"/>
      <c r="K32" s="71"/>
      <c r="L32" s="71"/>
      <c r="M32" s="83"/>
    </row>
    <row r="33" spans="1:13" ht="15" customHeight="1" x14ac:dyDescent="0.2">
      <c r="A33" s="71"/>
      <c r="B33" s="83"/>
      <c r="C33" s="83"/>
      <c r="D33" s="83"/>
      <c r="E33" s="83"/>
      <c r="F33" s="83"/>
      <c r="G33" s="83"/>
      <c r="H33" s="83"/>
      <c r="I33" s="83"/>
      <c r="J33" s="83"/>
      <c r="K33" s="83"/>
      <c r="L33" s="83"/>
      <c r="M33" s="71"/>
    </row>
    <row r="34" spans="1:13" ht="15" customHeight="1" x14ac:dyDescent="0.2">
      <c r="A34" s="71"/>
      <c r="B34" s="83"/>
      <c r="C34" s="83"/>
      <c r="D34" s="83"/>
      <c r="E34" s="83"/>
      <c r="F34" s="83"/>
      <c r="G34" s="83"/>
      <c r="H34" s="83"/>
      <c r="I34" s="83"/>
      <c r="J34" s="83"/>
      <c r="K34" s="83"/>
      <c r="L34" s="83"/>
      <c r="M34" s="71"/>
    </row>
    <row r="35" spans="1:13" ht="15" customHeight="1" x14ac:dyDescent="0.2">
      <c r="A35" s="71"/>
      <c r="B35" s="83"/>
      <c r="C35" s="83"/>
      <c r="D35" s="83"/>
      <c r="E35" s="83"/>
      <c r="F35" s="83"/>
      <c r="G35" s="83"/>
      <c r="H35" s="83"/>
      <c r="I35" s="83"/>
      <c r="J35" s="83"/>
      <c r="K35" s="83"/>
      <c r="L35" s="83"/>
      <c r="M35" s="71"/>
    </row>
    <row r="36" spans="1:13" ht="15" customHeight="1" x14ac:dyDescent="0.2">
      <c r="A36" s="71"/>
      <c r="B36" s="83"/>
      <c r="C36" s="83"/>
      <c r="D36" s="83"/>
      <c r="E36" s="83"/>
      <c r="F36" s="83"/>
      <c r="G36" s="83"/>
      <c r="H36" s="83"/>
      <c r="I36" s="83"/>
      <c r="J36" s="83"/>
      <c r="K36" s="83"/>
      <c r="L36" s="83"/>
      <c r="M36" s="71"/>
    </row>
    <row r="37" spans="1:13" ht="15" customHeight="1" x14ac:dyDescent="0.2">
      <c r="A37" s="71"/>
      <c r="B37" s="83"/>
      <c r="C37" s="83"/>
      <c r="D37" s="83"/>
      <c r="E37" s="83"/>
      <c r="F37" s="83"/>
      <c r="G37" s="83"/>
      <c r="H37" s="83"/>
      <c r="I37" s="83"/>
      <c r="J37" s="83"/>
      <c r="K37" s="83"/>
      <c r="L37" s="83"/>
      <c r="M37" s="71"/>
    </row>
    <row r="38" spans="1:13" ht="15" customHeight="1" x14ac:dyDescent="0.2">
      <c r="A38" s="71"/>
      <c r="B38" s="83"/>
      <c r="C38" s="83"/>
      <c r="D38" s="83"/>
      <c r="E38" s="83"/>
      <c r="F38" s="83"/>
      <c r="G38" s="83"/>
      <c r="H38" s="83"/>
      <c r="I38" s="83"/>
      <c r="J38" s="83"/>
      <c r="K38" s="83"/>
      <c r="L38" s="83"/>
      <c r="M38" s="71"/>
    </row>
    <row r="39" spans="1:13" ht="15" customHeight="1" x14ac:dyDescent="0.2">
      <c r="A39" s="71"/>
      <c r="B39" s="83"/>
      <c r="C39" s="83"/>
      <c r="D39" s="83"/>
      <c r="E39" s="83"/>
      <c r="F39" s="83"/>
      <c r="G39" s="83"/>
      <c r="H39" s="83"/>
      <c r="I39" s="83"/>
      <c r="J39" s="83"/>
      <c r="K39" s="83"/>
      <c r="L39" s="83"/>
      <c r="M39" s="71"/>
    </row>
    <row r="40" spans="1:13" ht="15" customHeight="1" x14ac:dyDescent="0.2">
      <c r="A40" s="71"/>
      <c r="B40" s="83"/>
      <c r="C40" s="83"/>
      <c r="D40" s="83"/>
      <c r="E40" s="83"/>
      <c r="F40" s="83"/>
      <c r="G40" s="83"/>
      <c r="H40" s="83"/>
      <c r="I40" s="83"/>
      <c r="J40" s="83"/>
      <c r="K40" s="83"/>
      <c r="L40" s="83"/>
      <c r="M40" s="71"/>
    </row>
    <row r="41" spans="1:13" ht="15" customHeight="1" x14ac:dyDescent="0.2">
      <c r="A41" s="71"/>
      <c r="B41" s="83"/>
      <c r="C41" s="83"/>
      <c r="D41" s="83"/>
      <c r="E41" s="83"/>
      <c r="F41" s="83"/>
      <c r="G41" s="83"/>
      <c r="H41" s="83"/>
      <c r="I41" s="83"/>
      <c r="J41" s="83"/>
      <c r="K41" s="83"/>
      <c r="L41" s="83"/>
      <c r="M41" s="71"/>
    </row>
    <row r="42" spans="1:13" ht="15" customHeight="1" x14ac:dyDescent="0.2">
      <c r="A42" s="71"/>
      <c r="B42" s="83"/>
      <c r="C42" s="83"/>
      <c r="D42" s="83"/>
      <c r="E42" s="83"/>
      <c r="F42" s="83"/>
      <c r="G42" s="83"/>
      <c r="H42" s="83"/>
      <c r="I42" s="83"/>
      <c r="J42" s="83"/>
      <c r="K42" s="83"/>
      <c r="L42" s="83"/>
      <c r="M42" s="71"/>
    </row>
    <row r="43" spans="1:13" ht="15" customHeight="1" x14ac:dyDescent="0.2">
      <c r="A43" s="71"/>
      <c r="B43" s="83"/>
      <c r="C43" s="83"/>
      <c r="D43" s="83"/>
      <c r="E43" s="83"/>
      <c r="F43" s="83"/>
      <c r="G43" s="83"/>
      <c r="H43" s="83"/>
      <c r="I43" s="83"/>
      <c r="J43" s="83"/>
      <c r="K43" s="83"/>
      <c r="L43" s="83"/>
      <c r="M43" s="71"/>
    </row>
    <row r="44" spans="1:13" ht="15" customHeight="1" x14ac:dyDescent="0.2">
      <c r="A44" s="71"/>
      <c r="B44" s="71"/>
      <c r="C44" s="71"/>
      <c r="D44" s="71"/>
      <c r="E44" s="71"/>
      <c r="F44" s="71"/>
      <c r="G44" s="71"/>
      <c r="H44" s="71"/>
      <c r="I44" s="71"/>
      <c r="J44" s="71"/>
      <c r="K44" s="71"/>
      <c r="L44" s="71"/>
      <c r="M44" s="71"/>
    </row>
    <row r="45" spans="1:13" ht="15" customHeight="1" x14ac:dyDescent="0.2">
      <c r="A45" s="71"/>
      <c r="B45" s="71"/>
      <c r="C45" s="71"/>
      <c r="D45" s="71"/>
      <c r="E45" s="71"/>
      <c r="F45" s="71"/>
      <c r="G45" s="71"/>
      <c r="H45" s="71"/>
      <c r="I45" s="71"/>
      <c r="J45" s="71"/>
      <c r="K45" s="71"/>
      <c r="L45" s="71"/>
      <c r="M45" s="71"/>
    </row>
    <row r="46" spans="1:13" ht="15" customHeight="1" x14ac:dyDescent="0.2">
      <c r="A46" s="71"/>
      <c r="B46" s="71"/>
      <c r="C46" s="71"/>
      <c r="D46" s="71"/>
      <c r="E46" s="71"/>
      <c r="F46" s="71"/>
      <c r="G46" s="71"/>
      <c r="H46" s="71"/>
      <c r="I46" s="71"/>
      <c r="J46" s="71"/>
      <c r="K46" s="71"/>
      <c r="L46" s="71"/>
      <c r="M46" s="71"/>
    </row>
    <row r="47" spans="1:13" ht="15" customHeight="1" x14ac:dyDescent="0.2">
      <c r="A47" s="71"/>
      <c r="B47" s="71"/>
      <c r="C47" s="71"/>
      <c r="D47" s="71"/>
      <c r="E47" s="71"/>
      <c r="F47" s="71"/>
      <c r="G47" s="71"/>
      <c r="H47" s="71"/>
      <c r="I47" s="71"/>
      <c r="J47" s="71"/>
      <c r="K47" s="71"/>
      <c r="L47" s="71"/>
      <c r="M47" s="71"/>
    </row>
    <row r="48" spans="1:13" ht="15" customHeight="1" x14ac:dyDescent="0.2">
      <c r="A48" s="71"/>
      <c r="B48" s="71"/>
      <c r="C48" s="71"/>
      <c r="D48" s="71"/>
      <c r="E48" s="71"/>
      <c r="F48" s="71"/>
      <c r="G48" s="71"/>
      <c r="H48" s="71"/>
      <c r="I48" s="71"/>
      <c r="J48" s="71"/>
      <c r="K48" s="71"/>
      <c r="L48" s="71"/>
      <c r="M48" s="71"/>
    </row>
    <row r="49" spans="1:13" ht="15" customHeight="1" x14ac:dyDescent="0.2">
      <c r="A49" s="71"/>
      <c r="B49" s="71"/>
      <c r="C49" s="71"/>
      <c r="D49" s="71"/>
      <c r="E49" s="71"/>
      <c r="F49" s="71"/>
      <c r="G49" s="71"/>
      <c r="H49" s="71"/>
      <c r="I49" s="71"/>
      <c r="J49" s="71"/>
      <c r="K49" s="71"/>
      <c r="L49" s="71"/>
      <c r="M49" s="71"/>
    </row>
    <row r="50" spans="1:13" ht="15" customHeight="1" x14ac:dyDescent="0.2">
      <c r="A50" s="71"/>
      <c r="B50" s="71"/>
      <c r="C50" s="71"/>
      <c r="D50" s="71"/>
      <c r="E50" s="71"/>
      <c r="F50" s="71"/>
      <c r="G50" s="71"/>
      <c r="H50" s="71"/>
      <c r="I50" s="71"/>
      <c r="J50" s="71"/>
      <c r="K50" s="71"/>
      <c r="L50" s="71"/>
      <c r="M50" s="71"/>
    </row>
    <row r="51" spans="1:13" ht="15" customHeight="1" x14ac:dyDescent="0.2">
      <c r="A51" s="71"/>
      <c r="B51" s="71"/>
      <c r="C51" s="71"/>
      <c r="D51" s="71"/>
      <c r="E51" s="71"/>
      <c r="F51" s="71"/>
      <c r="G51" s="71"/>
      <c r="H51" s="71"/>
      <c r="I51" s="71"/>
      <c r="J51" s="71"/>
      <c r="K51" s="71"/>
      <c r="L51" s="71"/>
      <c r="M51" s="71"/>
    </row>
    <row r="52" spans="1:13" ht="15" customHeight="1" x14ac:dyDescent="0.2">
      <c r="A52" s="71"/>
      <c r="B52" s="71"/>
      <c r="C52" s="71"/>
      <c r="D52" s="71"/>
      <c r="E52" s="71"/>
      <c r="F52" s="71"/>
      <c r="G52" s="71"/>
      <c r="H52" s="71"/>
      <c r="I52" s="71"/>
      <c r="J52" s="71"/>
      <c r="K52" s="71"/>
      <c r="L52" s="71"/>
      <c r="M52" s="71"/>
    </row>
    <row r="53" spans="1:13" ht="15" customHeight="1" x14ac:dyDescent="0.2"/>
    <row r="54" spans="1:13" ht="15" customHeight="1" x14ac:dyDescent="0.2"/>
    <row r="55" spans="1:13" ht="15" customHeight="1" x14ac:dyDescent="0.2"/>
    <row r="56" spans="1:13" ht="15" customHeight="1" x14ac:dyDescent="0.2"/>
    <row r="57" spans="1:13" ht="15" customHeight="1" x14ac:dyDescent="0.2"/>
    <row r="58" spans="1:13" ht="15" customHeight="1" x14ac:dyDescent="0.2"/>
    <row r="59" spans="1:13" ht="15" customHeight="1" x14ac:dyDescent="0.2"/>
  </sheetData>
  <mergeCells count="16">
    <mergeCell ref="C32:D32"/>
    <mergeCell ref="I32:J32"/>
    <mergeCell ref="C7:C8"/>
    <mergeCell ref="K1:M1"/>
    <mergeCell ref="B4:C4"/>
    <mergeCell ref="H6:L6"/>
    <mergeCell ref="D5:G5"/>
    <mergeCell ref="H5:L5"/>
    <mergeCell ref="A2:M2"/>
    <mergeCell ref="F4:G4"/>
    <mergeCell ref="A3:C3"/>
    <mergeCell ref="H26:L26"/>
    <mergeCell ref="H27:L27"/>
    <mergeCell ref="D26:G27"/>
    <mergeCell ref="G31:L31"/>
    <mergeCell ref="B31:F31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&amp;C29</oddFooter>
  </headerFooter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5"/>
  <sheetViews>
    <sheetView view="pageBreakPreview" zoomScaleNormal="100" zoomScaleSheetLayoutView="100" workbookViewId="0">
      <selection activeCell="B16" sqref="B16"/>
    </sheetView>
  </sheetViews>
  <sheetFormatPr defaultRowHeight="12.75" x14ac:dyDescent="0.25"/>
  <cols>
    <col min="1" max="18" width="7.7109375" style="187" customWidth="1"/>
    <col min="19" max="19" width="1.7109375" style="187" customWidth="1"/>
    <col min="20" max="20" width="9.28515625" style="187" bestFit="1" customWidth="1"/>
    <col min="21" max="21" width="11.42578125" style="187" bestFit="1" customWidth="1"/>
    <col min="22" max="260" width="9.140625" style="187"/>
    <col min="261" max="273" width="10.7109375" style="187" customWidth="1"/>
    <col min="274" max="516" width="9.140625" style="187"/>
    <col min="517" max="529" width="10.7109375" style="187" customWidth="1"/>
    <col min="530" max="772" width="9.140625" style="187"/>
    <col min="773" max="785" width="10.7109375" style="187" customWidth="1"/>
    <col min="786" max="1028" width="9.140625" style="187"/>
    <col min="1029" max="1041" width="10.7109375" style="187" customWidth="1"/>
    <col min="1042" max="1284" width="9.140625" style="187"/>
    <col min="1285" max="1297" width="10.7109375" style="187" customWidth="1"/>
    <col min="1298" max="1540" width="9.140625" style="187"/>
    <col min="1541" max="1553" width="10.7109375" style="187" customWidth="1"/>
    <col min="1554" max="1796" width="9.140625" style="187"/>
    <col min="1797" max="1809" width="10.7109375" style="187" customWidth="1"/>
    <col min="1810" max="2052" width="9.140625" style="187"/>
    <col min="2053" max="2065" width="10.7109375" style="187" customWidth="1"/>
    <col min="2066" max="2308" width="9.140625" style="187"/>
    <col min="2309" max="2321" width="10.7109375" style="187" customWidth="1"/>
    <col min="2322" max="2564" width="9.140625" style="187"/>
    <col min="2565" max="2577" width="10.7109375" style="187" customWidth="1"/>
    <col min="2578" max="2820" width="9.140625" style="187"/>
    <col min="2821" max="2833" width="10.7109375" style="187" customWidth="1"/>
    <col min="2834" max="3076" width="9.140625" style="187"/>
    <col min="3077" max="3089" width="10.7109375" style="187" customWidth="1"/>
    <col min="3090" max="3332" width="9.140625" style="187"/>
    <col min="3333" max="3345" width="10.7109375" style="187" customWidth="1"/>
    <col min="3346" max="3588" width="9.140625" style="187"/>
    <col min="3589" max="3601" width="10.7109375" style="187" customWidth="1"/>
    <col min="3602" max="3844" width="9.140625" style="187"/>
    <col min="3845" max="3857" width="10.7109375" style="187" customWidth="1"/>
    <col min="3858" max="4100" width="9.140625" style="187"/>
    <col min="4101" max="4113" width="10.7109375" style="187" customWidth="1"/>
    <col min="4114" max="4356" width="9.140625" style="187"/>
    <col min="4357" max="4369" width="10.7109375" style="187" customWidth="1"/>
    <col min="4370" max="4612" width="9.140625" style="187"/>
    <col min="4613" max="4625" width="10.7109375" style="187" customWidth="1"/>
    <col min="4626" max="4868" width="9.140625" style="187"/>
    <col min="4869" max="4881" width="10.7109375" style="187" customWidth="1"/>
    <col min="4882" max="5124" width="9.140625" style="187"/>
    <col min="5125" max="5137" width="10.7109375" style="187" customWidth="1"/>
    <col min="5138" max="5380" width="9.140625" style="187"/>
    <col min="5381" max="5393" width="10.7109375" style="187" customWidth="1"/>
    <col min="5394" max="5636" width="9.140625" style="187"/>
    <col min="5637" max="5649" width="10.7109375" style="187" customWidth="1"/>
    <col min="5650" max="5892" width="9.140625" style="187"/>
    <col min="5893" max="5905" width="10.7109375" style="187" customWidth="1"/>
    <col min="5906" max="6148" width="9.140625" style="187"/>
    <col min="6149" max="6161" width="10.7109375" style="187" customWidth="1"/>
    <col min="6162" max="6404" width="9.140625" style="187"/>
    <col min="6405" max="6417" width="10.7109375" style="187" customWidth="1"/>
    <col min="6418" max="6660" width="9.140625" style="187"/>
    <col min="6661" max="6673" width="10.7109375" style="187" customWidth="1"/>
    <col min="6674" max="6916" width="9.140625" style="187"/>
    <col min="6917" max="6929" width="10.7109375" style="187" customWidth="1"/>
    <col min="6930" max="7172" width="9.140625" style="187"/>
    <col min="7173" max="7185" width="10.7109375" style="187" customWidth="1"/>
    <col min="7186" max="7428" width="9.140625" style="187"/>
    <col min="7429" max="7441" width="10.7109375" style="187" customWidth="1"/>
    <col min="7442" max="7684" width="9.140625" style="187"/>
    <col min="7685" max="7697" width="10.7109375" style="187" customWidth="1"/>
    <col min="7698" max="7940" width="9.140625" style="187"/>
    <col min="7941" max="7953" width="10.7109375" style="187" customWidth="1"/>
    <col min="7954" max="8196" width="9.140625" style="187"/>
    <col min="8197" max="8209" width="10.7109375" style="187" customWidth="1"/>
    <col min="8210" max="8452" width="9.140625" style="187"/>
    <col min="8453" max="8465" width="10.7109375" style="187" customWidth="1"/>
    <col min="8466" max="8708" width="9.140625" style="187"/>
    <col min="8709" max="8721" width="10.7109375" style="187" customWidth="1"/>
    <col min="8722" max="8964" width="9.140625" style="187"/>
    <col min="8965" max="8977" width="10.7109375" style="187" customWidth="1"/>
    <col min="8978" max="9220" width="9.140625" style="187"/>
    <col min="9221" max="9233" width="10.7109375" style="187" customWidth="1"/>
    <col min="9234" max="9476" width="9.140625" style="187"/>
    <col min="9477" max="9489" width="10.7109375" style="187" customWidth="1"/>
    <col min="9490" max="9732" width="9.140625" style="187"/>
    <col min="9733" max="9745" width="10.7109375" style="187" customWidth="1"/>
    <col min="9746" max="9988" width="9.140625" style="187"/>
    <col min="9989" max="10001" width="10.7109375" style="187" customWidth="1"/>
    <col min="10002" max="10244" width="9.140625" style="187"/>
    <col min="10245" max="10257" width="10.7109375" style="187" customWidth="1"/>
    <col min="10258" max="10500" width="9.140625" style="187"/>
    <col min="10501" max="10513" width="10.7109375" style="187" customWidth="1"/>
    <col min="10514" max="10756" width="9.140625" style="187"/>
    <col min="10757" max="10769" width="10.7109375" style="187" customWidth="1"/>
    <col min="10770" max="11012" width="9.140625" style="187"/>
    <col min="11013" max="11025" width="10.7109375" style="187" customWidth="1"/>
    <col min="11026" max="11268" width="9.140625" style="187"/>
    <col min="11269" max="11281" width="10.7109375" style="187" customWidth="1"/>
    <col min="11282" max="11524" width="9.140625" style="187"/>
    <col min="11525" max="11537" width="10.7109375" style="187" customWidth="1"/>
    <col min="11538" max="11780" width="9.140625" style="187"/>
    <col min="11781" max="11793" width="10.7109375" style="187" customWidth="1"/>
    <col min="11794" max="12036" width="9.140625" style="187"/>
    <col min="12037" max="12049" width="10.7109375" style="187" customWidth="1"/>
    <col min="12050" max="12292" width="9.140625" style="187"/>
    <col min="12293" max="12305" width="10.7109375" style="187" customWidth="1"/>
    <col min="12306" max="12548" width="9.140625" style="187"/>
    <col min="12549" max="12561" width="10.7109375" style="187" customWidth="1"/>
    <col min="12562" max="12804" width="9.140625" style="187"/>
    <col min="12805" max="12817" width="10.7109375" style="187" customWidth="1"/>
    <col min="12818" max="13060" width="9.140625" style="187"/>
    <col min="13061" max="13073" width="10.7109375" style="187" customWidth="1"/>
    <col min="13074" max="13316" width="9.140625" style="187"/>
    <col min="13317" max="13329" width="10.7109375" style="187" customWidth="1"/>
    <col min="13330" max="13572" width="9.140625" style="187"/>
    <col min="13573" max="13585" width="10.7109375" style="187" customWidth="1"/>
    <col min="13586" max="13828" width="9.140625" style="187"/>
    <col min="13829" max="13841" width="10.7109375" style="187" customWidth="1"/>
    <col min="13842" max="14084" width="9.140625" style="187"/>
    <col min="14085" max="14097" width="10.7109375" style="187" customWidth="1"/>
    <col min="14098" max="14340" width="9.140625" style="187"/>
    <col min="14341" max="14353" width="10.7109375" style="187" customWidth="1"/>
    <col min="14354" max="14596" width="9.140625" style="187"/>
    <col min="14597" max="14609" width="10.7109375" style="187" customWidth="1"/>
    <col min="14610" max="14852" width="9.140625" style="187"/>
    <col min="14853" max="14865" width="10.7109375" style="187" customWidth="1"/>
    <col min="14866" max="15108" width="9.140625" style="187"/>
    <col min="15109" max="15121" width="10.7109375" style="187" customWidth="1"/>
    <col min="15122" max="15364" width="9.140625" style="187"/>
    <col min="15365" max="15377" width="10.7109375" style="187" customWidth="1"/>
    <col min="15378" max="15620" width="9.140625" style="187"/>
    <col min="15621" max="15633" width="10.7109375" style="187" customWidth="1"/>
    <col min="15634" max="15876" width="9.140625" style="187"/>
    <col min="15877" max="15889" width="10.7109375" style="187" customWidth="1"/>
    <col min="15890" max="16132" width="9.140625" style="187"/>
    <col min="16133" max="16145" width="10.7109375" style="187" customWidth="1"/>
    <col min="16146" max="16384" width="9.140625" style="187"/>
  </cols>
  <sheetData>
    <row r="1" spans="1:23" ht="13.5" customHeight="1" x14ac:dyDescent="0.25">
      <c r="Q1" s="914" t="s">
        <v>245</v>
      </c>
      <c r="R1" s="914"/>
      <c r="S1" s="914"/>
    </row>
    <row r="2" spans="1:23" ht="20.100000000000001" customHeight="1" x14ac:dyDescent="0.25">
      <c r="A2" s="913" t="s">
        <v>215</v>
      </c>
      <c r="B2" s="913"/>
      <c r="C2" s="913"/>
      <c r="D2" s="913"/>
      <c r="E2" s="913"/>
      <c r="F2" s="913"/>
      <c r="G2" s="913"/>
      <c r="H2" s="913"/>
      <c r="I2" s="913"/>
      <c r="J2" s="913"/>
      <c r="K2" s="913"/>
      <c r="L2" s="913"/>
      <c r="M2" s="913"/>
      <c r="N2" s="913"/>
      <c r="O2" s="913"/>
      <c r="P2" s="913"/>
      <c r="Q2" s="913"/>
      <c r="R2" s="913"/>
      <c r="S2" s="913"/>
    </row>
    <row r="3" spans="1:23" ht="20.100000000000001" customHeight="1" x14ac:dyDescent="0.25">
      <c r="A3" s="1020">
        <f>T!G17</f>
        <v>2019</v>
      </c>
      <c r="B3" s="1021"/>
      <c r="C3" s="1021"/>
      <c r="D3" s="1021"/>
      <c r="E3" s="1021"/>
      <c r="F3" s="1021"/>
      <c r="G3" s="1021"/>
      <c r="H3" s="1021"/>
      <c r="I3" s="1021"/>
      <c r="J3" s="211"/>
      <c r="K3" s="212"/>
      <c r="L3" s="212"/>
      <c r="M3" s="212"/>
      <c r="N3" s="212"/>
      <c r="O3" s="212"/>
      <c r="P3" s="212"/>
      <c r="Q3" s="212"/>
      <c r="R3" s="212"/>
    </row>
    <row r="4" spans="1:23" ht="17.25" customHeight="1" x14ac:dyDescent="0.25">
      <c r="A4" s="233"/>
      <c r="B4" s="940"/>
      <c r="C4" s="941"/>
      <c r="D4" s="941"/>
      <c r="E4" s="941"/>
      <c r="F4" s="941"/>
      <c r="G4" s="941"/>
      <c r="H4" s="941"/>
      <c r="I4" s="941"/>
      <c r="J4" s="941"/>
      <c r="K4" s="941"/>
      <c r="L4" s="941"/>
      <c r="M4" s="941"/>
      <c r="N4" s="941"/>
      <c r="O4" s="941"/>
      <c r="P4" s="941"/>
      <c r="Q4" s="941"/>
      <c r="R4" s="1040"/>
    </row>
    <row r="5" spans="1:23" ht="50.25" customHeight="1" x14ac:dyDescent="0.25">
      <c r="A5" s="233"/>
      <c r="B5" s="1038" t="s">
        <v>338</v>
      </c>
      <c r="C5" s="1038"/>
      <c r="D5" s="1038"/>
      <c r="E5" s="1038"/>
      <c r="F5" s="1038"/>
      <c r="G5" s="1038"/>
      <c r="H5" s="1038"/>
      <c r="I5" s="1038"/>
      <c r="J5" s="1038"/>
      <c r="K5" s="1038"/>
      <c r="L5" s="1038"/>
      <c r="M5" s="1038"/>
      <c r="N5" s="1038"/>
      <c r="O5" s="1038"/>
      <c r="P5" s="1038"/>
      <c r="Q5" s="1038"/>
      <c r="R5" s="1039"/>
    </row>
    <row r="6" spans="1:23" ht="63" customHeight="1" x14ac:dyDescent="0.25">
      <c r="A6" s="189" t="s">
        <v>140</v>
      </c>
      <c r="B6" s="685" t="s">
        <v>249</v>
      </c>
      <c r="C6" s="680" t="s">
        <v>250</v>
      </c>
      <c r="D6" s="681" t="s">
        <v>251</v>
      </c>
      <c r="E6" s="680" t="s">
        <v>300</v>
      </c>
      <c r="F6" s="681" t="s">
        <v>252</v>
      </c>
      <c r="G6" s="680" t="s">
        <v>253</v>
      </c>
      <c r="H6" s="681" t="s">
        <v>254</v>
      </c>
      <c r="I6" s="680" t="s">
        <v>255</v>
      </c>
      <c r="J6" s="681" t="s">
        <v>256</v>
      </c>
      <c r="K6" s="680" t="s">
        <v>257</v>
      </c>
      <c r="L6" s="681" t="s">
        <v>258</v>
      </c>
      <c r="M6" s="680" t="s">
        <v>259</v>
      </c>
      <c r="N6" s="681" t="s">
        <v>260</v>
      </c>
      <c r="O6" s="682" t="s">
        <v>261</v>
      </c>
      <c r="P6" s="681" t="s">
        <v>262</v>
      </c>
      <c r="Q6" s="683" t="s">
        <v>315</v>
      </c>
      <c r="R6" s="680" t="s">
        <v>263</v>
      </c>
      <c r="S6" s="256"/>
    </row>
    <row r="7" spans="1:23" ht="15" customHeight="1" x14ac:dyDescent="0.25">
      <c r="A7" s="190" t="s">
        <v>25</v>
      </c>
      <c r="B7" s="686">
        <v>42864.449260000001</v>
      </c>
      <c r="C7" s="242">
        <v>179343.1</v>
      </c>
      <c r="D7" s="243">
        <v>31997.799999999996</v>
      </c>
      <c r="E7" s="244">
        <v>55593.799999999996</v>
      </c>
      <c r="F7" s="243">
        <v>54263.6</v>
      </c>
      <c r="G7" s="244">
        <v>127786.493</v>
      </c>
      <c r="H7" s="243">
        <v>72724.5</v>
      </c>
      <c r="I7" s="244">
        <v>58771.9</v>
      </c>
      <c r="J7" s="243">
        <v>57163.299999999996</v>
      </c>
      <c r="K7" s="242">
        <v>151388.29556165979</v>
      </c>
      <c r="L7" s="245">
        <v>148191.66400000002</v>
      </c>
      <c r="M7" s="244">
        <v>159160.533</v>
      </c>
      <c r="N7" s="243">
        <v>53497.98373</v>
      </c>
      <c r="O7" s="250">
        <v>67960.800000000003</v>
      </c>
      <c r="P7" s="243">
        <v>1260708.2185516597</v>
      </c>
      <c r="Q7" s="252">
        <v>23110.507660291594</v>
      </c>
      <c r="R7" s="244">
        <v>1283818.7262119513</v>
      </c>
      <c r="S7" s="195"/>
      <c r="T7" s="195"/>
      <c r="U7" s="196"/>
      <c r="V7" s="196"/>
      <c r="W7" s="196"/>
    </row>
    <row r="8" spans="1:23" ht="15" customHeight="1" x14ac:dyDescent="0.25">
      <c r="A8" s="190" t="s">
        <v>26</v>
      </c>
      <c r="B8" s="686">
        <v>33803.575400000002</v>
      </c>
      <c r="C8" s="244">
        <v>137274.9</v>
      </c>
      <c r="D8" s="243">
        <v>25755.899999999998</v>
      </c>
      <c r="E8" s="244">
        <v>42793.700000000004</v>
      </c>
      <c r="F8" s="243">
        <v>41586.5</v>
      </c>
      <c r="G8" s="244">
        <v>101621.56600000001</v>
      </c>
      <c r="H8" s="243">
        <v>56832.3</v>
      </c>
      <c r="I8" s="244">
        <v>47489.299999999996</v>
      </c>
      <c r="J8" s="243">
        <v>45393.799999999996</v>
      </c>
      <c r="K8" s="242">
        <v>113828.01969734996</v>
      </c>
      <c r="L8" s="243">
        <v>118383.53600000001</v>
      </c>
      <c r="M8" s="244">
        <v>125509.276</v>
      </c>
      <c r="N8" s="243">
        <v>41099.059600000001</v>
      </c>
      <c r="O8" s="250">
        <v>52762.9</v>
      </c>
      <c r="P8" s="243">
        <v>984134.33269734995</v>
      </c>
      <c r="Q8" s="252">
        <v>19308.67644067427</v>
      </c>
      <c r="R8" s="244">
        <v>1003443.0091380242</v>
      </c>
      <c r="S8" s="197"/>
      <c r="T8" s="197"/>
      <c r="U8" s="196"/>
      <c r="V8" s="196"/>
      <c r="W8" s="196"/>
    </row>
    <row r="9" spans="1:23" ht="15" customHeight="1" x14ac:dyDescent="0.25">
      <c r="A9" s="190" t="s">
        <v>27</v>
      </c>
      <c r="B9" s="687">
        <v>28975.243900000001</v>
      </c>
      <c r="C9" s="247">
        <v>114765.9</v>
      </c>
      <c r="D9" s="248">
        <v>22333.3</v>
      </c>
      <c r="E9" s="247">
        <v>36334.1</v>
      </c>
      <c r="F9" s="248">
        <v>35968.9</v>
      </c>
      <c r="G9" s="247">
        <v>92918.933000000005</v>
      </c>
      <c r="H9" s="248">
        <v>47737.4</v>
      </c>
      <c r="I9" s="247">
        <v>40874.6</v>
      </c>
      <c r="J9" s="248">
        <v>38981.599999999999</v>
      </c>
      <c r="K9" s="249">
        <v>94682.913000000015</v>
      </c>
      <c r="L9" s="248">
        <v>100658.09600000001</v>
      </c>
      <c r="M9" s="247">
        <v>94541.63</v>
      </c>
      <c r="N9" s="248">
        <v>34964.487090000002</v>
      </c>
      <c r="O9" s="251">
        <v>44388.1</v>
      </c>
      <c r="P9" s="259">
        <v>828125.2029899999</v>
      </c>
      <c r="Q9" s="253">
        <v>16173.027530453144</v>
      </c>
      <c r="R9" s="247">
        <v>844298.23052045307</v>
      </c>
      <c r="S9" s="203"/>
      <c r="T9" s="203"/>
      <c r="U9" s="196"/>
      <c r="V9" s="196"/>
      <c r="W9" s="196"/>
    </row>
    <row r="10" spans="1:23" ht="15" customHeight="1" x14ac:dyDescent="0.25">
      <c r="A10" s="190" t="s">
        <v>28</v>
      </c>
      <c r="B10" s="686">
        <v>20507.924230000004</v>
      </c>
      <c r="C10" s="244">
        <v>73248.900000000009</v>
      </c>
      <c r="D10" s="243">
        <v>16094.1</v>
      </c>
      <c r="E10" s="244">
        <v>23918.3</v>
      </c>
      <c r="F10" s="243">
        <v>23669</v>
      </c>
      <c r="G10" s="244">
        <v>67605.65400000001</v>
      </c>
      <c r="H10" s="243">
        <v>32514.7</v>
      </c>
      <c r="I10" s="244">
        <v>28321</v>
      </c>
      <c r="J10" s="243">
        <v>27242.7</v>
      </c>
      <c r="K10" s="242">
        <v>59487.319542100413</v>
      </c>
      <c r="L10" s="243">
        <v>73432.760999999999</v>
      </c>
      <c r="M10" s="244">
        <v>90140.476999999984</v>
      </c>
      <c r="N10" s="243">
        <v>23854.290770000003</v>
      </c>
      <c r="O10" s="250">
        <v>29125.399999999998</v>
      </c>
      <c r="P10" s="243">
        <v>589162.52654210047</v>
      </c>
      <c r="Q10" s="252">
        <v>11963.12998127518</v>
      </c>
      <c r="R10" s="244">
        <v>601125.65652337566</v>
      </c>
      <c r="S10" s="197"/>
      <c r="T10" s="197"/>
      <c r="U10" s="196"/>
      <c r="V10" s="196"/>
      <c r="W10" s="196"/>
    </row>
    <row r="11" spans="1:23" ht="15" customHeight="1" x14ac:dyDescent="0.25">
      <c r="A11" s="190" t="s">
        <v>29</v>
      </c>
      <c r="B11" s="686">
        <v>19568.08942</v>
      </c>
      <c r="C11" s="244">
        <v>61533.599999999999</v>
      </c>
      <c r="D11" s="243">
        <v>14570.599999999999</v>
      </c>
      <c r="E11" s="244">
        <v>22318.800000000003</v>
      </c>
      <c r="F11" s="243">
        <v>22885.899999999998</v>
      </c>
      <c r="G11" s="244">
        <v>65303.898000000001</v>
      </c>
      <c r="H11" s="243">
        <v>30202.3</v>
      </c>
      <c r="I11" s="244">
        <v>25721.8</v>
      </c>
      <c r="J11" s="243">
        <v>24823.9</v>
      </c>
      <c r="K11" s="242">
        <v>52344.543596144482</v>
      </c>
      <c r="L11" s="243">
        <v>74963.949000000008</v>
      </c>
      <c r="M11" s="244">
        <v>80895.289000000004</v>
      </c>
      <c r="N11" s="243">
        <v>21613.711580000003</v>
      </c>
      <c r="O11" s="250">
        <v>26685.100000000002</v>
      </c>
      <c r="P11" s="243">
        <v>543431.48059614445</v>
      </c>
      <c r="Q11" s="252">
        <v>13922.185557626584</v>
      </c>
      <c r="R11" s="244">
        <v>557353.66615377099</v>
      </c>
      <c r="S11" s="197"/>
      <c r="T11" s="197"/>
      <c r="U11" s="196"/>
      <c r="V11" s="196"/>
      <c r="W11" s="196"/>
    </row>
    <row r="12" spans="1:23" ht="15" customHeight="1" x14ac:dyDescent="0.25">
      <c r="A12" s="190" t="s">
        <v>30</v>
      </c>
      <c r="B12" s="687">
        <v>9811.7282599999999</v>
      </c>
      <c r="C12" s="247">
        <v>28189.399999999998</v>
      </c>
      <c r="D12" s="248">
        <v>9297.7999999999993</v>
      </c>
      <c r="E12" s="247">
        <v>11139.2</v>
      </c>
      <c r="F12" s="248">
        <v>11178.599999999999</v>
      </c>
      <c r="G12" s="247">
        <v>43263.987000000008</v>
      </c>
      <c r="H12" s="248">
        <v>16912.099999999999</v>
      </c>
      <c r="I12" s="247">
        <v>14576.500000000002</v>
      </c>
      <c r="J12" s="248">
        <v>13564.9</v>
      </c>
      <c r="K12" s="249">
        <v>19138.370264739726</v>
      </c>
      <c r="L12" s="248">
        <v>50931.156999999992</v>
      </c>
      <c r="M12" s="247">
        <v>112316.93</v>
      </c>
      <c r="N12" s="248">
        <v>10735.533729999999</v>
      </c>
      <c r="O12" s="251">
        <v>13952.599999999997</v>
      </c>
      <c r="P12" s="259">
        <v>365008.8062547397</v>
      </c>
      <c r="Q12" s="253">
        <v>12591.909907852778</v>
      </c>
      <c r="R12" s="247">
        <v>377600.71616259246</v>
      </c>
      <c r="S12" s="197"/>
      <c r="T12" s="197"/>
      <c r="U12" s="196"/>
      <c r="V12" s="196"/>
      <c r="W12" s="196"/>
    </row>
    <row r="13" spans="1:23" ht="15" customHeight="1" x14ac:dyDescent="0.25">
      <c r="A13" s="190" t="s">
        <v>31</v>
      </c>
      <c r="B13" s="686">
        <v>9639.1351299999988</v>
      </c>
      <c r="C13" s="244">
        <v>27860.2</v>
      </c>
      <c r="D13" s="243">
        <v>9168.9</v>
      </c>
      <c r="E13" s="244">
        <v>10375.599999999999</v>
      </c>
      <c r="F13" s="243">
        <v>10423.799999999999</v>
      </c>
      <c r="G13" s="244">
        <v>41666.665000000008</v>
      </c>
      <c r="H13" s="243">
        <v>16540.099999999999</v>
      </c>
      <c r="I13" s="244">
        <v>15450.599999999999</v>
      </c>
      <c r="J13" s="243">
        <v>12263.7</v>
      </c>
      <c r="K13" s="242">
        <v>20078.490895133065</v>
      </c>
      <c r="L13" s="243">
        <v>48085.536999999997</v>
      </c>
      <c r="M13" s="244">
        <v>134224.69400000002</v>
      </c>
      <c r="N13" s="243">
        <v>10718.895859999999</v>
      </c>
      <c r="O13" s="250">
        <v>13235.599999999999</v>
      </c>
      <c r="P13" s="243">
        <v>379731.91788513307</v>
      </c>
      <c r="Q13" s="252">
        <v>12305.861357314809</v>
      </c>
      <c r="R13" s="244">
        <v>392037.77924244787</v>
      </c>
      <c r="S13" s="197"/>
      <c r="T13" s="197"/>
      <c r="U13" s="196"/>
      <c r="V13" s="196"/>
      <c r="W13" s="196"/>
    </row>
    <row r="14" spans="1:23" ht="15" customHeight="1" x14ac:dyDescent="0.25">
      <c r="A14" s="190" t="s">
        <v>32</v>
      </c>
      <c r="B14" s="686">
        <v>9773.4385299999994</v>
      </c>
      <c r="C14" s="244">
        <v>27931.1</v>
      </c>
      <c r="D14" s="243">
        <v>8514.0000000000018</v>
      </c>
      <c r="E14" s="244">
        <v>11789.799999999997</v>
      </c>
      <c r="F14" s="243">
        <v>10892.900000000001</v>
      </c>
      <c r="G14" s="244">
        <v>38092.326999999997</v>
      </c>
      <c r="H14" s="243">
        <v>16698.2</v>
      </c>
      <c r="I14" s="244">
        <v>15085.400000000001</v>
      </c>
      <c r="J14" s="243">
        <v>13067.1</v>
      </c>
      <c r="K14" s="242">
        <v>18555.990235273701</v>
      </c>
      <c r="L14" s="243">
        <v>44667.944999999992</v>
      </c>
      <c r="M14" s="244">
        <v>129874.735</v>
      </c>
      <c r="N14" s="243">
        <v>10901.731469999999</v>
      </c>
      <c r="O14" s="250">
        <v>14219.9</v>
      </c>
      <c r="P14" s="243">
        <v>370064.56723527372</v>
      </c>
      <c r="Q14" s="252">
        <v>11293.507375111563</v>
      </c>
      <c r="R14" s="244">
        <v>381358.07461038529</v>
      </c>
      <c r="S14" s="197"/>
      <c r="T14" s="197"/>
      <c r="U14" s="196"/>
      <c r="V14" s="196"/>
      <c r="W14" s="196"/>
    </row>
    <row r="15" spans="1:23" ht="15" customHeight="1" x14ac:dyDescent="0.25">
      <c r="A15" s="190" t="s">
        <v>33</v>
      </c>
      <c r="B15" s="687">
        <v>13034.469369999999</v>
      </c>
      <c r="C15" s="247">
        <v>38349.800000000003</v>
      </c>
      <c r="D15" s="248">
        <v>11304.1</v>
      </c>
      <c r="E15" s="247">
        <v>15455.200000000003</v>
      </c>
      <c r="F15" s="248">
        <v>15173.099999999999</v>
      </c>
      <c r="G15" s="247">
        <v>49824.184999999998</v>
      </c>
      <c r="H15" s="248">
        <v>21267.7</v>
      </c>
      <c r="I15" s="247">
        <v>18894.7</v>
      </c>
      <c r="J15" s="248">
        <v>17025.5</v>
      </c>
      <c r="K15" s="249">
        <v>29372.868937881838</v>
      </c>
      <c r="L15" s="248">
        <v>54901.904999999992</v>
      </c>
      <c r="M15" s="247">
        <v>144633.21799999999</v>
      </c>
      <c r="N15" s="248">
        <v>14256.591620000001</v>
      </c>
      <c r="O15" s="251">
        <v>18786.599999999999</v>
      </c>
      <c r="P15" s="259">
        <v>462279.93792788184</v>
      </c>
      <c r="Q15" s="253">
        <v>10828.312527569105</v>
      </c>
      <c r="R15" s="247">
        <v>473108.25045545097</v>
      </c>
      <c r="S15" s="197"/>
      <c r="T15" s="197"/>
      <c r="U15" s="196"/>
      <c r="V15" s="196"/>
      <c r="W15" s="196"/>
    </row>
    <row r="16" spans="1:23" ht="15" customHeight="1" x14ac:dyDescent="0.25">
      <c r="A16" s="190" t="s">
        <v>34</v>
      </c>
      <c r="B16" s="686"/>
      <c r="C16" s="244"/>
      <c r="D16" s="243"/>
      <c r="E16" s="244"/>
      <c r="F16" s="243"/>
      <c r="G16" s="244"/>
      <c r="H16" s="243"/>
      <c r="I16" s="244"/>
      <c r="J16" s="243"/>
      <c r="K16" s="242"/>
      <c r="L16" s="243"/>
      <c r="M16" s="244"/>
      <c r="N16" s="243"/>
      <c r="O16" s="250"/>
      <c r="P16" s="243"/>
      <c r="Q16" s="252"/>
      <c r="R16" s="244"/>
      <c r="S16" s="197"/>
      <c r="T16" s="197"/>
      <c r="U16" s="196"/>
      <c r="V16" s="196"/>
      <c r="W16" s="196"/>
    </row>
    <row r="17" spans="1:23" ht="15" customHeight="1" x14ac:dyDescent="0.25">
      <c r="A17" s="190" t="s">
        <v>35</v>
      </c>
      <c r="B17" s="686"/>
      <c r="C17" s="244"/>
      <c r="D17" s="243"/>
      <c r="E17" s="244"/>
      <c r="F17" s="243"/>
      <c r="G17" s="244"/>
      <c r="H17" s="243"/>
      <c r="I17" s="244"/>
      <c r="J17" s="243"/>
      <c r="K17" s="242"/>
      <c r="L17" s="243"/>
      <c r="M17" s="244"/>
      <c r="N17" s="243"/>
      <c r="O17" s="250"/>
      <c r="P17" s="243"/>
      <c r="Q17" s="252"/>
      <c r="R17" s="244"/>
      <c r="S17" s="197"/>
      <c r="T17" s="197"/>
      <c r="U17" s="196"/>
      <c r="V17" s="196"/>
      <c r="W17" s="196"/>
    </row>
    <row r="18" spans="1:23" ht="15" customHeight="1" x14ac:dyDescent="0.25">
      <c r="A18" s="198" t="s">
        <v>36</v>
      </c>
      <c r="B18" s="687"/>
      <c r="C18" s="247"/>
      <c r="D18" s="248"/>
      <c r="E18" s="247"/>
      <c r="F18" s="248"/>
      <c r="G18" s="247"/>
      <c r="H18" s="248"/>
      <c r="I18" s="247"/>
      <c r="J18" s="248"/>
      <c r="K18" s="249"/>
      <c r="L18" s="248"/>
      <c r="M18" s="247"/>
      <c r="N18" s="248"/>
      <c r="O18" s="251"/>
      <c r="P18" s="259"/>
      <c r="Q18" s="253"/>
      <c r="R18" s="247"/>
      <c r="S18" s="336"/>
      <c r="T18" s="197"/>
      <c r="U18" s="196"/>
      <c r="V18" s="196"/>
      <c r="W18" s="196"/>
    </row>
    <row r="19" spans="1:23" ht="15" customHeight="1" x14ac:dyDescent="0.25">
      <c r="A19" s="190" t="s">
        <v>129</v>
      </c>
      <c r="B19" s="690">
        <f>SUM(B7:B9)</f>
        <v>105643.26856</v>
      </c>
      <c r="C19" s="671">
        <f>SUM(C7:C9)</f>
        <v>431383.9</v>
      </c>
      <c r="D19" s="578">
        <f t="shared" ref="D19:J19" si="0">SUM(D7:D9)</f>
        <v>80087</v>
      </c>
      <c r="E19" s="671">
        <f t="shared" si="0"/>
        <v>134721.60000000001</v>
      </c>
      <c r="F19" s="578">
        <f t="shared" si="0"/>
        <v>131819</v>
      </c>
      <c r="G19" s="671">
        <f t="shared" si="0"/>
        <v>322326.99200000003</v>
      </c>
      <c r="H19" s="578">
        <f t="shared" si="0"/>
        <v>177294.2</v>
      </c>
      <c r="I19" s="671">
        <f t="shared" si="0"/>
        <v>147135.79999999999</v>
      </c>
      <c r="J19" s="578">
        <f t="shared" si="0"/>
        <v>141538.69999999998</v>
      </c>
      <c r="K19" s="671">
        <f>SUM(K7:K9)</f>
        <v>359899.22825900972</v>
      </c>
      <c r="L19" s="578">
        <f t="shared" ref="L19:R19" si="1">SUM(L7:L9)</f>
        <v>367233.29600000003</v>
      </c>
      <c r="M19" s="671">
        <f t="shared" si="1"/>
        <v>379211.43900000001</v>
      </c>
      <c r="N19" s="578">
        <f t="shared" si="1"/>
        <v>129561.53042</v>
      </c>
      <c r="O19" s="672">
        <f t="shared" si="1"/>
        <v>165111.80000000002</v>
      </c>
      <c r="P19" s="578">
        <f t="shared" si="1"/>
        <v>3072967.7542390097</v>
      </c>
      <c r="Q19" s="673">
        <f t="shared" si="1"/>
        <v>58592.211631419013</v>
      </c>
      <c r="R19" s="671">
        <f t="shared" si="1"/>
        <v>3131559.9658704288</v>
      </c>
    </row>
    <row r="20" spans="1:23" ht="15" customHeight="1" x14ac:dyDescent="0.25">
      <c r="A20" s="190" t="s">
        <v>152</v>
      </c>
      <c r="B20" s="690">
        <f>SUM(B10:B12)</f>
        <v>49887.741910000012</v>
      </c>
      <c r="C20" s="671">
        <f>SUM(C10:C12)</f>
        <v>162971.9</v>
      </c>
      <c r="D20" s="578">
        <f t="shared" ref="D20:J20" si="2">SUM(D10:D12)</f>
        <v>39962.5</v>
      </c>
      <c r="E20" s="671">
        <f t="shared" si="2"/>
        <v>57376.3</v>
      </c>
      <c r="F20" s="578">
        <f t="shared" si="2"/>
        <v>57733.499999999993</v>
      </c>
      <c r="G20" s="671">
        <f t="shared" si="2"/>
        <v>176173.53900000005</v>
      </c>
      <c r="H20" s="578">
        <f t="shared" si="2"/>
        <v>79629.100000000006</v>
      </c>
      <c r="I20" s="671">
        <f t="shared" si="2"/>
        <v>68619.3</v>
      </c>
      <c r="J20" s="578">
        <f t="shared" si="2"/>
        <v>65631.5</v>
      </c>
      <c r="K20" s="671">
        <f>SUM(K10:K12)</f>
        <v>130970.23340298462</v>
      </c>
      <c r="L20" s="578">
        <f t="shared" ref="L20:R20" si="3">SUM(L10:L12)</f>
        <v>199327.86700000003</v>
      </c>
      <c r="M20" s="671">
        <f t="shared" si="3"/>
        <v>283352.696</v>
      </c>
      <c r="N20" s="578">
        <f t="shared" si="3"/>
        <v>56203.536080000005</v>
      </c>
      <c r="O20" s="672">
        <f t="shared" si="3"/>
        <v>69763.099999999991</v>
      </c>
      <c r="P20" s="578">
        <f t="shared" si="3"/>
        <v>1497602.8133929844</v>
      </c>
      <c r="Q20" s="673">
        <f t="shared" si="3"/>
        <v>38477.225446754543</v>
      </c>
      <c r="R20" s="671">
        <f t="shared" si="3"/>
        <v>1536080.038839739</v>
      </c>
    </row>
    <row r="21" spans="1:23" ht="15" customHeight="1" x14ac:dyDescent="0.25">
      <c r="A21" s="190" t="s">
        <v>186</v>
      </c>
      <c r="B21" s="690">
        <f>SUM(B13:B15)</f>
        <v>32447.043029999997</v>
      </c>
      <c r="C21" s="671">
        <f>SUM(C13:C15)</f>
        <v>94141.1</v>
      </c>
      <c r="D21" s="578">
        <f t="shared" ref="D21:J21" si="4">SUM(D13:D15)</f>
        <v>28987</v>
      </c>
      <c r="E21" s="671">
        <f t="shared" si="4"/>
        <v>37620.6</v>
      </c>
      <c r="F21" s="578">
        <f t="shared" si="4"/>
        <v>36489.800000000003</v>
      </c>
      <c r="G21" s="671">
        <f t="shared" si="4"/>
        <v>129583.177</v>
      </c>
      <c r="H21" s="578">
        <f t="shared" si="4"/>
        <v>54506</v>
      </c>
      <c r="I21" s="671">
        <f t="shared" si="4"/>
        <v>49430.7</v>
      </c>
      <c r="J21" s="578">
        <f t="shared" si="4"/>
        <v>42356.3</v>
      </c>
      <c r="K21" s="671">
        <f>SUM(K13:K15)</f>
        <v>68007.350068288608</v>
      </c>
      <c r="L21" s="578">
        <f t="shared" ref="L21:R21" si="5">SUM(L13:L15)</f>
        <v>147655.38699999999</v>
      </c>
      <c r="M21" s="671">
        <f t="shared" si="5"/>
        <v>408732.647</v>
      </c>
      <c r="N21" s="578">
        <f t="shared" si="5"/>
        <v>35877.218949999995</v>
      </c>
      <c r="O21" s="672">
        <f t="shared" si="5"/>
        <v>46242.1</v>
      </c>
      <c r="P21" s="578">
        <f t="shared" si="5"/>
        <v>1212076.4230482886</v>
      </c>
      <c r="Q21" s="673">
        <f t="shared" si="5"/>
        <v>34427.681259995479</v>
      </c>
      <c r="R21" s="671">
        <f t="shared" si="5"/>
        <v>1246504.1043082841</v>
      </c>
    </row>
    <row r="22" spans="1:23" ht="15" customHeight="1" x14ac:dyDescent="0.25">
      <c r="A22" s="198" t="s">
        <v>153</v>
      </c>
      <c r="B22" s="691">
        <f>SUM(B16:B18)</f>
        <v>0</v>
      </c>
      <c r="C22" s="674">
        <f>SUM(C16:C18)</f>
        <v>0</v>
      </c>
      <c r="D22" s="539">
        <f t="shared" ref="D22:J22" si="6">SUM(D16:D18)</f>
        <v>0</v>
      </c>
      <c r="E22" s="674">
        <f t="shared" si="6"/>
        <v>0</v>
      </c>
      <c r="F22" s="539">
        <f t="shared" si="6"/>
        <v>0</v>
      </c>
      <c r="G22" s="674">
        <f t="shared" si="6"/>
        <v>0</v>
      </c>
      <c r="H22" s="539">
        <f t="shared" si="6"/>
        <v>0</v>
      </c>
      <c r="I22" s="674">
        <f t="shared" si="6"/>
        <v>0</v>
      </c>
      <c r="J22" s="539">
        <f t="shared" si="6"/>
        <v>0</v>
      </c>
      <c r="K22" s="674">
        <f>SUM(K16:K18)</f>
        <v>0</v>
      </c>
      <c r="L22" s="539">
        <f t="shared" ref="L22:R22" si="7">SUM(L16:L18)</f>
        <v>0</v>
      </c>
      <c r="M22" s="674">
        <f t="shared" si="7"/>
        <v>0</v>
      </c>
      <c r="N22" s="539">
        <f t="shared" si="7"/>
        <v>0</v>
      </c>
      <c r="O22" s="675">
        <f t="shared" si="7"/>
        <v>0</v>
      </c>
      <c r="P22" s="539">
        <f t="shared" si="7"/>
        <v>0</v>
      </c>
      <c r="Q22" s="676">
        <f t="shared" si="7"/>
        <v>0</v>
      </c>
      <c r="R22" s="674">
        <f t="shared" si="7"/>
        <v>0</v>
      </c>
      <c r="S22" s="256"/>
    </row>
    <row r="23" spans="1:23" ht="15" customHeight="1" x14ac:dyDescent="0.25">
      <c r="A23" s="190" t="s">
        <v>154</v>
      </c>
      <c r="B23" s="686">
        <f>SUM(B7:B12)</f>
        <v>155531.01047000001</v>
      </c>
      <c r="C23" s="242">
        <f>SUM(C7:C12)</f>
        <v>594355.80000000005</v>
      </c>
      <c r="D23" s="245">
        <f t="shared" ref="D23:J23" si="8">SUM(D7:D12)</f>
        <v>120049.50000000001</v>
      </c>
      <c r="E23" s="242">
        <f t="shared" si="8"/>
        <v>192097.90000000002</v>
      </c>
      <c r="F23" s="245">
        <f t="shared" si="8"/>
        <v>189552.5</v>
      </c>
      <c r="G23" s="242">
        <f t="shared" si="8"/>
        <v>498500.53100000008</v>
      </c>
      <c r="H23" s="245">
        <f t="shared" si="8"/>
        <v>256923.30000000002</v>
      </c>
      <c r="I23" s="242">
        <f t="shared" si="8"/>
        <v>215755.09999999998</v>
      </c>
      <c r="J23" s="245">
        <f t="shared" si="8"/>
        <v>207170.19999999998</v>
      </c>
      <c r="K23" s="242">
        <f>SUM(K7:K12)</f>
        <v>490869.46166199434</v>
      </c>
      <c r="L23" s="245">
        <f t="shared" ref="L23:R23" si="9">SUM(L7:L12)</f>
        <v>566561.16300000006</v>
      </c>
      <c r="M23" s="242">
        <f t="shared" si="9"/>
        <v>662564.13500000001</v>
      </c>
      <c r="N23" s="245">
        <f t="shared" si="9"/>
        <v>185765.06649999999</v>
      </c>
      <c r="O23" s="860">
        <f t="shared" si="9"/>
        <v>234874.90000000002</v>
      </c>
      <c r="P23" s="245">
        <f t="shared" si="9"/>
        <v>4570570.5676319944</v>
      </c>
      <c r="Q23" s="861">
        <f t="shared" si="9"/>
        <v>97069.437078173549</v>
      </c>
      <c r="R23" s="242">
        <f t="shared" si="9"/>
        <v>4667640.0047101676</v>
      </c>
    </row>
    <row r="24" spans="1:23" ht="15" customHeight="1" x14ac:dyDescent="0.25">
      <c r="A24" s="190" t="s">
        <v>155</v>
      </c>
      <c r="B24" s="688">
        <f>SUM(B13:B18)</f>
        <v>32447.043029999997</v>
      </c>
      <c r="C24" s="453">
        <f>SUM(C13:C18)</f>
        <v>94141.1</v>
      </c>
      <c r="D24" s="450">
        <f t="shared" ref="D24:J24" si="10">SUM(D13:D18)</f>
        <v>28987</v>
      </c>
      <c r="E24" s="453">
        <f t="shared" si="10"/>
        <v>37620.6</v>
      </c>
      <c r="F24" s="450">
        <f t="shared" si="10"/>
        <v>36489.800000000003</v>
      </c>
      <c r="G24" s="453">
        <f t="shared" si="10"/>
        <v>129583.177</v>
      </c>
      <c r="H24" s="450">
        <f t="shared" si="10"/>
        <v>54506</v>
      </c>
      <c r="I24" s="453">
        <f t="shared" si="10"/>
        <v>49430.7</v>
      </c>
      <c r="J24" s="450">
        <f t="shared" si="10"/>
        <v>42356.3</v>
      </c>
      <c r="K24" s="453">
        <f>SUM(K13:K18)</f>
        <v>68007.350068288608</v>
      </c>
      <c r="L24" s="450">
        <f t="shared" ref="L24:R24" si="11">SUM(L13:L18)</f>
        <v>147655.38699999999</v>
      </c>
      <c r="M24" s="453">
        <f t="shared" si="11"/>
        <v>408732.647</v>
      </c>
      <c r="N24" s="450">
        <f t="shared" si="11"/>
        <v>35877.218949999995</v>
      </c>
      <c r="O24" s="454">
        <f t="shared" si="11"/>
        <v>46242.1</v>
      </c>
      <c r="P24" s="450">
        <f t="shared" si="11"/>
        <v>1212076.4230482886</v>
      </c>
      <c r="Q24" s="455">
        <f t="shared" si="11"/>
        <v>34427.681259995479</v>
      </c>
      <c r="R24" s="453">
        <f t="shared" si="11"/>
        <v>1246504.1043082841</v>
      </c>
    </row>
    <row r="25" spans="1:23" ht="15" customHeight="1" x14ac:dyDescent="0.25">
      <c r="A25" s="229" t="s">
        <v>142</v>
      </c>
      <c r="B25" s="692">
        <f>SUM(B7:B18)</f>
        <v>187978.05350000004</v>
      </c>
      <c r="C25" s="677">
        <f>SUM(C7:C18)</f>
        <v>688496.9</v>
      </c>
      <c r="D25" s="542">
        <f t="shared" ref="D25:J25" si="12">SUM(D7:D18)</f>
        <v>149036.50000000003</v>
      </c>
      <c r="E25" s="677">
        <f t="shared" si="12"/>
        <v>229718.50000000003</v>
      </c>
      <c r="F25" s="542">
        <f t="shared" si="12"/>
        <v>226042.3</v>
      </c>
      <c r="G25" s="677">
        <f t="shared" si="12"/>
        <v>628083.7080000001</v>
      </c>
      <c r="H25" s="542">
        <f t="shared" si="12"/>
        <v>311429.30000000005</v>
      </c>
      <c r="I25" s="677">
        <f t="shared" si="12"/>
        <v>265185.8</v>
      </c>
      <c r="J25" s="542">
        <f t="shared" si="12"/>
        <v>249526.5</v>
      </c>
      <c r="K25" s="677">
        <f>SUM(K7:K18)</f>
        <v>558876.81173028285</v>
      </c>
      <c r="L25" s="542">
        <f t="shared" ref="L25:R25" si="13">SUM(L7:L18)</f>
        <v>714216.55</v>
      </c>
      <c r="M25" s="677">
        <f t="shared" si="13"/>
        <v>1071296.7820000001</v>
      </c>
      <c r="N25" s="542">
        <f t="shared" si="13"/>
        <v>221642.28544999997</v>
      </c>
      <c r="O25" s="678">
        <f t="shared" si="13"/>
        <v>281117</v>
      </c>
      <c r="P25" s="542">
        <f t="shared" si="13"/>
        <v>5782646.9906802829</v>
      </c>
      <c r="Q25" s="679">
        <f t="shared" si="13"/>
        <v>131497.11833816901</v>
      </c>
      <c r="R25" s="677">
        <f t="shared" si="13"/>
        <v>5914144.1090184515</v>
      </c>
      <c r="S25" s="337"/>
    </row>
    <row r="26" spans="1:23" ht="9.75" customHeight="1" x14ac:dyDescent="0.25">
      <c r="B26" s="689"/>
      <c r="P26" s="222"/>
      <c r="R26" s="684"/>
    </row>
    <row r="28" spans="1:23" ht="12" customHeight="1" x14ac:dyDescent="0.25">
      <c r="A28" s="209"/>
      <c r="B28" s="209"/>
      <c r="C28" s="209"/>
      <c r="H28" s="209"/>
      <c r="I28" s="209"/>
      <c r="J28" s="209"/>
      <c r="K28" s="209"/>
      <c r="O28" s="209"/>
      <c r="P28" s="209"/>
      <c r="Q28" s="209"/>
      <c r="R28" s="209"/>
    </row>
    <row r="29" spans="1:23" ht="12" customHeight="1" x14ac:dyDescent="0.25">
      <c r="E29" s="210"/>
      <c r="F29" s="210"/>
      <c r="G29" s="210"/>
      <c r="H29" s="210"/>
      <c r="L29" s="210"/>
      <c r="M29" s="210"/>
      <c r="N29" s="210"/>
    </row>
    <row r="30" spans="1:23" ht="12" customHeight="1" x14ac:dyDescent="0.25">
      <c r="E30" s="210"/>
      <c r="F30" s="210"/>
      <c r="G30" s="210"/>
      <c r="L30" s="210"/>
      <c r="M30" s="210"/>
      <c r="N30" s="210"/>
    </row>
    <row r="31" spans="1:23" ht="12" customHeight="1" x14ac:dyDescent="0.25">
      <c r="E31" s="210"/>
      <c r="F31" s="210"/>
      <c r="G31" s="210"/>
      <c r="L31" s="210"/>
      <c r="M31" s="210"/>
      <c r="N31" s="210"/>
    </row>
    <row r="32" spans="1:23" ht="12" customHeight="1" x14ac:dyDescent="0.25">
      <c r="E32" s="210"/>
      <c r="F32" s="210"/>
      <c r="G32" s="210"/>
      <c r="L32" s="210"/>
      <c r="M32" s="210"/>
      <c r="N32" s="210"/>
    </row>
    <row r="33" spans="5:14" ht="12" customHeight="1" x14ac:dyDescent="0.25">
      <c r="E33" s="210"/>
      <c r="F33" s="210"/>
      <c r="G33" s="210"/>
      <c r="L33" s="210"/>
      <c r="M33" s="210"/>
      <c r="N33" s="210"/>
    </row>
    <row r="34" spans="5:14" ht="12" customHeight="1" x14ac:dyDescent="0.25">
      <c r="E34" s="210"/>
      <c r="F34" s="210"/>
      <c r="G34" s="210"/>
      <c r="L34" s="210"/>
      <c r="M34" s="210"/>
      <c r="N34" s="210"/>
    </row>
    <row r="35" spans="5:14" ht="12" customHeight="1" x14ac:dyDescent="0.25">
      <c r="E35" s="210"/>
      <c r="F35" s="210"/>
      <c r="G35" s="210"/>
      <c r="L35" s="210"/>
      <c r="M35" s="210"/>
      <c r="N35" s="210"/>
    </row>
    <row r="36" spans="5:14" ht="12" customHeight="1" x14ac:dyDescent="0.25">
      <c r="E36" s="210"/>
      <c r="F36" s="210"/>
      <c r="G36" s="210"/>
      <c r="L36" s="210"/>
      <c r="M36" s="210"/>
      <c r="N36" s="210"/>
    </row>
    <row r="37" spans="5:14" ht="12" customHeight="1" x14ac:dyDescent="0.25">
      <c r="E37" s="210"/>
      <c r="F37" s="210"/>
      <c r="G37" s="210"/>
      <c r="L37" s="210"/>
      <c r="M37" s="210"/>
      <c r="N37" s="210"/>
    </row>
    <row r="38" spans="5:14" ht="12" customHeight="1" x14ac:dyDescent="0.25">
      <c r="E38" s="210"/>
      <c r="F38" s="210"/>
      <c r="G38" s="210"/>
      <c r="L38" s="210"/>
      <c r="M38" s="210"/>
      <c r="N38" s="210"/>
    </row>
    <row r="39" spans="5:14" ht="12" customHeight="1" x14ac:dyDescent="0.25">
      <c r="E39" s="210"/>
      <c r="F39" s="210"/>
      <c r="G39" s="210"/>
      <c r="L39" s="210"/>
      <c r="M39" s="210"/>
      <c r="N39" s="210"/>
    </row>
    <row r="40" spans="5:14" ht="12" customHeight="1" x14ac:dyDescent="0.25">
      <c r="E40" s="210"/>
      <c r="F40" s="210"/>
      <c r="G40" s="210"/>
      <c r="L40" s="210"/>
      <c r="M40" s="210"/>
      <c r="N40" s="210"/>
    </row>
    <row r="41" spans="5:14" ht="12" customHeight="1" x14ac:dyDescent="0.25"/>
    <row r="42" spans="5:14" ht="12" customHeight="1" x14ac:dyDescent="0.25"/>
    <row r="43" spans="5:14" ht="12" customHeight="1" x14ac:dyDescent="0.25"/>
    <row r="44" spans="5:14" ht="12" customHeight="1" x14ac:dyDescent="0.25"/>
    <row r="45" spans="5:14" ht="12" customHeight="1" x14ac:dyDescent="0.25"/>
  </sheetData>
  <mergeCells count="5">
    <mergeCell ref="Q1:S1"/>
    <mergeCell ref="B5:R5"/>
    <mergeCell ref="A2:S2"/>
    <mergeCell ref="A3:I3"/>
    <mergeCell ref="B4:R4"/>
  </mergeCells>
  <pageMargins left="0.23622047244094491" right="0.23622047244094491" top="0.74803149606299213" bottom="0.74803149606299213" header="0.31496062992125984" footer="0.31496062992125984"/>
  <pageSetup paperSize="9" orientation="landscape" r:id="rId1"/>
  <headerFooter alignWithMargins="0">
    <oddFooter>&amp;C30</oddFooter>
  </headerFooter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5"/>
  <sheetViews>
    <sheetView view="pageBreakPreview" zoomScaleNormal="100" zoomScaleSheetLayoutView="100" workbookViewId="0">
      <selection activeCell="B16" sqref="B16"/>
    </sheetView>
  </sheetViews>
  <sheetFormatPr defaultRowHeight="12.75" x14ac:dyDescent="0.25"/>
  <cols>
    <col min="1" max="18" width="7.7109375" style="187" customWidth="1"/>
    <col min="19" max="19" width="1.7109375" style="187" customWidth="1"/>
    <col min="20" max="20" width="9.28515625" style="187" bestFit="1" customWidth="1"/>
    <col min="21" max="21" width="11.42578125" style="187" bestFit="1" customWidth="1"/>
    <col min="22" max="260" width="9.140625" style="187"/>
    <col min="261" max="273" width="10.7109375" style="187" customWidth="1"/>
    <col min="274" max="516" width="9.140625" style="187"/>
    <col min="517" max="529" width="10.7109375" style="187" customWidth="1"/>
    <col min="530" max="772" width="9.140625" style="187"/>
    <col min="773" max="785" width="10.7109375" style="187" customWidth="1"/>
    <col min="786" max="1028" width="9.140625" style="187"/>
    <col min="1029" max="1041" width="10.7109375" style="187" customWidth="1"/>
    <col min="1042" max="1284" width="9.140625" style="187"/>
    <col min="1285" max="1297" width="10.7109375" style="187" customWidth="1"/>
    <col min="1298" max="1540" width="9.140625" style="187"/>
    <col min="1541" max="1553" width="10.7109375" style="187" customWidth="1"/>
    <col min="1554" max="1796" width="9.140625" style="187"/>
    <col min="1797" max="1809" width="10.7109375" style="187" customWidth="1"/>
    <col min="1810" max="2052" width="9.140625" style="187"/>
    <col min="2053" max="2065" width="10.7109375" style="187" customWidth="1"/>
    <col min="2066" max="2308" width="9.140625" style="187"/>
    <col min="2309" max="2321" width="10.7109375" style="187" customWidth="1"/>
    <col min="2322" max="2564" width="9.140625" style="187"/>
    <col min="2565" max="2577" width="10.7109375" style="187" customWidth="1"/>
    <col min="2578" max="2820" width="9.140625" style="187"/>
    <col min="2821" max="2833" width="10.7109375" style="187" customWidth="1"/>
    <col min="2834" max="3076" width="9.140625" style="187"/>
    <col min="3077" max="3089" width="10.7109375" style="187" customWidth="1"/>
    <col min="3090" max="3332" width="9.140625" style="187"/>
    <col min="3333" max="3345" width="10.7109375" style="187" customWidth="1"/>
    <col min="3346" max="3588" width="9.140625" style="187"/>
    <col min="3589" max="3601" width="10.7109375" style="187" customWidth="1"/>
    <col min="3602" max="3844" width="9.140625" style="187"/>
    <col min="3845" max="3857" width="10.7109375" style="187" customWidth="1"/>
    <col min="3858" max="4100" width="9.140625" style="187"/>
    <col min="4101" max="4113" width="10.7109375" style="187" customWidth="1"/>
    <col min="4114" max="4356" width="9.140625" style="187"/>
    <col min="4357" max="4369" width="10.7109375" style="187" customWidth="1"/>
    <col min="4370" max="4612" width="9.140625" style="187"/>
    <col min="4613" max="4625" width="10.7109375" style="187" customWidth="1"/>
    <col min="4626" max="4868" width="9.140625" style="187"/>
    <col min="4869" max="4881" width="10.7109375" style="187" customWidth="1"/>
    <col min="4882" max="5124" width="9.140625" style="187"/>
    <col min="5125" max="5137" width="10.7109375" style="187" customWidth="1"/>
    <col min="5138" max="5380" width="9.140625" style="187"/>
    <col min="5381" max="5393" width="10.7109375" style="187" customWidth="1"/>
    <col min="5394" max="5636" width="9.140625" style="187"/>
    <col min="5637" max="5649" width="10.7109375" style="187" customWidth="1"/>
    <col min="5650" max="5892" width="9.140625" style="187"/>
    <col min="5893" max="5905" width="10.7109375" style="187" customWidth="1"/>
    <col min="5906" max="6148" width="9.140625" style="187"/>
    <col min="6149" max="6161" width="10.7109375" style="187" customWidth="1"/>
    <col min="6162" max="6404" width="9.140625" style="187"/>
    <col min="6405" max="6417" width="10.7109375" style="187" customWidth="1"/>
    <col min="6418" max="6660" width="9.140625" style="187"/>
    <col min="6661" max="6673" width="10.7109375" style="187" customWidth="1"/>
    <col min="6674" max="6916" width="9.140625" style="187"/>
    <col min="6917" max="6929" width="10.7109375" style="187" customWidth="1"/>
    <col min="6930" max="7172" width="9.140625" style="187"/>
    <col min="7173" max="7185" width="10.7109375" style="187" customWidth="1"/>
    <col min="7186" max="7428" width="9.140625" style="187"/>
    <col min="7429" max="7441" width="10.7109375" style="187" customWidth="1"/>
    <col min="7442" max="7684" width="9.140625" style="187"/>
    <col min="7685" max="7697" width="10.7109375" style="187" customWidth="1"/>
    <col min="7698" max="7940" width="9.140625" style="187"/>
    <col min="7941" max="7953" width="10.7109375" style="187" customWidth="1"/>
    <col min="7954" max="8196" width="9.140625" style="187"/>
    <col min="8197" max="8209" width="10.7109375" style="187" customWidth="1"/>
    <col min="8210" max="8452" width="9.140625" style="187"/>
    <col min="8453" max="8465" width="10.7109375" style="187" customWidth="1"/>
    <col min="8466" max="8708" width="9.140625" style="187"/>
    <col min="8709" max="8721" width="10.7109375" style="187" customWidth="1"/>
    <col min="8722" max="8964" width="9.140625" style="187"/>
    <col min="8965" max="8977" width="10.7109375" style="187" customWidth="1"/>
    <col min="8978" max="9220" width="9.140625" style="187"/>
    <col min="9221" max="9233" width="10.7109375" style="187" customWidth="1"/>
    <col min="9234" max="9476" width="9.140625" style="187"/>
    <col min="9477" max="9489" width="10.7109375" style="187" customWidth="1"/>
    <col min="9490" max="9732" width="9.140625" style="187"/>
    <col min="9733" max="9745" width="10.7109375" style="187" customWidth="1"/>
    <col min="9746" max="9988" width="9.140625" style="187"/>
    <col min="9989" max="10001" width="10.7109375" style="187" customWidth="1"/>
    <col min="10002" max="10244" width="9.140625" style="187"/>
    <col min="10245" max="10257" width="10.7109375" style="187" customWidth="1"/>
    <col min="10258" max="10500" width="9.140625" style="187"/>
    <col min="10501" max="10513" width="10.7109375" style="187" customWidth="1"/>
    <col min="10514" max="10756" width="9.140625" style="187"/>
    <col min="10757" max="10769" width="10.7109375" style="187" customWidth="1"/>
    <col min="10770" max="11012" width="9.140625" style="187"/>
    <col min="11013" max="11025" width="10.7109375" style="187" customWidth="1"/>
    <col min="11026" max="11268" width="9.140625" style="187"/>
    <col min="11269" max="11281" width="10.7109375" style="187" customWidth="1"/>
    <col min="11282" max="11524" width="9.140625" style="187"/>
    <col min="11525" max="11537" width="10.7109375" style="187" customWidth="1"/>
    <col min="11538" max="11780" width="9.140625" style="187"/>
    <col min="11781" max="11793" width="10.7109375" style="187" customWidth="1"/>
    <col min="11794" max="12036" width="9.140625" style="187"/>
    <col min="12037" max="12049" width="10.7109375" style="187" customWidth="1"/>
    <col min="12050" max="12292" width="9.140625" style="187"/>
    <col min="12293" max="12305" width="10.7109375" style="187" customWidth="1"/>
    <col min="12306" max="12548" width="9.140625" style="187"/>
    <col min="12549" max="12561" width="10.7109375" style="187" customWidth="1"/>
    <col min="12562" max="12804" width="9.140625" style="187"/>
    <col min="12805" max="12817" width="10.7109375" style="187" customWidth="1"/>
    <col min="12818" max="13060" width="9.140625" style="187"/>
    <col min="13061" max="13073" width="10.7109375" style="187" customWidth="1"/>
    <col min="13074" max="13316" width="9.140625" style="187"/>
    <col min="13317" max="13329" width="10.7109375" style="187" customWidth="1"/>
    <col min="13330" max="13572" width="9.140625" style="187"/>
    <col min="13573" max="13585" width="10.7109375" style="187" customWidth="1"/>
    <col min="13586" max="13828" width="9.140625" style="187"/>
    <col min="13829" max="13841" width="10.7109375" style="187" customWidth="1"/>
    <col min="13842" max="14084" width="9.140625" style="187"/>
    <col min="14085" max="14097" width="10.7109375" style="187" customWidth="1"/>
    <col min="14098" max="14340" width="9.140625" style="187"/>
    <col min="14341" max="14353" width="10.7109375" style="187" customWidth="1"/>
    <col min="14354" max="14596" width="9.140625" style="187"/>
    <col min="14597" max="14609" width="10.7109375" style="187" customWidth="1"/>
    <col min="14610" max="14852" width="9.140625" style="187"/>
    <col min="14853" max="14865" width="10.7109375" style="187" customWidth="1"/>
    <col min="14866" max="15108" width="9.140625" style="187"/>
    <col min="15109" max="15121" width="10.7109375" style="187" customWidth="1"/>
    <col min="15122" max="15364" width="9.140625" style="187"/>
    <col min="15365" max="15377" width="10.7109375" style="187" customWidth="1"/>
    <col min="15378" max="15620" width="9.140625" style="187"/>
    <col min="15621" max="15633" width="10.7109375" style="187" customWidth="1"/>
    <col min="15634" max="15876" width="9.140625" style="187"/>
    <col min="15877" max="15889" width="10.7109375" style="187" customWidth="1"/>
    <col min="15890" max="16132" width="9.140625" style="187"/>
    <col min="16133" max="16145" width="10.7109375" style="187" customWidth="1"/>
    <col min="16146" max="16384" width="9.140625" style="187"/>
  </cols>
  <sheetData>
    <row r="1" spans="1:23" ht="13.5" customHeight="1" x14ac:dyDescent="0.25">
      <c r="Q1" s="914" t="s">
        <v>246</v>
      </c>
      <c r="R1" s="914"/>
      <c r="S1" s="914"/>
    </row>
    <row r="2" spans="1:23" ht="20.100000000000001" customHeight="1" x14ac:dyDescent="0.25">
      <c r="A2" s="913" t="s">
        <v>215</v>
      </c>
      <c r="B2" s="913"/>
      <c r="C2" s="913"/>
      <c r="D2" s="913"/>
      <c r="E2" s="913"/>
      <c r="F2" s="913"/>
      <c r="G2" s="913"/>
      <c r="H2" s="913"/>
      <c r="I2" s="913"/>
      <c r="J2" s="913"/>
      <c r="K2" s="913"/>
      <c r="L2" s="913"/>
      <c r="M2" s="913"/>
      <c r="N2" s="913"/>
      <c r="O2" s="913"/>
      <c r="P2" s="913"/>
      <c r="Q2" s="913"/>
      <c r="R2" s="913"/>
      <c r="S2" s="913"/>
    </row>
    <row r="3" spans="1:23" ht="20.100000000000001" customHeight="1" x14ac:dyDescent="0.25">
      <c r="A3" s="1020">
        <f>T!G17</f>
        <v>2019</v>
      </c>
      <c r="B3" s="1021"/>
      <c r="C3" s="1021"/>
      <c r="D3" s="1021"/>
      <c r="E3" s="1021"/>
      <c r="F3" s="1021"/>
      <c r="G3" s="1021"/>
      <c r="H3" s="1021"/>
      <c r="I3" s="1021"/>
      <c r="J3" s="211"/>
      <c r="K3" s="212"/>
      <c r="L3" s="212"/>
      <c r="M3" s="212"/>
      <c r="N3" s="212"/>
      <c r="O3" s="212"/>
      <c r="P3" s="212"/>
      <c r="Q3" s="212"/>
      <c r="R3" s="212"/>
    </row>
    <row r="4" spans="1:23" ht="17.25" customHeight="1" x14ac:dyDescent="0.25">
      <c r="A4" s="233"/>
      <c r="B4" s="1041"/>
      <c r="C4" s="1042"/>
      <c r="D4" s="1042"/>
      <c r="E4" s="1042"/>
      <c r="F4" s="1042"/>
      <c r="G4" s="1042"/>
      <c r="H4" s="1042"/>
      <c r="I4" s="1042"/>
      <c r="J4" s="1042"/>
      <c r="K4" s="1042"/>
      <c r="L4" s="1042"/>
      <c r="M4" s="1042"/>
      <c r="N4" s="1042"/>
      <c r="O4" s="1042"/>
      <c r="P4" s="1042"/>
      <c r="Q4" s="1042"/>
      <c r="R4" s="1043"/>
    </row>
    <row r="5" spans="1:23" ht="50.25" customHeight="1" x14ac:dyDescent="0.25">
      <c r="A5" s="233"/>
      <c r="B5" s="1044" t="s">
        <v>283</v>
      </c>
      <c r="C5" s="1044"/>
      <c r="D5" s="1044"/>
      <c r="E5" s="1044"/>
      <c r="F5" s="1044"/>
      <c r="G5" s="1044"/>
      <c r="H5" s="1044"/>
      <c r="I5" s="1044"/>
      <c r="J5" s="1044"/>
      <c r="K5" s="1044"/>
      <c r="L5" s="1044"/>
      <c r="M5" s="1044"/>
      <c r="N5" s="1044"/>
      <c r="O5" s="1044"/>
      <c r="P5" s="1044"/>
      <c r="Q5" s="1044"/>
      <c r="R5" s="1045"/>
    </row>
    <row r="6" spans="1:23" ht="63" customHeight="1" x14ac:dyDescent="0.25">
      <c r="A6" s="189" t="s">
        <v>140</v>
      </c>
      <c r="B6" s="685" t="s">
        <v>249</v>
      </c>
      <c r="C6" s="680" t="s">
        <v>250</v>
      </c>
      <c r="D6" s="681" t="s">
        <v>251</v>
      </c>
      <c r="E6" s="680" t="s">
        <v>300</v>
      </c>
      <c r="F6" s="681" t="s">
        <v>252</v>
      </c>
      <c r="G6" s="680" t="s">
        <v>253</v>
      </c>
      <c r="H6" s="681" t="s">
        <v>254</v>
      </c>
      <c r="I6" s="680" t="s">
        <v>255</v>
      </c>
      <c r="J6" s="681" t="s">
        <v>256</v>
      </c>
      <c r="K6" s="680" t="s">
        <v>257</v>
      </c>
      <c r="L6" s="681" t="s">
        <v>258</v>
      </c>
      <c r="M6" s="680" t="s">
        <v>259</v>
      </c>
      <c r="N6" s="681" t="s">
        <v>260</v>
      </c>
      <c r="O6" s="682" t="s">
        <v>261</v>
      </c>
      <c r="P6" s="681" t="s">
        <v>262</v>
      </c>
      <c r="Q6" s="683" t="s">
        <v>315</v>
      </c>
      <c r="R6" s="680" t="s">
        <v>263</v>
      </c>
      <c r="S6" s="256"/>
    </row>
    <row r="7" spans="1:23" ht="15" customHeight="1" x14ac:dyDescent="0.25">
      <c r="A7" s="190" t="s">
        <v>25</v>
      </c>
      <c r="B7" s="686">
        <v>458782.95663999999</v>
      </c>
      <c r="C7" s="242">
        <v>1917431.0032199998</v>
      </c>
      <c r="D7" s="243">
        <v>342100.69448000001</v>
      </c>
      <c r="E7" s="244">
        <v>594377.29688000004</v>
      </c>
      <c r="F7" s="243">
        <v>580154.62922999985</v>
      </c>
      <c r="G7" s="244">
        <v>1365965.5605000001</v>
      </c>
      <c r="H7" s="243">
        <v>777526.54608</v>
      </c>
      <c r="I7" s="244">
        <v>628354.26219000004</v>
      </c>
      <c r="J7" s="243">
        <v>611156.55500999989</v>
      </c>
      <c r="K7" s="242">
        <v>1617932.4366599999</v>
      </c>
      <c r="L7" s="245">
        <v>1584318.4808799999</v>
      </c>
      <c r="M7" s="244">
        <v>1701071.27599</v>
      </c>
      <c r="N7" s="243">
        <v>572042.14033800003</v>
      </c>
      <c r="O7" s="250">
        <v>726597.80351</v>
      </c>
      <c r="P7" s="243">
        <v>13477811.641608</v>
      </c>
      <c r="Q7" s="252">
        <v>247314.883241</v>
      </c>
      <c r="R7" s="244">
        <v>13725126.524848999</v>
      </c>
      <c r="S7" s="195"/>
      <c r="T7" s="195"/>
      <c r="U7" s="196"/>
      <c r="V7" s="196"/>
      <c r="W7" s="196"/>
    </row>
    <row r="8" spans="1:23" ht="15" customHeight="1" x14ac:dyDescent="0.25">
      <c r="A8" s="190" t="s">
        <v>26</v>
      </c>
      <c r="B8" s="686">
        <v>361724.90443</v>
      </c>
      <c r="C8" s="244">
        <v>1466593.4391499998</v>
      </c>
      <c r="D8" s="243">
        <v>275165.84213999996</v>
      </c>
      <c r="E8" s="244">
        <v>457190.53167999996</v>
      </c>
      <c r="F8" s="243">
        <v>444294.75841000001</v>
      </c>
      <c r="G8" s="244">
        <v>1085442.2474800001</v>
      </c>
      <c r="H8" s="243">
        <v>607174.87458000006</v>
      </c>
      <c r="I8" s="244">
        <v>507356.32953000005</v>
      </c>
      <c r="J8" s="243">
        <v>484970.10998999997</v>
      </c>
      <c r="K8" s="242">
        <v>1214426.76642</v>
      </c>
      <c r="L8" s="243">
        <v>1264714.0445899998</v>
      </c>
      <c r="M8" s="244">
        <v>1340618.0803799999</v>
      </c>
      <c r="N8" s="243">
        <v>439169.94553000003</v>
      </c>
      <c r="O8" s="250">
        <v>563699.20103999996</v>
      </c>
      <c r="P8" s="243">
        <v>10512541.075349998</v>
      </c>
      <c r="Q8" s="252">
        <v>206463.65189580002</v>
      </c>
      <c r="R8" s="244">
        <v>10719004.727245798</v>
      </c>
      <c r="S8" s="197"/>
      <c r="T8" s="197"/>
      <c r="U8" s="196"/>
      <c r="V8" s="196"/>
      <c r="W8" s="196"/>
    </row>
    <row r="9" spans="1:23" ht="15" customHeight="1" x14ac:dyDescent="0.25">
      <c r="A9" s="190" t="s">
        <v>27</v>
      </c>
      <c r="B9" s="687">
        <v>309481.87640999997</v>
      </c>
      <c r="C9" s="247">
        <v>1224847.3307100001</v>
      </c>
      <c r="D9" s="248">
        <v>238352.74042000002</v>
      </c>
      <c r="E9" s="247">
        <v>387779.09739999997</v>
      </c>
      <c r="F9" s="248">
        <v>383880.72545999993</v>
      </c>
      <c r="G9" s="247">
        <v>991459.08450999996</v>
      </c>
      <c r="H9" s="248">
        <v>509480.96808999992</v>
      </c>
      <c r="I9" s="247">
        <v>436238.18152000004</v>
      </c>
      <c r="J9" s="248">
        <v>416033.64200999989</v>
      </c>
      <c r="K9" s="249">
        <v>1009090.36716</v>
      </c>
      <c r="L9" s="248">
        <v>1074250.2284809998</v>
      </c>
      <c r="M9" s="247">
        <v>1009062.1418300003</v>
      </c>
      <c r="N9" s="248">
        <v>373195.00774999993</v>
      </c>
      <c r="O9" s="251">
        <v>473734.06019999995</v>
      </c>
      <c r="P9" s="259">
        <v>8836885.451950999</v>
      </c>
      <c r="Q9" s="253">
        <v>172710.64221100003</v>
      </c>
      <c r="R9" s="247">
        <v>9009596.0941619985</v>
      </c>
      <c r="S9" s="203"/>
      <c r="T9" s="203"/>
      <c r="U9" s="196"/>
      <c r="V9" s="196"/>
      <c r="W9" s="196"/>
    </row>
    <row r="10" spans="1:23" ht="15" customHeight="1" x14ac:dyDescent="0.25">
      <c r="A10" s="190" t="s">
        <v>28</v>
      </c>
      <c r="B10" s="686">
        <v>219805.02893999999</v>
      </c>
      <c r="C10" s="244">
        <v>782198.57994999981</v>
      </c>
      <c r="D10" s="243">
        <v>171863.76165</v>
      </c>
      <c r="E10" s="244">
        <v>255414.09810000012</v>
      </c>
      <c r="F10" s="243">
        <v>252752.30695000003</v>
      </c>
      <c r="G10" s="244">
        <v>721736.06410000008</v>
      </c>
      <c r="H10" s="243">
        <v>347213.07878999994</v>
      </c>
      <c r="I10" s="244">
        <v>302430.27674</v>
      </c>
      <c r="J10" s="243">
        <v>290914.80553000001</v>
      </c>
      <c r="K10" s="242">
        <v>633871.84971399931</v>
      </c>
      <c r="L10" s="243">
        <v>784147.94524800009</v>
      </c>
      <c r="M10" s="244">
        <v>962122.71445999981</v>
      </c>
      <c r="N10" s="243">
        <v>254846.77939000004</v>
      </c>
      <c r="O10" s="250">
        <v>311019.90330000001</v>
      </c>
      <c r="P10" s="243">
        <v>6290337.1928619985</v>
      </c>
      <c r="Q10" s="252">
        <v>127901.44149700004</v>
      </c>
      <c r="R10" s="244">
        <v>6418238.6343589984</v>
      </c>
      <c r="S10" s="197"/>
      <c r="T10" s="197"/>
      <c r="U10" s="196"/>
      <c r="V10" s="196"/>
      <c r="W10" s="196"/>
    </row>
    <row r="11" spans="1:23" ht="15" customHeight="1" x14ac:dyDescent="0.25">
      <c r="A11" s="190" t="s">
        <v>29</v>
      </c>
      <c r="B11" s="686">
        <v>209028.56303999998</v>
      </c>
      <c r="C11" s="244">
        <v>655197.22444000002</v>
      </c>
      <c r="D11" s="243">
        <v>155144.71507000001</v>
      </c>
      <c r="E11" s="244">
        <v>237646.00998999999</v>
      </c>
      <c r="F11" s="243">
        <v>243683.06273000003</v>
      </c>
      <c r="G11" s="244">
        <v>695192.93530000001</v>
      </c>
      <c r="H11" s="243">
        <v>321588.02888000006</v>
      </c>
      <c r="I11" s="244">
        <v>273879.55617</v>
      </c>
      <c r="J11" s="243">
        <v>264319.53436999989</v>
      </c>
      <c r="K11" s="242">
        <v>557243.92842696724</v>
      </c>
      <c r="L11" s="243">
        <v>798203.97520400048</v>
      </c>
      <c r="M11" s="244">
        <v>861031.01350999996</v>
      </c>
      <c r="N11" s="243">
        <v>230229.84647000005</v>
      </c>
      <c r="O11" s="250">
        <v>284136.89529999997</v>
      </c>
      <c r="P11" s="243">
        <v>5786525.2889009677</v>
      </c>
      <c r="Q11" s="252">
        <v>148419.62865299999</v>
      </c>
      <c r="R11" s="244">
        <v>5934944.9175539678</v>
      </c>
      <c r="S11" s="197"/>
      <c r="T11" s="197"/>
      <c r="U11" s="196"/>
      <c r="V11" s="196"/>
      <c r="W11" s="196"/>
    </row>
    <row r="12" spans="1:23" ht="15" customHeight="1" x14ac:dyDescent="0.25">
      <c r="A12" s="190" t="s">
        <v>30</v>
      </c>
      <c r="B12" s="687">
        <v>104821.36199</v>
      </c>
      <c r="C12" s="247">
        <v>300734.29114000004</v>
      </c>
      <c r="D12" s="248">
        <v>99193.393290000022</v>
      </c>
      <c r="E12" s="247">
        <v>118836.76567999998</v>
      </c>
      <c r="F12" s="248">
        <v>119256.48519000002</v>
      </c>
      <c r="G12" s="247">
        <v>461399.67827000003</v>
      </c>
      <c r="H12" s="248">
        <v>180423.97178999998</v>
      </c>
      <c r="I12" s="247">
        <v>155507.11640000003</v>
      </c>
      <c r="J12" s="248">
        <v>144714.63503</v>
      </c>
      <c r="K12" s="249">
        <v>203820.44186299376</v>
      </c>
      <c r="L12" s="248">
        <v>543323.17190900003</v>
      </c>
      <c r="M12" s="247">
        <v>1197522.3058200001</v>
      </c>
      <c r="N12" s="248">
        <v>114551.16432999999</v>
      </c>
      <c r="O12" s="251">
        <v>148849.71302</v>
      </c>
      <c r="P12" s="259">
        <v>3892954.4957219944</v>
      </c>
      <c r="Q12" s="253">
        <v>134449.76869</v>
      </c>
      <c r="R12" s="247">
        <v>4027404.2644119943</v>
      </c>
      <c r="S12" s="197"/>
      <c r="T12" s="197"/>
      <c r="U12" s="196"/>
      <c r="V12" s="196"/>
      <c r="W12" s="196"/>
    </row>
    <row r="13" spans="1:23" ht="15" customHeight="1" x14ac:dyDescent="0.25">
      <c r="A13" s="190" t="s">
        <v>31</v>
      </c>
      <c r="B13" s="686">
        <v>102946.87940000001</v>
      </c>
      <c r="C13" s="244">
        <v>297418.67546999996</v>
      </c>
      <c r="D13" s="243">
        <v>97880.976539999974</v>
      </c>
      <c r="E13" s="244">
        <v>110763.03182000002</v>
      </c>
      <c r="F13" s="243">
        <v>111278.30073000003</v>
      </c>
      <c r="G13" s="244">
        <v>444646.53857999993</v>
      </c>
      <c r="H13" s="243">
        <v>176573.08947000006</v>
      </c>
      <c r="I13" s="244">
        <v>164940.91721000001</v>
      </c>
      <c r="J13" s="243">
        <v>130919.60606000003</v>
      </c>
      <c r="K13" s="242">
        <v>214192.86537297492</v>
      </c>
      <c r="L13" s="243">
        <v>513324.61555899994</v>
      </c>
      <c r="M13" s="244">
        <v>1431854.6549599997</v>
      </c>
      <c r="N13" s="243">
        <v>114433.86721000001</v>
      </c>
      <c r="O13" s="250">
        <v>141295.63039000003</v>
      </c>
      <c r="P13" s="243">
        <v>4052469.6487719747</v>
      </c>
      <c r="Q13" s="252">
        <v>131515.25882799999</v>
      </c>
      <c r="R13" s="244">
        <v>4183984.9075999749</v>
      </c>
      <c r="S13" s="197"/>
      <c r="T13" s="197"/>
      <c r="U13" s="196"/>
      <c r="V13" s="196"/>
      <c r="W13" s="196"/>
    </row>
    <row r="14" spans="1:23" ht="15" customHeight="1" x14ac:dyDescent="0.25">
      <c r="A14" s="190" t="s">
        <v>32</v>
      </c>
      <c r="B14" s="686">
        <v>104385.39921</v>
      </c>
      <c r="C14" s="244">
        <v>297552.24562999984</v>
      </c>
      <c r="D14" s="243">
        <v>90699.996249999997</v>
      </c>
      <c r="E14" s="244">
        <v>125597.45102999998</v>
      </c>
      <c r="F14" s="243">
        <v>116043.08190999999</v>
      </c>
      <c r="G14" s="244">
        <v>405688.5144300001</v>
      </c>
      <c r="H14" s="243">
        <v>177886.45758999995</v>
      </c>
      <c r="I14" s="244">
        <v>160705.9345</v>
      </c>
      <c r="J14" s="243">
        <v>139205.35215999998</v>
      </c>
      <c r="K14" s="242">
        <v>197679.49717001134</v>
      </c>
      <c r="L14" s="243">
        <v>475854.32146800007</v>
      </c>
      <c r="M14" s="244">
        <v>1381409.0682799998</v>
      </c>
      <c r="N14" s="243">
        <v>116173.54657999999</v>
      </c>
      <c r="O14" s="250">
        <v>151484.99157000001</v>
      </c>
      <c r="P14" s="243">
        <v>3940365.8577780109</v>
      </c>
      <c r="Q14" s="252">
        <v>120451.880322</v>
      </c>
      <c r="R14" s="244">
        <v>4060817.7381000109</v>
      </c>
      <c r="S14" s="197"/>
      <c r="T14" s="197"/>
      <c r="U14" s="196"/>
      <c r="V14" s="196"/>
      <c r="W14" s="196"/>
    </row>
    <row r="15" spans="1:23" ht="15" customHeight="1" x14ac:dyDescent="0.25">
      <c r="A15" s="190" t="s">
        <v>33</v>
      </c>
      <c r="B15" s="687">
        <v>139266.5606</v>
      </c>
      <c r="C15" s="247">
        <v>409088.87047999975</v>
      </c>
      <c r="D15" s="248">
        <v>120584.45057</v>
      </c>
      <c r="E15" s="247">
        <v>164865.01481999995</v>
      </c>
      <c r="F15" s="248">
        <v>161856.47319999998</v>
      </c>
      <c r="G15" s="247">
        <v>531329.64224000007</v>
      </c>
      <c r="H15" s="248">
        <v>226869.65285000001</v>
      </c>
      <c r="I15" s="247">
        <v>201555.78391000003</v>
      </c>
      <c r="J15" s="248">
        <v>181615.69156000001</v>
      </c>
      <c r="K15" s="249">
        <v>313316.71728500049</v>
      </c>
      <c r="L15" s="248">
        <v>585653.77740599995</v>
      </c>
      <c r="M15" s="247">
        <v>1542417.27104</v>
      </c>
      <c r="N15" s="248">
        <v>152110.77698999998</v>
      </c>
      <c r="O15" s="251">
        <v>200402.44201</v>
      </c>
      <c r="P15" s="259">
        <v>4930933.1249610018</v>
      </c>
      <c r="Q15" s="253">
        <v>115690.85154100001</v>
      </c>
      <c r="R15" s="247">
        <v>5046623.9765020022</v>
      </c>
      <c r="S15" s="197"/>
      <c r="T15" s="197"/>
      <c r="U15" s="196"/>
      <c r="V15" s="196"/>
      <c r="W15" s="196"/>
    </row>
    <row r="16" spans="1:23" ht="15" customHeight="1" x14ac:dyDescent="0.25">
      <c r="A16" s="190" t="s">
        <v>34</v>
      </c>
      <c r="B16" s="686"/>
      <c r="C16" s="244"/>
      <c r="D16" s="243"/>
      <c r="E16" s="244"/>
      <c r="F16" s="243"/>
      <c r="G16" s="244"/>
      <c r="H16" s="243"/>
      <c r="I16" s="244"/>
      <c r="J16" s="243"/>
      <c r="K16" s="242"/>
      <c r="L16" s="243"/>
      <c r="M16" s="244"/>
      <c r="N16" s="243"/>
      <c r="O16" s="250"/>
      <c r="P16" s="243"/>
      <c r="Q16" s="252"/>
      <c r="R16" s="244"/>
      <c r="S16" s="197"/>
      <c r="T16" s="197"/>
      <c r="U16" s="196"/>
      <c r="V16" s="196"/>
      <c r="W16" s="196"/>
    </row>
    <row r="17" spans="1:23" ht="15" customHeight="1" x14ac:dyDescent="0.25">
      <c r="A17" s="190" t="s">
        <v>35</v>
      </c>
      <c r="B17" s="686"/>
      <c r="C17" s="244"/>
      <c r="D17" s="243"/>
      <c r="E17" s="244"/>
      <c r="F17" s="243"/>
      <c r="G17" s="244"/>
      <c r="H17" s="243"/>
      <c r="I17" s="244"/>
      <c r="J17" s="243"/>
      <c r="K17" s="242"/>
      <c r="L17" s="243"/>
      <c r="M17" s="244"/>
      <c r="N17" s="243"/>
      <c r="O17" s="250"/>
      <c r="P17" s="243"/>
      <c r="Q17" s="252"/>
      <c r="R17" s="244"/>
      <c r="S17" s="197"/>
      <c r="T17" s="197"/>
      <c r="U17" s="196"/>
      <c r="V17" s="196"/>
      <c r="W17" s="196"/>
    </row>
    <row r="18" spans="1:23" ht="15" customHeight="1" x14ac:dyDescent="0.25">
      <c r="A18" s="198" t="s">
        <v>36</v>
      </c>
      <c r="B18" s="687"/>
      <c r="C18" s="247"/>
      <c r="D18" s="248"/>
      <c r="E18" s="247"/>
      <c r="F18" s="248"/>
      <c r="G18" s="247"/>
      <c r="H18" s="248"/>
      <c r="I18" s="247"/>
      <c r="J18" s="248"/>
      <c r="K18" s="249"/>
      <c r="L18" s="248"/>
      <c r="M18" s="247"/>
      <c r="N18" s="248"/>
      <c r="O18" s="251"/>
      <c r="P18" s="259"/>
      <c r="Q18" s="253"/>
      <c r="R18" s="247"/>
      <c r="S18" s="336"/>
      <c r="T18" s="197"/>
      <c r="U18" s="196"/>
      <c r="V18" s="196"/>
      <c r="W18" s="196"/>
    </row>
    <row r="19" spans="1:23" ht="15" customHeight="1" x14ac:dyDescent="0.25">
      <c r="A19" s="190" t="s">
        <v>129</v>
      </c>
      <c r="B19" s="759">
        <f>SUM(B7:B9)</f>
        <v>1129989.7374799999</v>
      </c>
      <c r="C19" s="760">
        <f>SUM(C7:C9)</f>
        <v>4608871.7730799997</v>
      </c>
      <c r="D19" s="734">
        <f t="shared" ref="D19:J19" si="0">SUM(D7:D9)</f>
        <v>855619.27703999996</v>
      </c>
      <c r="E19" s="760">
        <f t="shared" si="0"/>
        <v>1439346.9259600001</v>
      </c>
      <c r="F19" s="734">
        <f t="shared" si="0"/>
        <v>1408330.1130999997</v>
      </c>
      <c r="G19" s="760">
        <f t="shared" si="0"/>
        <v>3442866.89249</v>
      </c>
      <c r="H19" s="734">
        <f t="shared" si="0"/>
        <v>1894182.3887499999</v>
      </c>
      <c r="I19" s="760">
        <f t="shared" si="0"/>
        <v>1571948.7732400002</v>
      </c>
      <c r="J19" s="734">
        <f t="shared" si="0"/>
        <v>1512160.3070099996</v>
      </c>
      <c r="K19" s="760">
        <f>SUM(K7:K9)</f>
        <v>3841449.5702399998</v>
      </c>
      <c r="L19" s="734">
        <f t="shared" ref="L19:R19" si="1">SUM(L7:L9)</f>
        <v>3923282.7539509996</v>
      </c>
      <c r="M19" s="760">
        <f t="shared" si="1"/>
        <v>4050751.4982000003</v>
      </c>
      <c r="N19" s="734">
        <f t="shared" si="1"/>
        <v>1384407.0936179999</v>
      </c>
      <c r="O19" s="761">
        <f t="shared" si="1"/>
        <v>1764031.0647499999</v>
      </c>
      <c r="P19" s="734">
        <f t="shared" si="1"/>
        <v>32827238.168908998</v>
      </c>
      <c r="Q19" s="762">
        <f t="shared" si="1"/>
        <v>626489.1773478</v>
      </c>
      <c r="R19" s="760">
        <f t="shared" si="1"/>
        <v>33453727.346256796</v>
      </c>
    </row>
    <row r="20" spans="1:23" ht="15" customHeight="1" x14ac:dyDescent="0.25">
      <c r="A20" s="190" t="s">
        <v>152</v>
      </c>
      <c r="B20" s="759">
        <f>SUM(B10:B12)</f>
        <v>533654.95396999991</v>
      </c>
      <c r="C20" s="760">
        <f>SUM(C10:C12)</f>
        <v>1738130.0955299998</v>
      </c>
      <c r="D20" s="734">
        <f t="shared" ref="D20:J20" si="2">SUM(D10:D12)</f>
        <v>426201.87001000007</v>
      </c>
      <c r="E20" s="760">
        <f t="shared" si="2"/>
        <v>611896.87377000006</v>
      </c>
      <c r="F20" s="734">
        <f t="shared" si="2"/>
        <v>615691.85487000004</v>
      </c>
      <c r="G20" s="760">
        <f t="shared" si="2"/>
        <v>1878328.6776700001</v>
      </c>
      <c r="H20" s="734">
        <f t="shared" si="2"/>
        <v>849225.07946000004</v>
      </c>
      <c r="I20" s="760">
        <f t="shared" si="2"/>
        <v>731816.94931000005</v>
      </c>
      <c r="J20" s="734">
        <f t="shared" si="2"/>
        <v>699948.97492999991</v>
      </c>
      <c r="K20" s="760">
        <f>SUM(K10:K12)</f>
        <v>1394936.2200039602</v>
      </c>
      <c r="L20" s="734">
        <f t="shared" ref="L20:R20" si="3">SUM(L10:L12)</f>
        <v>2125675.0923610004</v>
      </c>
      <c r="M20" s="760">
        <f t="shared" si="3"/>
        <v>3020676.0337899998</v>
      </c>
      <c r="N20" s="734">
        <f t="shared" si="3"/>
        <v>599627.79019000009</v>
      </c>
      <c r="O20" s="761">
        <f t="shared" si="3"/>
        <v>744006.51162</v>
      </c>
      <c r="P20" s="734">
        <f t="shared" si="3"/>
        <v>15969816.97748496</v>
      </c>
      <c r="Q20" s="762">
        <f t="shared" si="3"/>
        <v>410770.83884000004</v>
      </c>
      <c r="R20" s="760">
        <f t="shared" si="3"/>
        <v>16380587.81632496</v>
      </c>
    </row>
    <row r="21" spans="1:23" ht="15" customHeight="1" x14ac:dyDescent="0.25">
      <c r="A21" s="190" t="s">
        <v>186</v>
      </c>
      <c r="B21" s="759">
        <f>SUM(B13:B15)</f>
        <v>346598.83921000001</v>
      </c>
      <c r="C21" s="760">
        <f>SUM(C13:C15)</f>
        <v>1004059.7915799995</v>
      </c>
      <c r="D21" s="734">
        <f t="shared" ref="D21:J21" si="4">SUM(D13:D15)</f>
        <v>309165.42335999996</v>
      </c>
      <c r="E21" s="760">
        <f t="shared" si="4"/>
        <v>401225.49766999995</v>
      </c>
      <c r="F21" s="734">
        <f t="shared" si="4"/>
        <v>389177.85583999997</v>
      </c>
      <c r="G21" s="760">
        <f t="shared" si="4"/>
        <v>1381664.6952500001</v>
      </c>
      <c r="H21" s="734">
        <f t="shared" si="4"/>
        <v>581329.19990999997</v>
      </c>
      <c r="I21" s="760">
        <f t="shared" si="4"/>
        <v>527202.63562000007</v>
      </c>
      <c r="J21" s="734">
        <f t="shared" si="4"/>
        <v>451740.64978000004</v>
      </c>
      <c r="K21" s="760">
        <f>SUM(K13:K15)</f>
        <v>725189.07982798677</v>
      </c>
      <c r="L21" s="734">
        <f t="shared" ref="L21:R21" si="5">SUM(L13:L15)</f>
        <v>1574832.714433</v>
      </c>
      <c r="M21" s="760">
        <f t="shared" si="5"/>
        <v>4355680.9942799993</v>
      </c>
      <c r="N21" s="734">
        <f t="shared" si="5"/>
        <v>382718.19078</v>
      </c>
      <c r="O21" s="761">
        <f t="shared" si="5"/>
        <v>493183.06397000002</v>
      </c>
      <c r="P21" s="734">
        <f t="shared" si="5"/>
        <v>12923768.631510988</v>
      </c>
      <c r="Q21" s="762">
        <f t="shared" si="5"/>
        <v>367657.99069100001</v>
      </c>
      <c r="R21" s="760">
        <f t="shared" si="5"/>
        <v>13291426.622201987</v>
      </c>
    </row>
    <row r="22" spans="1:23" ht="15" customHeight="1" x14ac:dyDescent="0.25">
      <c r="A22" s="198" t="s">
        <v>153</v>
      </c>
      <c r="B22" s="763">
        <f>SUM(B16:B18)</f>
        <v>0</v>
      </c>
      <c r="C22" s="764">
        <f>SUM(C16:C18)</f>
        <v>0</v>
      </c>
      <c r="D22" s="737">
        <f t="shared" ref="D22:J22" si="6">SUM(D16:D18)</f>
        <v>0</v>
      </c>
      <c r="E22" s="764">
        <f t="shared" si="6"/>
        <v>0</v>
      </c>
      <c r="F22" s="737">
        <f t="shared" si="6"/>
        <v>0</v>
      </c>
      <c r="G22" s="764">
        <f t="shared" si="6"/>
        <v>0</v>
      </c>
      <c r="H22" s="737">
        <f t="shared" si="6"/>
        <v>0</v>
      </c>
      <c r="I22" s="764">
        <f t="shared" si="6"/>
        <v>0</v>
      </c>
      <c r="J22" s="737">
        <f t="shared" si="6"/>
        <v>0</v>
      </c>
      <c r="K22" s="764">
        <f>SUM(K16:K18)</f>
        <v>0</v>
      </c>
      <c r="L22" s="737">
        <f t="shared" ref="L22:R22" si="7">SUM(L16:L18)</f>
        <v>0</v>
      </c>
      <c r="M22" s="764">
        <f t="shared" si="7"/>
        <v>0</v>
      </c>
      <c r="N22" s="737">
        <f t="shared" si="7"/>
        <v>0</v>
      </c>
      <c r="O22" s="765">
        <f t="shared" si="7"/>
        <v>0</v>
      </c>
      <c r="P22" s="737">
        <f t="shared" si="7"/>
        <v>0</v>
      </c>
      <c r="Q22" s="766">
        <f t="shared" si="7"/>
        <v>0</v>
      </c>
      <c r="R22" s="764">
        <f t="shared" si="7"/>
        <v>0</v>
      </c>
      <c r="S22" s="256"/>
    </row>
    <row r="23" spans="1:23" ht="15" customHeight="1" x14ac:dyDescent="0.25">
      <c r="A23" s="190" t="s">
        <v>154</v>
      </c>
      <c r="B23" s="686">
        <f>SUM(B7:B12)</f>
        <v>1663644.6914499998</v>
      </c>
      <c r="C23" s="242">
        <f>SUM(C7:C12)</f>
        <v>6347001.8686100002</v>
      </c>
      <c r="D23" s="245">
        <f t="shared" ref="D23:J23" si="8">SUM(D7:D12)</f>
        <v>1281821.14705</v>
      </c>
      <c r="E23" s="242">
        <f t="shared" si="8"/>
        <v>2051243.7997300001</v>
      </c>
      <c r="F23" s="245">
        <f t="shared" si="8"/>
        <v>2024021.9679699999</v>
      </c>
      <c r="G23" s="242">
        <f t="shared" si="8"/>
        <v>5321195.5701600006</v>
      </c>
      <c r="H23" s="245">
        <f t="shared" si="8"/>
        <v>2743407.4682099996</v>
      </c>
      <c r="I23" s="242">
        <f t="shared" si="8"/>
        <v>2303765.7225500005</v>
      </c>
      <c r="J23" s="245">
        <f t="shared" si="8"/>
        <v>2212109.2819399997</v>
      </c>
      <c r="K23" s="242">
        <f>SUM(K7:K12)</f>
        <v>5236385.79024396</v>
      </c>
      <c r="L23" s="245">
        <f t="shared" ref="L23:R23" si="9">SUM(L7:L12)</f>
        <v>6048957.8463119995</v>
      </c>
      <c r="M23" s="242">
        <f t="shared" si="9"/>
        <v>7071427.53199</v>
      </c>
      <c r="N23" s="245">
        <f t="shared" si="9"/>
        <v>1984034.883808</v>
      </c>
      <c r="O23" s="860">
        <f t="shared" si="9"/>
        <v>2508037.5763699999</v>
      </c>
      <c r="P23" s="245">
        <f t="shared" si="9"/>
        <v>48797055.146393955</v>
      </c>
      <c r="Q23" s="861">
        <f t="shared" si="9"/>
        <v>1037260.0161878001</v>
      </c>
      <c r="R23" s="242">
        <f t="shared" si="9"/>
        <v>49834315.162581757</v>
      </c>
    </row>
    <row r="24" spans="1:23" ht="15" customHeight="1" x14ac:dyDescent="0.25">
      <c r="A24" s="190" t="s">
        <v>155</v>
      </c>
      <c r="B24" s="688">
        <f>SUM(B13:B18)</f>
        <v>346598.83921000001</v>
      </c>
      <c r="C24" s="453">
        <f>SUM(C13:C18)</f>
        <v>1004059.7915799995</v>
      </c>
      <c r="D24" s="450">
        <f t="shared" ref="D24:J24" si="10">SUM(D13:D18)</f>
        <v>309165.42335999996</v>
      </c>
      <c r="E24" s="453">
        <f t="shared" si="10"/>
        <v>401225.49766999995</v>
      </c>
      <c r="F24" s="450">
        <f t="shared" si="10"/>
        <v>389177.85583999997</v>
      </c>
      <c r="G24" s="453">
        <f t="shared" si="10"/>
        <v>1381664.6952500001</v>
      </c>
      <c r="H24" s="450">
        <f t="shared" si="10"/>
        <v>581329.19990999997</v>
      </c>
      <c r="I24" s="453">
        <f t="shared" si="10"/>
        <v>527202.63562000007</v>
      </c>
      <c r="J24" s="450">
        <f t="shared" si="10"/>
        <v>451740.64978000004</v>
      </c>
      <c r="K24" s="453">
        <f>SUM(K13:K18)</f>
        <v>725189.07982798677</v>
      </c>
      <c r="L24" s="450">
        <f t="shared" ref="L24:R24" si="11">SUM(L13:L18)</f>
        <v>1574832.714433</v>
      </c>
      <c r="M24" s="453">
        <f t="shared" si="11"/>
        <v>4355680.9942799993</v>
      </c>
      <c r="N24" s="450">
        <f t="shared" si="11"/>
        <v>382718.19078</v>
      </c>
      <c r="O24" s="454">
        <f t="shared" si="11"/>
        <v>493183.06397000002</v>
      </c>
      <c r="P24" s="450">
        <f t="shared" si="11"/>
        <v>12923768.631510988</v>
      </c>
      <c r="Q24" s="455">
        <f t="shared" si="11"/>
        <v>367657.99069100001</v>
      </c>
      <c r="R24" s="453">
        <f t="shared" si="11"/>
        <v>13291426.622201987</v>
      </c>
    </row>
    <row r="25" spans="1:23" ht="15" customHeight="1" x14ac:dyDescent="0.25">
      <c r="A25" s="229" t="s">
        <v>142</v>
      </c>
      <c r="B25" s="767">
        <f>SUM(B7:B18)</f>
        <v>2010243.5306599997</v>
      </c>
      <c r="C25" s="768">
        <f>SUM(C7:C18)</f>
        <v>7351061.6601900002</v>
      </c>
      <c r="D25" s="740">
        <f t="shared" ref="D25:J25" si="12">SUM(D7:D18)</f>
        <v>1590986.5704100002</v>
      </c>
      <c r="E25" s="768">
        <f t="shared" si="12"/>
        <v>2452469.2974000005</v>
      </c>
      <c r="F25" s="740">
        <f t="shared" si="12"/>
        <v>2413199.82381</v>
      </c>
      <c r="G25" s="768">
        <f t="shared" si="12"/>
        <v>6702860.2654100005</v>
      </c>
      <c r="H25" s="740">
        <f t="shared" si="12"/>
        <v>3324736.6681199996</v>
      </c>
      <c r="I25" s="768">
        <f t="shared" si="12"/>
        <v>2830968.3581700008</v>
      </c>
      <c r="J25" s="740">
        <f t="shared" si="12"/>
        <v>2663849.9317199998</v>
      </c>
      <c r="K25" s="768">
        <f>SUM(K7:K18)</f>
        <v>5961574.8700719476</v>
      </c>
      <c r="L25" s="740">
        <f t="shared" ref="L25:R25" si="13">SUM(L7:L18)</f>
        <v>7623790.560744999</v>
      </c>
      <c r="M25" s="768">
        <f t="shared" si="13"/>
        <v>11427108.52627</v>
      </c>
      <c r="N25" s="740">
        <f t="shared" si="13"/>
        <v>2366753.0745879998</v>
      </c>
      <c r="O25" s="769">
        <f t="shared" si="13"/>
        <v>3001220.6403399999</v>
      </c>
      <c r="P25" s="740">
        <f t="shared" si="13"/>
        <v>61720823.777904943</v>
      </c>
      <c r="Q25" s="770">
        <f t="shared" si="13"/>
        <v>1404918.0068788</v>
      </c>
      <c r="R25" s="768">
        <f t="shared" si="13"/>
        <v>63125741.784783751</v>
      </c>
      <c r="S25" s="337"/>
    </row>
    <row r="26" spans="1:23" ht="9.75" customHeight="1" x14ac:dyDescent="0.25">
      <c r="B26" s="689"/>
      <c r="P26" s="222"/>
      <c r="R26" s="684"/>
    </row>
    <row r="28" spans="1:23" ht="12" customHeight="1" x14ac:dyDescent="0.25">
      <c r="A28" s="209"/>
      <c r="B28" s="209"/>
      <c r="C28" s="209"/>
      <c r="H28" s="209"/>
      <c r="I28" s="209"/>
      <c r="J28" s="209"/>
      <c r="K28" s="209"/>
      <c r="O28" s="209"/>
      <c r="P28" s="209"/>
      <c r="Q28" s="209"/>
      <c r="R28" s="209"/>
    </row>
    <row r="29" spans="1:23" ht="12" customHeight="1" x14ac:dyDescent="0.25">
      <c r="E29" s="210"/>
      <c r="F29" s="210"/>
      <c r="G29" s="210"/>
      <c r="H29" s="210"/>
      <c r="L29" s="210"/>
      <c r="M29" s="210"/>
      <c r="N29" s="210"/>
    </row>
    <row r="30" spans="1:23" ht="12" customHeight="1" x14ac:dyDescent="0.25">
      <c r="E30" s="210"/>
      <c r="F30" s="210"/>
      <c r="G30" s="210"/>
      <c r="L30" s="210"/>
      <c r="M30" s="210"/>
      <c r="N30" s="210"/>
    </row>
    <row r="31" spans="1:23" ht="12" customHeight="1" x14ac:dyDescent="0.25">
      <c r="E31" s="210"/>
      <c r="F31" s="210"/>
      <c r="G31" s="210"/>
      <c r="L31" s="210"/>
      <c r="M31" s="210"/>
      <c r="N31" s="210"/>
    </row>
    <row r="32" spans="1:23" ht="12" customHeight="1" x14ac:dyDescent="0.25">
      <c r="E32" s="210"/>
      <c r="F32" s="210"/>
      <c r="G32" s="210"/>
      <c r="L32" s="210"/>
      <c r="M32" s="210"/>
      <c r="N32" s="210"/>
    </row>
    <row r="33" spans="5:14" ht="12" customHeight="1" x14ac:dyDescent="0.25">
      <c r="E33" s="210"/>
      <c r="F33" s="210"/>
      <c r="G33" s="210"/>
      <c r="L33" s="210"/>
      <c r="M33" s="210"/>
      <c r="N33" s="210"/>
    </row>
    <row r="34" spans="5:14" ht="12" customHeight="1" x14ac:dyDescent="0.25">
      <c r="E34" s="210"/>
      <c r="F34" s="210"/>
      <c r="G34" s="210"/>
      <c r="L34" s="210"/>
      <c r="M34" s="210"/>
      <c r="N34" s="210"/>
    </row>
    <row r="35" spans="5:14" ht="12" customHeight="1" x14ac:dyDescent="0.25">
      <c r="E35" s="210"/>
      <c r="F35" s="210"/>
      <c r="G35" s="210"/>
      <c r="L35" s="210"/>
      <c r="M35" s="210"/>
      <c r="N35" s="210"/>
    </row>
    <row r="36" spans="5:14" ht="12" customHeight="1" x14ac:dyDescent="0.25">
      <c r="E36" s="210"/>
      <c r="F36" s="210"/>
      <c r="G36" s="210"/>
      <c r="L36" s="210"/>
      <c r="M36" s="210"/>
      <c r="N36" s="210"/>
    </row>
    <row r="37" spans="5:14" ht="12" customHeight="1" x14ac:dyDescent="0.25">
      <c r="E37" s="210"/>
      <c r="F37" s="210"/>
      <c r="G37" s="210"/>
      <c r="L37" s="210"/>
      <c r="M37" s="210"/>
      <c r="N37" s="210"/>
    </row>
    <row r="38" spans="5:14" ht="12" customHeight="1" x14ac:dyDescent="0.25">
      <c r="E38" s="210"/>
      <c r="F38" s="210"/>
      <c r="G38" s="210"/>
      <c r="L38" s="210"/>
      <c r="M38" s="210"/>
      <c r="N38" s="210"/>
    </row>
    <row r="39" spans="5:14" ht="12" customHeight="1" x14ac:dyDescent="0.25">
      <c r="E39" s="210"/>
      <c r="F39" s="210"/>
      <c r="G39" s="210"/>
      <c r="L39" s="210"/>
      <c r="M39" s="210"/>
      <c r="N39" s="210"/>
    </row>
    <row r="40" spans="5:14" ht="12" customHeight="1" x14ac:dyDescent="0.25">
      <c r="E40" s="210"/>
      <c r="F40" s="210"/>
      <c r="G40" s="210"/>
      <c r="L40" s="210"/>
      <c r="M40" s="210"/>
      <c r="N40" s="210"/>
    </row>
    <row r="41" spans="5:14" ht="12" customHeight="1" x14ac:dyDescent="0.25"/>
    <row r="42" spans="5:14" ht="12" customHeight="1" x14ac:dyDescent="0.25"/>
    <row r="43" spans="5:14" ht="12" customHeight="1" x14ac:dyDescent="0.25"/>
    <row r="44" spans="5:14" ht="12" customHeight="1" x14ac:dyDescent="0.25"/>
    <row r="45" spans="5:14" ht="12" customHeight="1" x14ac:dyDescent="0.25"/>
  </sheetData>
  <mergeCells count="5">
    <mergeCell ref="A2:S2"/>
    <mergeCell ref="A3:I3"/>
    <mergeCell ref="B4:R4"/>
    <mergeCell ref="B5:R5"/>
    <mergeCell ref="Q1:S1"/>
  </mergeCells>
  <pageMargins left="0.23622047244094491" right="0.23622047244094491" top="0.74803149606299213" bottom="0.74803149606299213" header="0.31496062992125984" footer="0.31496062992125984"/>
  <pageSetup paperSize="9" orientation="landscape" r:id="rId1"/>
  <headerFooter alignWithMargins="0">
    <oddFooter>&amp;C31</oddFooter>
  </headerFooter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0"/>
  <sheetViews>
    <sheetView view="pageBreakPreview" topLeftCell="A10" zoomScaleNormal="100" zoomScaleSheetLayoutView="100" workbookViewId="0"/>
  </sheetViews>
  <sheetFormatPr defaultRowHeight="12.75" x14ac:dyDescent="0.2"/>
  <cols>
    <col min="1" max="19" width="4.7109375" style="3" customWidth="1"/>
    <col min="20" max="20" width="5.85546875" style="3" customWidth="1"/>
    <col min="21" max="21" width="5.7109375" style="3" customWidth="1"/>
    <col min="22" max="16384" width="9.140625" style="3"/>
  </cols>
  <sheetData>
    <row r="1" spans="1:20" x14ac:dyDescent="0.2">
      <c r="E1" s="1100"/>
      <c r="F1" s="1100"/>
    </row>
    <row r="2" spans="1:20" ht="15.75" customHeight="1" x14ac:dyDescent="0.2">
      <c r="A2" s="1102" t="s">
        <v>201</v>
      </c>
      <c r="B2" s="1102"/>
      <c r="C2" s="1102"/>
      <c r="D2" s="1102"/>
      <c r="E2" s="1102"/>
      <c r="F2" s="1102"/>
      <c r="G2" s="1102"/>
      <c r="H2" s="1102"/>
      <c r="I2" s="1102"/>
      <c r="J2" s="1102"/>
      <c r="K2" s="1102"/>
      <c r="L2" s="1102"/>
      <c r="M2" s="1102"/>
      <c r="N2" s="1102"/>
      <c r="O2" s="1102"/>
      <c r="P2" s="1102"/>
      <c r="Q2" s="1102"/>
      <c r="R2" s="1102"/>
      <c r="S2" s="1102"/>
      <c r="T2" s="1102"/>
    </row>
    <row r="3" spans="1:20" ht="15" customHeight="1" x14ac:dyDescent="0.25">
      <c r="A3" s="1099">
        <f>T!G17</f>
        <v>2019</v>
      </c>
      <c r="B3" s="1099"/>
      <c r="E3" s="462"/>
      <c r="F3" s="462"/>
    </row>
    <row r="4" spans="1:20" ht="15" customHeight="1" x14ac:dyDescent="0.2">
      <c r="A4" s="1101" t="s">
        <v>319</v>
      </c>
      <c r="B4" s="1101"/>
      <c r="C4" s="1101"/>
      <c r="D4" s="1101"/>
      <c r="E4" s="1101"/>
      <c r="F4" s="1101"/>
      <c r="G4" s="1101"/>
      <c r="H4" s="1101"/>
      <c r="I4" s="1101"/>
      <c r="J4" s="1101"/>
      <c r="K4" s="1101"/>
      <c r="L4" s="1101"/>
      <c r="M4" s="1101"/>
      <c r="N4" s="1101"/>
      <c r="O4" s="1101"/>
      <c r="P4" s="1101"/>
      <c r="Q4" s="1101"/>
      <c r="R4" s="1101"/>
      <c r="S4" s="1101"/>
      <c r="T4" s="1101"/>
    </row>
    <row r="5" spans="1:20" ht="15" customHeight="1" x14ac:dyDescent="0.25">
      <c r="A5" s="466"/>
      <c r="C5" s="467"/>
      <c r="D5" s="467"/>
      <c r="E5" s="467"/>
      <c r="F5" s="467"/>
      <c r="G5" s="468"/>
      <c r="H5" s="469"/>
      <c r="I5" s="469"/>
    </row>
    <row r="6" spans="1:20" ht="15" customHeight="1" x14ac:dyDescent="0.25">
      <c r="A6" s="466"/>
      <c r="C6" s="467"/>
      <c r="D6" s="467"/>
      <c r="E6" s="467"/>
      <c r="F6" s="467"/>
      <c r="G6" s="468"/>
      <c r="H6" s="469"/>
      <c r="I6" s="469"/>
    </row>
    <row r="7" spans="1:20" ht="15" customHeight="1" x14ac:dyDescent="0.25">
      <c r="A7" s="466"/>
      <c r="B7" s="412"/>
      <c r="C7" s="412"/>
      <c r="D7" s="467"/>
      <c r="E7" s="467"/>
      <c r="F7" s="467"/>
      <c r="G7" s="470"/>
      <c r="H7" s="270"/>
      <c r="I7" s="469"/>
    </row>
    <row r="8" spans="1:20" ht="15" customHeight="1" x14ac:dyDescent="0.25">
      <c r="A8" s="466"/>
      <c r="B8" s="412"/>
      <c r="C8" s="412"/>
      <c r="D8" s="467"/>
      <c r="E8" s="467"/>
      <c r="F8" s="467"/>
      <c r="G8" s="470"/>
      <c r="H8" s="270"/>
      <c r="I8" s="469"/>
    </row>
    <row r="9" spans="1:20" ht="15" customHeight="1" x14ac:dyDescent="0.25">
      <c r="A9" s="466"/>
      <c r="B9" s="412"/>
      <c r="C9" s="412"/>
      <c r="D9" s="467"/>
      <c r="E9" s="467"/>
      <c r="F9" s="467"/>
      <c r="G9" s="470"/>
      <c r="H9" s="270"/>
      <c r="I9" s="469"/>
    </row>
    <row r="10" spans="1:20" ht="15" customHeight="1" x14ac:dyDescent="0.25">
      <c r="A10" s="466"/>
      <c r="B10" s="467"/>
      <c r="C10" s="467"/>
      <c r="D10" s="467"/>
      <c r="E10" s="467"/>
      <c r="F10" s="467"/>
      <c r="G10" s="470"/>
      <c r="H10" s="270"/>
      <c r="I10" s="469"/>
    </row>
    <row r="11" spans="1:20" ht="15" customHeight="1" x14ac:dyDescent="0.25">
      <c r="A11" s="466"/>
      <c r="B11" s="467"/>
      <c r="C11" s="467"/>
      <c r="D11" s="467"/>
      <c r="E11" s="467"/>
      <c r="F11" s="467"/>
      <c r="G11" s="468"/>
      <c r="H11" s="469"/>
      <c r="I11" s="469"/>
    </row>
    <row r="12" spans="1:20" ht="15" customHeight="1" x14ac:dyDescent="0.25">
      <c r="A12" s="466"/>
      <c r="B12" s="467"/>
      <c r="C12" s="467"/>
      <c r="D12" s="467"/>
      <c r="E12" s="467"/>
      <c r="F12" s="467"/>
      <c r="G12" s="468"/>
      <c r="H12" s="469"/>
      <c r="I12" s="469"/>
    </row>
    <row r="13" spans="1:20" ht="15" customHeight="1" x14ac:dyDescent="0.25">
      <c r="A13" s="466"/>
      <c r="B13" s="467"/>
      <c r="C13" s="467"/>
      <c r="D13" s="467"/>
      <c r="E13" s="467"/>
      <c r="F13" s="467"/>
      <c r="G13" s="468"/>
      <c r="H13" s="469"/>
      <c r="I13" s="469"/>
    </row>
    <row r="14" spans="1:20" ht="15" customHeight="1" x14ac:dyDescent="0.25">
      <c r="A14" s="466"/>
      <c r="B14" s="467"/>
      <c r="C14" s="467"/>
      <c r="D14" s="467"/>
      <c r="E14" s="467"/>
      <c r="F14" s="467"/>
      <c r="G14" s="468"/>
      <c r="H14" s="469"/>
      <c r="I14" s="469"/>
    </row>
    <row r="15" spans="1:20" ht="15" customHeight="1" x14ac:dyDescent="0.25">
      <c r="A15" s="466"/>
      <c r="B15" s="467"/>
      <c r="C15" s="467"/>
      <c r="D15" s="467"/>
      <c r="E15" s="467"/>
      <c r="F15" s="467"/>
      <c r="G15" s="468"/>
      <c r="H15" s="471"/>
      <c r="I15" s="471"/>
    </row>
    <row r="16" spans="1:20" ht="15" customHeight="1" x14ac:dyDescent="0.2">
      <c r="A16" s="281"/>
      <c r="B16" s="281"/>
      <c r="C16" s="281"/>
      <c r="D16" s="281"/>
      <c r="E16" s="281"/>
      <c r="F16" s="281"/>
      <c r="G16" s="4"/>
      <c r="H16" s="472"/>
      <c r="I16" s="472"/>
    </row>
    <row r="17" spans="1:20" ht="15" customHeight="1" x14ac:dyDescent="0.2">
      <c r="A17" s="281"/>
      <c r="B17" s="281"/>
      <c r="C17" s="281"/>
      <c r="D17" s="281"/>
      <c r="E17" s="281"/>
      <c r="F17" s="281"/>
    </row>
    <row r="18" spans="1:20" ht="15" customHeight="1" x14ac:dyDescent="0.2">
      <c r="A18" s="281"/>
      <c r="B18" s="281"/>
      <c r="C18" s="281"/>
      <c r="D18" s="281"/>
      <c r="E18" s="281"/>
      <c r="F18" s="281"/>
    </row>
    <row r="19" spans="1:20" ht="15" customHeight="1" x14ac:dyDescent="0.2">
      <c r="A19" s="281"/>
      <c r="B19" s="281"/>
      <c r="C19" s="281"/>
      <c r="D19" s="281"/>
      <c r="E19" s="281"/>
      <c r="F19" s="281"/>
    </row>
    <row r="20" spans="1:20" ht="15" customHeight="1" x14ac:dyDescent="0.2">
      <c r="A20" s="281"/>
      <c r="B20" s="281"/>
      <c r="C20" s="281"/>
      <c r="D20" s="281"/>
      <c r="E20" s="281"/>
      <c r="F20" s="281"/>
    </row>
    <row r="21" spans="1:20" ht="15" customHeight="1" x14ac:dyDescent="0.2">
      <c r="A21" s="281"/>
      <c r="B21" s="281"/>
      <c r="C21" s="281"/>
      <c r="D21" s="281"/>
      <c r="E21" s="281"/>
      <c r="F21" s="281"/>
    </row>
    <row r="22" spans="1:20" ht="12.95" customHeight="1" x14ac:dyDescent="0.25">
      <c r="B22" s="1083" t="s">
        <v>298</v>
      </c>
      <c r="C22" s="1083"/>
      <c r="D22" s="1083"/>
      <c r="E22" s="281"/>
      <c r="F22" s="4"/>
      <c r="G22" s="4"/>
      <c r="H22" s="4"/>
    </row>
    <row r="23" spans="1:20" ht="12.95" customHeight="1" x14ac:dyDescent="0.25">
      <c r="B23" s="1083" t="s">
        <v>285</v>
      </c>
      <c r="C23" s="1083"/>
      <c r="D23" s="1083"/>
      <c r="G23" s="361" t="s">
        <v>274</v>
      </c>
      <c r="P23" s="461" t="s">
        <v>277</v>
      </c>
    </row>
    <row r="24" spans="1:20" ht="12.95" customHeight="1" x14ac:dyDescent="0.25">
      <c r="B24" s="1083" t="s">
        <v>286</v>
      </c>
      <c r="C24" s="1083"/>
      <c r="D24" s="1083"/>
      <c r="G24" s="361" t="s">
        <v>275</v>
      </c>
      <c r="K24" s="361" t="s">
        <v>276</v>
      </c>
      <c r="P24" s="473" t="s">
        <v>280</v>
      </c>
    </row>
    <row r="25" spans="1:20" ht="12.95" customHeight="1" x14ac:dyDescent="0.25">
      <c r="B25" s="1083" t="s">
        <v>288</v>
      </c>
      <c r="C25" s="1083"/>
      <c r="D25" s="1083"/>
      <c r="G25" s="361" t="s">
        <v>278</v>
      </c>
      <c r="K25" s="459" t="s">
        <v>279</v>
      </c>
      <c r="P25" s="270" t="s">
        <v>287</v>
      </c>
    </row>
    <row r="26" spans="1:20" ht="15" customHeight="1" x14ac:dyDescent="0.2">
      <c r="A26" s="281"/>
      <c r="B26" s="281"/>
      <c r="C26" s="281"/>
      <c r="D26" s="281"/>
      <c r="E26" s="281"/>
      <c r="F26" s="281"/>
      <c r="H26" s="11"/>
      <c r="I26" s="11"/>
    </row>
    <row r="27" spans="1:20" ht="15" customHeight="1" x14ac:dyDescent="0.2">
      <c r="A27" s="1084"/>
      <c r="B27" s="1084"/>
      <c r="C27" s="1084"/>
      <c r="D27" s="1084"/>
      <c r="E27" s="1084"/>
      <c r="F27" s="1084"/>
      <c r="G27" s="1084"/>
      <c r="H27" s="1084"/>
      <c r="I27" s="1084"/>
      <c r="J27" s="1084"/>
      <c r="K27" s="1084"/>
      <c r="L27" s="1084"/>
      <c r="M27" s="1084"/>
      <c r="N27" s="1084"/>
      <c r="O27" s="1084"/>
      <c r="P27" s="1084"/>
      <c r="Q27" s="1084"/>
      <c r="R27" s="1084"/>
      <c r="S27" s="1084"/>
      <c r="T27" s="1084"/>
    </row>
    <row r="28" spans="1:20" ht="15" customHeight="1" x14ac:dyDescent="0.2">
      <c r="A28" s="1085" t="s">
        <v>320</v>
      </c>
      <c r="B28" s="1085"/>
      <c r="C28" s="1085"/>
      <c r="D28" s="1085"/>
      <c r="E28" s="1085"/>
      <c r="F28" s="1085"/>
      <c r="G28" s="1085"/>
      <c r="H28" s="1085"/>
      <c r="I28" s="1085"/>
      <c r="J28" s="1085"/>
      <c r="K28" s="1085"/>
      <c r="L28" s="1085"/>
      <c r="M28" s="1085"/>
      <c r="N28" s="1085"/>
      <c r="O28" s="1085"/>
      <c r="P28" s="1085"/>
      <c r="Q28" s="1085"/>
      <c r="R28" s="1085"/>
      <c r="S28" s="1085"/>
      <c r="T28" s="1085"/>
    </row>
    <row r="29" spans="1:20" ht="15" customHeight="1" x14ac:dyDescent="0.25">
      <c r="A29" s="263"/>
      <c r="B29" s="263"/>
      <c r="C29" s="474"/>
      <c r="D29" s="474"/>
      <c r="E29" s="474"/>
      <c r="F29" s="474"/>
      <c r="G29" s="265"/>
      <c r="H29" s="264"/>
      <c r="I29" s="264"/>
      <c r="J29" s="266"/>
    </row>
    <row r="30" spans="1:20" ht="15" customHeight="1" thickBot="1" x14ac:dyDescent="0.3">
      <c r="B30" s="1052" t="s">
        <v>163</v>
      </c>
      <c r="C30" s="1052"/>
      <c r="D30" s="1052"/>
      <c r="E30" s="1052"/>
      <c r="F30" s="267"/>
      <c r="G30" s="475"/>
      <c r="K30" s="476"/>
      <c r="P30" s="1052" t="s">
        <v>164</v>
      </c>
      <c r="Q30" s="1052"/>
      <c r="R30" s="1052"/>
      <c r="S30" s="1052"/>
    </row>
    <row r="31" spans="1:20" ht="15" customHeight="1" thickBot="1" x14ac:dyDescent="0.3">
      <c r="B31" s="1052"/>
      <c r="C31" s="1052"/>
      <c r="D31" s="1052"/>
      <c r="E31" s="1052"/>
      <c r="F31" s="460"/>
      <c r="G31" s="460"/>
      <c r="I31" s="1086" t="s">
        <v>321</v>
      </c>
      <c r="J31" s="1087"/>
      <c r="K31" s="1087"/>
      <c r="L31" s="1088"/>
      <c r="P31" s="1052"/>
      <c r="Q31" s="1052"/>
      <c r="R31" s="1052"/>
      <c r="S31" s="1052"/>
    </row>
    <row r="32" spans="1:20" ht="15" customHeight="1" x14ac:dyDescent="0.25">
      <c r="A32" s="268"/>
      <c r="B32" s="1052"/>
      <c r="C32" s="1052"/>
      <c r="D32" s="1052"/>
      <c r="E32" s="1052"/>
      <c r="F32" s="263"/>
      <c r="G32" s="263"/>
      <c r="H32" s="263"/>
      <c r="I32" s="477"/>
      <c r="J32" s="476"/>
      <c r="K32" s="476"/>
      <c r="L32" s="477"/>
      <c r="P32" s="1052"/>
      <c r="Q32" s="1052"/>
      <c r="R32" s="1052"/>
      <c r="S32" s="1052"/>
    </row>
    <row r="33" spans="1:20" ht="15" customHeight="1" x14ac:dyDescent="0.25">
      <c r="A33" s="1050"/>
      <c r="B33" s="1050"/>
      <c r="C33" s="269"/>
      <c r="D33" s="269"/>
      <c r="E33" s="1089"/>
      <c r="F33" s="1090"/>
      <c r="G33" s="270"/>
      <c r="H33" s="272"/>
      <c r="I33" s="478"/>
      <c r="J33" s="266"/>
    </row>
    <row r="34" spans="1:20" ht="15" customHeight="1" x14ac:dyDescent="0.25">
      <c r="C34" s="479"/>
      <c r="D34" s="262"/>
      <c r="E34" s="1090"/>
      <c r="F34" s="1090"/>
      <c r="G34" s="460"/>
      <c r="H34" s="478"/>
      <c r="I34" s="478"/>
      <c r="J34" s="266"/>
    </row>
    <row r="35" spans="1:20" ht="15" customHeight="1" x14ac:dyDescent="0.25">
      <c r="B35" s="1082" t="s">
        <v>123</v>
      </c>
      <c r="C35" s="1082"/>
      <c r="D35" s="1082"/>
      <c r="E35" s="1082"/>
      <c r="F35" s="460"/>
      <c r="G35" s="276"/>
      <c r="H35" s="276"/>
      <c r="I35" s="262"/>
      <c r="J35" s="262"/>
    </row>
    <row r="36" spans="1:20" ht="15" customHeight="1" x14ac:dyDescent="0.25">
      <c r="A36" s="458"/>
      <c r="B36" s="1082"/>
      <c r="C36" s="1082"/>
      <c r="D36" s="1082"/>
      <c r="E36" s="1082"/>
      <c r="F36" s="271"/>
      <c r="G36" s="271"/>
      <c r="I36" s="1091" t="s">
        <v>322</v>
      </c>
      <c r="J36" s="1092"/>
      <c r="K36" s="1092"/>
      <c r="L36" s="1093"/>
    </row>
    <row r="37" spans="1:20" ht="15" customHeight="1" x14ac:dyDescent="0.25">
      <c r="A37" s="263"/>
      <c r="B37" s="1082"/>
      <c r="C37" s="1082"/>
      <c r="D37" s="1082"/>
      <c r="E37" s="1082"/>
      <c r="F37" s="262"/>
      <c r="G37" s="262"/>
      <c r="I37" s="1094" t="s">
        <v>323</v>
      </c>
      <c r="J37" s="1052"/>
      <c r="K37" s="1052"/>
      <c r="L37" s="1095"/>
    </row>
    <row r="38" spans="1:20" ht="15" customHeight="1" x14ac:dyDescent="0.25">
      <c r="C38" s="480"/>
      <c r="D38" s="262"/>
      <c r="E38" s="262"/>
      <c r="F38" s="262"/>
      <c r="G38" s="262"/>
      <c r="I38" s="1094"/>
      <c r="J38" s="1052"/>
      <c r="K38" s="1052"/>
      <c r="L38" s="1095"/>
      <c r="P38" s="1081" t="s">
        <v>307</v>
      </c>
      <c r="Q38" s="1081"/>
      <c r="R38" s="1081"/>
      <c r="S38" s="1081"/>
    </row>
    <row r="39" spans="1:20" ht="15" customHeight="1" x14ac:dyDescent="0.25">
      <c r="B39" s="1082" t="s">
        <v>124</v>
      </c>
      <c r="C39" s="1082"/>
      <c r="D39" s="1082"/>
      <c r="E39" s="1082"/>
      <c r="F39" s="262"/>
      <c r="G39" s="262"/>
      <c r="I39" s="1096"/>
      <c r="J39" s="1097"/>
      <c r="K39" s="1097"/>
      <c r="L39" s="1098"/>
      <c r="P39" s="1081"/>
      <c r="Q39" s="1081"/>
      <c r="R39" s="1081"/>
      <c r="S39" s="1081"/>
    </row>
    <row r="40" spans="1:20" ht="15" customHeight="1" x14ac:dyDescent="0.25">
      <c r="A40" s="458"/>
      <c r="B40" s="1082"/>
      <c r="C40" s="1082"/>
      <c r="D40" s="1082"/>
      <c r="E40" s="1082"/>
      <c r="F40" s="273"/>
      <c r="G40" s="262"/>
      <c r="J40" s="266"/>
      <c r="R40" s="262"/>
      <c r="S40" s="262"/>
    </row>
    <row r="41" spans="1:20" ht="15" customHeight="1" thickBot="1" x14ac:dyDescent="0.3">
      <c r="A41" s="458"/>
      <c r="B41" s="1082"/>
      <c r="C41" s="1082"/>
      <c r="D41" s="1082"/>
      <c r="E41" s="1082"/>
      <c r="F41" s="262"/>
      <c r="G41" s="274"/>
      <c r="J41" s="262"/>
      <c r="R41" s="262"/>
      <c r="S41" s="262"/>
    </row>
    <row r="42" spans="1:20" ht="15" customHeight="1" x14ac:dyDescent="0.25">
      <c r="A42" s="458"/>
      <c r="B42" s="481"/>
      <c r="C42" s="481"/>
      <c r="D42" s="481"/>
      <c r="E42" s="481"/>
      <c r="F42" s="262"/>
      <c r="G42" s="274"/>
      <c r="J42" s="262"/>
      <c r="P42" s="1046" t="s">
        <v>316</v>
      </c>
      <c r="Q42" s="1047"/>
      <c r="R42" s="1047"/>
      <c r="S42" s="1048"/>
      <c r="T42" s="1049" t="s">
        <v>43</v>
      </c>
    </row>
    <row r="43" spans="1:20" ht="15" customHeight="1" x14ac:dyDescent="0.25">
      <c r="A43" s="1050"/>
      <c r="B43" s="1050"/>
      <c r="C43" s="275"/>
      <c r="D43" s="262"/>
      <c r="E43" s="262"/>
      <c r="F43" s="262"/>
      <c r="G43" s="274"/>
      <c r="J43" s="266"/>
      <c r="P43" s="1051" t="s">
        <v>324</v>
      </c>
      <c r="Q43" s="1052"/>
      <c r="R43" s="1052"/>
      <c r="S43" s="1053"/>
      <c r="T43" s="1049"/>
    </row>
    <row r="44" spans="1:20" ht="15" customHeight="1" x14ac:dyDescent="0.25">
      <c r="B44" s="1054" t="s">
        <v>325</v>
      </c>
      <c r="C44" s="1054"/>
      <c r="D44" s="1054"/>
      <c r="E44" s="1054"/>
      <c r="F44" s="262"/>
      <c r="G44" s="262"/>
      <c r="P44" s="1051"/>
      <c r="Q44" s="1052"/>
      <c r="R44" s="1052"/>
      <c r="S44" s="1053"/>
      <c r="T44" s="1049"/>
    </row>
    <row r="45" spans="1:20" ht="15" customHeight="1" x14ac:dyDescent="0.25">
      <c r="B45" s="1054"/>
      <c r="C45" s="1054"/>
      <c r="D45" s="1054"/>
      <c r="E45" s="1054"/>
      <c r="F45" s="460"/>
      <c r="G45" s="460"/>
      <c r="I45" s="1055" t="s">
        <v>326</v>
      </c>
      <c r="J45" s="1056"/>
      <c r="K45" s="1056"/>
      <c r="L45" s="1057"/>
      <c r="P45" s="1058" t="s">
        <v>327</v>
      </c>
      <c r="Q45" s="1059"/>
      <c r="R45" s="1059"/>
      <c r="S45" s="1060"/>
      <c r="T45" s="1049"/>
    </row>
    <row r="46" spans="1:20" ht="15" customHeight="1" thickBot="1" x14ac:dyDescent="0.3">
      <c r="A46" s="482"/>
      <c r="F46" s="262"/>
      <c r="G46" s="262"/>
      <c r="I46" s="1061" t="s">
        <v>125</v>
      </c>
      <c r="J46" s="1054"/>
      <c r="K46" s="1054"/>
      <c r="L46" s="1062"/>
      <c r="P46" s="1058"/>
      <c r="Q46" s="1059"/>
      <c r="R46" s="1059"/>
      <c r="S46" s="1060"/>
      <c r="T46" s="1049"/>
    </row>
    <row r="47" spans="1:20" ht="15" customHeight="1" thickBot="1" x14ac:dyDescent="0.3">
      <c r="A47" s="482"/>
      <c r="B47" s="482"/>
      <c r="C47" s="1066" t="s">
        <v>328</v>
      </c>
      <c r="D47" s="1067"/>
      <c r="E47" s="1067"/>
      <c r="F47" s="1068"/>
      <c r="I47" s="1061"/>
      <c r="J47" s="1054"/>
      <c r="K47" s="1054"/>
      <c r="L47" s="1062"/>
      <c r="P47" s="1069" t="s">
        <v>127</v>
      </c>
      <c r="Q47" s="1054"/>
      <c r="R47" s="1054"/>
      <c r="S47" s="1070"/>
      <c r="T47" s="1049"/>
    </row>
    <row r="48" spans="1:20" ht="15" customHeight="1" x14ac:dyDescent="0.25">
      <c r="F48" s="262"/>
      <c r="G48" s="262"/>
      <c r="I48" s="1063"/>
      <c r="J48" s="1064"/>
      <c r="K48" s="1064"/>
      <c r="L48" s="1065"/>
      <c r="P48" s="1069"/>
      <c r="Q48" s="1054"/>
      <c r="R48" s="1054"/>
      <c r="S48" s="1070"/>
      <c r="T48" s="1049"/>
    </row>
    <row r="49" spans="1:20" ht="15" customHeight="1" x14ac:dyDescent="0.25">
      <c r="B49" s="1054" t="s">
        <v>329</v>
      </c>
      <c r="C49" s="1054"/>
      <c r="D49" s="1054"/>
      <c r="E49" s="1054"/>
      <c r="G49" s="274"/>
      <c r="J49" s="278"/>
      <c r="P49" s="1069"/>
      <c r="Q49" s="1054"/>
      <c r="R49" s="1054"/>
      <c r="S49" s="1070"/>
      <c r="T49" s="1049"/>
    </row>
    <row r="50" spans="1:20" ht="15" customHeight="1" x14ac:dyDescent="0.25">
      <c r="A50" s="209"/>
      <c r="B50" s="1054"/>
      <c r="C50" s="1054"/>
      <c r="D50" s="1054"/>
      <c r="E50" s="1054"/>
      <c r="G50" s="274"/>
      <c r="J50" s="278"/>
      <c r="P50" s="1069"/>
      <c r="Q50" s="1054"/>
      <c r="R50" s="1054"/>
      <c r="S50" s="1070"/>
      <c r="T50" s="1049"/>
    </row>
    <row r="51" spans="1:20" ht="15" customHeight="1" x14ac:dyDescent="0.25">
      <c r="A51" s="458"/>
      <c r="B51" s="458"/>
      <c r="D51" s="279"/>
      <c r="E51" s="262"/>
      <c r="F51" s="262"/>
      <c r="G51" s="263"/>
      <c r="H51" s="4"/>
      <c r="I51" s="1080" t="s">
        <v>330</v>
      </c>
      <c r="J51" s="1080"/>
      <c r="K51" s="1080"/>
      <c r="L51" s="1080"/>
      <c r="P51" s="1071" t="s">
        <v>331</v>
      </c>
      <c r="Q51" s="1072"/>
      <c r="R51" s="1072"/>
      <c r="S51" s="1073"/>
      <c r="T51" s="1049"/>
    </row>
    <row r="52" spans="1:20" ht="15" customHeight="1" x14ac:dyDescent="0.25">
      <c r="A52" s="458"/>
      <c r="B52" s="458"/>
      <c r="D52" s="262"/>
      <c r="E52" s="262"/>
      <c r="F52" s="262"/>
      <c r="G52" s="262"/>
      <c r="H52" s="483"/>
      <c r="I52" s="1080"/>
      <c r="J52" s="1080"/>
      <c r="K52" s="1080"/>
      <c r="L52" s="1080"/>
      <c r="P52" s="1071"/>
      <c r="Q52" s="1072"/>
      <c r="R52" s="1072"/>
      <c r="S52" s="1073"/>
      <c r="T52" s="1049"/>
    </row>
    <row r="53" spans="1:20" ht="15" customHeight="1" x14ac:dyDescent="0.2">
      <c r="B53" s="1074" t="s">
        <v>332</v>
      </c>
      <c r="C53" s="1074"/>
      <c r="D53" s="1074"/>
      <c r="E53" s="1074"/>
      <c r="P53" s="1075" t="s">
        <v>162</v>
      </c>
      <c r="Q53" s="1074"/>
      <c r="R53" s="1074"/>
      <c r="S53" s="1076"/>
      <c r="T53" s="1049"/>
    </row>
    <row r="54" spans="1:20" ht="15" customHeight="1" thickBot="1" x14ac:dyDescent="0.25">
      <c r="B54" s="1074"/>
      <c r="C54" s="1074"/>
      <c r="D54" s="1074"/>
      <c r="E54" s="1074"/>
      <c r="P54" s="1077"/>
      <c r="Q54" s="1078"/>
      <c r="R54" s="1078"/>
      <c r="S54" s="1079"/>
      <c r="T54" s="1049"/>
    </row>
    <row r="55" spans="1:20" ht="15" customHeight="1" x14ac:dyDescent="0.2"/>
    <row r="56" spans="1:20" ht="15" customHeight="1" x14ac:dyDescent="0.2"/>
    <row r="57" spans="1:20" ht="15" customHeight="1" x14ac:dyDescent="0.2"/>
    <row r="58" spans="1:20" ht="15" customHeight="1" x14ac:dyDescent="0.2"/>
    <row r="59" spans="1:20" ht="15" customHeight="1" x14ac:dyDescent="0.2"/>
    <row r="60" spans="1:20" ht="15" customHeight="1" x14ac:dyDescent="0.2"/>
  </sheetData>
  <mergeCells count="35">
    <mergeCell ref="A3:B3"/>
    <mergeCell ref="E1:F1"/>
    <mergeCell ref="A4:T4"/>
    <mergeCell ref="B22:D22"/>
    <mergeCell ref="B23:D23"/>
    <mergeCell ref="A2:T2"/>
    <mergeCell ref="P38:S39"/>
    <mergeCell ref="B39:E41"/>
    <mergeCell ref="B24:D24"/>
    <mergeCell ref="B25:D25"/>
    <mergeCell ref="A27:T27"/>
    <mergeCell ref="A28:T28"/>
    <mergeCell ref="B30:E32"/>
    <mergeCell ref="P30:S32"/>
    <mergeCell ref="I31:L31"/>
    <mergeCell ref="A33:B33"/>
    <mergeCell ref="E33:F34"/>
    <mergeCell ref="B35:E37"/>
    <mergeCell ref="I36:L36"/>
    <mergeCell ref="I37:L39"/>
    <mergeCell ref="P42:S42"/>
    <mergeCell ref="T42:T54"/>
    <mergeCell ref="A43:B43"/>
    <mergeCell ref="P43:S44"/>
    <mergeCell ref="B44:E45"/>
    <mergeCell ref="I45:L45"/>
    <mergeCell ref="P45:S46"/>
    <mergeCell ref="I46:L48"/>
    <mergeCell ref="C47:F47"/>
    <mergeCell ref="P47:S50"/>
    <mergeCell ref="P51:S52"/>
    <mergeCell ref="B53:E54"/>
    <mergeCell ref="P53:S54"/>
    <mergeCell ref="B49:E50"/>
    <mergeCell ref="I51:L52"/>
  </mergeCells>
  <pageMargins left="0.6692913385826772" right="0.19685039370078741" top="0.31496062992125984" bottom="0.19685039370078741" header="0.23622047244094491" footer="0.15748031496062992"/>
  <pageSetup paperSize="9" firstPageNumber="37" orientation="portrait" useFirstPageNumber="1" r:id="rId1"/>
  <headerFooter scaleWithDoc="0" alignWithMargins="0">
    <oddFooter>&amp;C32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/>
  <dimension ref="A1:D33"/>
  <sheetViews>
    <sheetView view="pageBreakPreview" zoomScaleNormal="100" zoomScaleSheetLayoutView="100" workbookViewId="0">
      <selection activeCell="A2" sqref="A2:D2"/>
    </sheetView>
  </sheetViews>
  <sheetFormatPr defaultRowHeight="11.25" x14ac:dyDescent="0.2"/>
  <cols>
    <col min="1" max="1" width="10.5703125" style="1" customWidth="1"/>
    <col min="2" max="2" width="2.7109375" style="6" customWidth="1"/>
    <col min="3" max="3" width="65.5703125" style="1" customWidth="1"/>
    <col min="4" max="4" width="11.7109375" style="1" customWidth="1"/>
    <col min="5" max="5" width="9.140625" style="1"/>
    <col min="6" max="6" width="11.7109375" style="1" customWidth="1"/>
    <col min="7" max="8" width="9.140625" style="1"/>
    <col min="9" max="9" width="11.7109375" style="1" customWidth="1"/>
    <col min="10" max="16384" width="9.140625" style="1"/>
  </cols>
  <sheetData>
    <row r="1" spans="1:4" x14ac:dyDescent="0.2">
      <c r="D1" s="21"/>
    </row>
    <row r="2" spans="1:4" ht="30" customHeight="1" x14ac:dyDescent="0.25">
      <c r="A2" s="885" t="s">
        <v>195</v>
      </c>
      <c r="B2" s="885"/>
      <c r="C2" s="885"/>
      <c r="D2" s="885"/>
    </row>
    <row r="3" spans="1:4" ht="30" customHeight="1" x14ac:dyDescent="0.2">
      <c r="A3" s="822" t="str">
        <f>T!E17&amp;" "&amp;T!G17</f>
        <v>III. čtvrtletí 2019</v>
      </c>
    </row>
    <row r="4" spans="1:4" ht="30" customHeight="1" x14ac:dyDescent="0.2">
      <c r="A4" s="8"/>
      <c r="B4" s="5"/>
      <c r="C4" s="882"/>
      <c r="D4" s="883"/>
    </row>
    <row r="5" spans="1:4" ht="30" customHeight="1" x14ac:dyDescent="0.2">
      <c r="A5" s="8"/>
      <c r="B5" s="5"/>
      <c r="C5" s="882"/>
      <c r="D5" s="883"/>
    </row>
    <row r="6" spans="1:4" ht="30" customHeight="1" x14ac:dyDescent="0.2">
      <c r="A6" s="8"/>
      <c r="B6" s="5"/>
      <c r="C6" s="882"/>
      <c r="D6" s="883"/>
    </row>
    <row r="7" spans="1:4" ht="30" customHeight="1" x14ac:dyDescent="0.2">
      <c r="A7" s="8"/>
      <c r="B7" s="5"/>
      <c r="C7" s="882"/>
      <c r="D7" s="883"/>
    </row>
    <row r="8" spans="1:4" ht="30" customHeight="1" x14ac:dyDescent="0.2">
      <c r="A8" s="8"/>
      <c r="B8" s="5"/>
      <c r="C8" s="882"/>
      <c r="D8" s="883"/>
    </row>
    <row r="9" spans="1:4" ht="30" customHeight="1" x14ac:dyDescent="0.2">
      <c r="A9" s="8"/>
      <c r="B9" s="5"/>
      <c r="C9" s="882"/>
      <c r="D9" s="883"/>
    </row>
    <row r="10" spans="1:4" ht="30" customHeight="1" x14ac:dyDescent="0.2">
      <c r="A10" s="8"/>
      <c r="B10" s="5"/>
      <c r="C10" s="10"/>
      <c r="D10" s="9"/>
    </row>
    <row r="11" spans="1:4" ht="30" customHeight="1" x14ac:dyDescent="0.2">
      <c r="A11" s="8"/>
      <c r="B11" s="5"/>
      <c r="C11" s="10"/>
      <c r="D11" s="9"/>
    </row>
    <row r="12" spans="1:4" ht="30" customHeight="1" x14ac:dyDescent="0.2">
      <c r="A12" s="8"/>
      <c r="B12" s="5"/>
      <c r="C12" s="10"/>
      <c r="D12" s="9"/>
    </row>
    <row r="13" spans="1:4" ht="30" customHeight="1" x14ac:dyDescent="0.2">
      <c r="A13" s="8"/>
      <c r="B13" s="5"/>
      <c r="C13" s="10"/>
      <c r="D13" s="9"/>
    </row>
    <row r="14" spans="1:4" ht="30" customHeight="1" x14ac:dyDescent="0.2">
      <c r="A14" s="8"/>
      <c r="B14" s="5"/>
      <c r="C14" s="10"/>
      <c r="D14" s="9"/>
    </row>
    <row r="15" spans="1:4" ht="23.1" customHeight="1" x14ac:dyDescent="0.2">
      <c r="A15" s="2"/>
      <c r="B15" s="7"/>
      <c r="C15" s="9"/>
      <c r="D15" s="9"/>
    </row>
    <row r="16" spans="1:4" ht="23.1" customHeight="1" x14ac:dyDescent="0.2">
      <c r="A16" s="2"/>
      <c r="B16" s="7"/>
      <c r="C16" s="9"/>
      <c r="D16" s="9"/>
    </row>
    <row r="17" spans="1:4" ht="23.1" customHeight="1" x14ac:dyDescent="0.2">
      <c r="A17" s="2"/>
      <c r="B17" s="7"/>
      <c r="C17" s="9"/>
      <c r="D17" s="9"/>
    </row>
    <row r="18" spans="1:4" ht="23.1" customHeight="1" x14ac:dyDescent="0.2">
      <c r="A18" s="2"/>
      <c r="B18" s="7"/>
      <c r="C18" s="9"/>
      <c r="D18" s="9"/>
    </row>
    <row r="19" spans="1:4" ht="23.1" customHeight="1" x14ac:dyDescent="0.2">
      <c r="A19" s="2"/>
      <c r="B19" s="14"/>
      <c r="C19" s="13"/>
      <c r="D19" s="13"/>
    </row>
    <row r="20" spans="1:4" ht="23.1" customHeight="1" x14ac:dyDescent="0.2">
      <c r="A20" s="2"/>
      <c r="B20" s="14"/>
      <c r="C20" s="13"/>
      <c r="D20" s="13"/>
    </row>
    <row r="21" spans="1:4" ht="23.1" customHeight="1" x14ac:dyDescent="0.2">
      <c r="A21" s="2"/>
      <c r="B21" s="14"/>
      <c r="C21" s="13"/>
      <c r="D21" s="13"/>
    </row>
    <row r="22" spans="1:4" ht="23.1" customHeight="1" x14ac:dyDescent="0.2">
      <c r="A22" s="2"/>
      <c r="B22" s="14"/>
      <c r="C22" s="15"/>
      <c r="D22" s="15"/>
    </row>
    <row r="23" spans="1:4" ht="23.1" customHeight="1" x14ac:dyDescent="0.2">
      <c r="A23" s="2"/>
      <c r="B23" s="14"/>
      <c r="C23" s="15"/>
      <c r="D23" s="15"/>
    </row>
    <row r="24" spans="1:4" ht="23.1" customHeight="1" x14ac:dyDescent="0.2">
      <c r="A24" s="2"/>
      <c r="B24" s="14"/>
      <c r="C24" s="13"/>
      <c r="D24" s="13"/>
    </row>
    <row r="25" spans="1:4" ht="23.1" customHeight="1" x14ac:dyDescent="0.2">
      <c r="A25" s="12"/>
    </row>
    <row r="26" spans="1:4" ht="23.1" customHeight="1" x14ac:dyDescent="0.2">
      <c r="A26" s="2"/>
    </row>
    <row r="27" spans="1:4" ht="23.1" customHeight="1" x14ac:dyDescent="0.2">
      <c r="A27" s="17"/>
      <c r="B27" s="18"/>
      <c r="C27" s="19"/>
      <c r="D27" s="19"/>
    </row>
    <row r="28" spans="1:4" ht="23.1" customHeight="1" x14ac:dyDescent="0.2">
      <c r="A28" s="17"/>
      <c r="B28" s="20"/>
      <c r="C28" s="16"/>
      <c r="D28" s="16"/>
    </row>
    <row r="29" spans="1:4" ht="23.1" customHeight="1" x14ac:dyDescent="0.2">
      <c r="A29" s="17"/>
      <c r="B29" s="14"/>
      <c r="C29" s="15"/>
      <c r="D29" s="15"/>
    </row>
    <row r="30" spans="1:4" ht="23.1" customHeight="1" x14ac:dyDescent="0.2">
      <c r="A30" s="2"/>
      <c r="B30" s="7"/>
      <c r="C30" s="883"/>
      <c r="D30" s="883"/>
    </row>
    <row r="31" spans="1:4" ht="23.1" customHeight="1" x14ac:dyDescent="0.2">
      <c r="A31" s="2"/>
      <c r="B31" s="7"/>
      <c r="C31" s="883"/>
      <c r="D31" s="883"/>
    </row>
    <row r="32" spans="1:4" ht="23.1" customHeight="1" x14ac:dyDescent="0.2">
      <c r="A32" s="2"/>
      <c r="B32" s="7"/>
      <c r="C32" s="883"/>
      <c r="D32" s="883"/>
    </row>
    <row r="33" spans="1:4" ht="30" customHeight="1" x14ac:dyDescent="0.2">
      <c r="A33" s="884"/>
      <c r="B33" s="884"/>
      <c r="C33" s="884"/>
      <c r="D33" s="884"/>
    </row>
  </sheetData>
  <mergeCells count="11">
    <mergeCell ref="C4:D4"/>
    <mergeCell ref="C5:D5"/>
    <mergeCell ref="C6:D6"/>
    <mergeCell ref="A2:D2"/>
    <mergeCell ref="C7:D7"/>
    <mergeCell ref="C8:D8"/>
    <mergeCell ref="C9:D9"/>
    <mergeCell ref="C32:D32"/>
    <mergeCell ref="A33:D33"/>
    <mergeCell ref="C30:D30"/>
    <mergeCell ref="C31:D31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&amp;C3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7"/>
  <sheetViews>
    <sheetView view="pageBreakPreview" zoomScaleNormal="100" zoomScaleSheetLayoutView="100" workbookViewId="0"/>
  </sheetViews>
  <sheetFormatPr defaultRowHeight="12.75" x14ac:dyDescent="0.25"/>
  <cols>
    <col min="1" max="1" width="11.140625" style="30" customWidth="1"/>
    <col min="2" max="2" width="8.85546875" style="30" customWidth="1"/>
    <col min="3" max="3" width="12.7109375" style="30" customWidth="1"/>
    <col min="4" max="11" width="8.28515625" style="30" customWidth="1"/>
    <col min="12" max="12" width="1.7109375" style="30" customWidth="1"/>
    <col min="13" max="16384" width="9.140625" style="30"/>
  </cols>
  <sheetData>
    <row r="1" spans="1:17" x14ac:dyDescent="0.25">
      <c r="K1" s="886" t="s">
        <v>221</v>
      </c>
      <c r="L1" s="886"/>
    </row>
    <row r="2" spans="1:17" ht="15.75" x14ac:dyDescent="0.25">
      <c r="A2" s="887" t="s">
        <v>131</v>
      </c>
      <c r="B2" s="887"/>
      <c r="C2" s="887"/>
      <c r="D2" s="887"/>
      <c r="E2" s="887"/>
      <c r="F2" s="887"/>
      <c r="G2" s="887"/>
      <c r="H2" s="887"/>
      <c r="I2" s="887"/>
      <c r="J2" s="887"/>
      <c r="K2" s="887"/>
      <c r="L2" s="887"/>
    </row>
    <row r="3" spans="1:17" ht="18" customHeight="1" x14ac:dyDescent="0.25">
      <c r="A3" s="755" t="str">
        <f>T!E17&amp;" "&amp;T!G17</f>
        <v>III. čtvrtletí 2019</v>
      </c>
      <c r="B3" s="41"/>
      <c r="C3" s="41"/>
      <c r="D3" s="41"/>
      <c r="E3" s="41"/>
      <c r="F3" s="41"/>
      <c r="G3" s="41"/>
      <c r="H3" s="41"/>
      <c r="I3" s="41"/>
      <c r="J3" s="41"/>
      <c r="K3" s="41"/>
    </row>
    <row r="4" spans="1:17" ht="20.25" customHeight="1" x14ac:dyDescent="0.25">
      <c r="C4" s="128"/>
      <c r="D4" s="888"/>
      <c r="E4" s="889"/>
      <c r="F4" s="889"/>
      <c r="G4" s="889"/>
      <c r="H4" s="889"/>
      <c r="I4" s="889"/>
      <c r="J4" s="889"/>
      <c r="K4" s="889"/>
      <c r="L4" s="39"/>
    </row>
    <row r="5" spans="1:17" s="127" customFormat="1" ht="40.5" customHeight="1" x14ac:dyDescent="0.25">
      <c r="B5" s="128"/>
      <c r="C5" s="128"/>
      <c r="D5" s="890" t="s">
        <v>336</v>
      </c>
      <c r="E5" s="891"/>
      <c r="F5" s="891"/>
      <c r="G5" s="892"/>
      <c r="H5" s="893" t="s">
        <v>1</v>
      </c>
      <c r="I5" s="893"/>
      <c r="J5" s="893"/>
      <c r="K5" s="893"/>
      <c r="L5" s="129"/>
    </row>
    <row r="6" spans="1:17" ht="20.100000000000001" customHeight="1" thickBot="1" x14ac:dyDescent="0.3">
      <c r="A6" s="39"/>
      <c r="B6" s="62"/>
      <c r="C6" s="39"/>
      <c r="D6" s="54" t="str">
        <f>T!J20</f>
        <v>Červenec</v>
      </c>
      <c r="E6" s="48" t="str">
        <f>T!J21</f>
        <v>Srpen</v>
      </c>
      <c r="F6" s="48" t="str">
        <f>T!J22</f>
        <v>Září</v>
      </c>
      <c r="G6" s="570" t="str">
        <f>T!E17</f>
        <v>III. čtvrtletí</v>
      </c>
      <c r="H6" s="48" t="str">
        <f>D6</f>
        <v>Červenec</v>
      </c>
      <c r="I6" s="48" t="str">
        <f>E6</f>
        <v>Srpen</v>
      </c>
      <c r="J6" s="48" t="str">
        <f>F6</f>
        <v>Září</v>
      </c>
      <c r="K6" s="694" t="str">
        <f>G6</f>
        <v>III. čtvrtletí</v>
      </c>
      <c r="L6" s="63"/>
    </row>
    <row r="7" spans="1:17" ht="14.1" customHeight="1" x14ac:dyDescent="0.25">
      <c r="A7" s="900" t="s">
        <v>130</v>
      </c>
      <c r="B7" s="894" t="s">
        <v>79</v>
      </c>
      <c r="C7" s="49" t="s">
        <v>81</v>
      </c>
      <c r="D7" s="55">
        <v>2477886.7412174279</v>
      </c>
      <c r="E7" s="50">
        <v>3359091.4706192636</v>
      </c>
      <c r="F7" s="50">
        <v>2857145.1629918767</v>
      </c>
      <c r="G7" s="571">
        <f>SUM(D7:F7)</f>
        <v>8694123.3748285696</v>
      </c>
      <c r="H7" s="50">
        <v>26427310.274000004</v>
      </c>
      <c r="I7" s="50">
        <v>35802906.644000001</v>
      </c>
      <c r="J7" s="50">
        <v>30474929.090999998</v>
      </c>
      <c r="K7" s="695">
        <f>SUM(H7:J7)</f>
        <v>92705146.009000003</v>
      </c>
      <c r="L7" s="64"/>
      <c r="N7" s="413"/>
      <c r="O7" s="413"/>
      <c r="P7" s="413"/>
      <c r="Q7" s="413"/>
    </row>
    <row r="8" spans="1:17" ht="14.1" customHeight="1" x14ac:dyDescent="0.25">
      <c r="A8" s="901"/>
      <c r="B8" s="895"/>
      <c r="C8" s="37" t="s">
        <v>82</v>
      </c>
      <c r="D8" s="56">
        <v>39.989201894646406</v>
      </c>
      <c r="E8" s="32">
        <v>34.612178567978155</v>
      </c>
      <c r="F8" s="32">
        <v>79.468747959067173</v>
      </c>
      <c r="G8" s="572">
        <f>SUM(D8:F8)</f>
        <v>154.07012842169172</v>
      </c>
      <c r="H8" s="32">
        <v>419.85561000000013</v>
      </c>
      <c r="I8" s="32">
        <v>363.41862299999991</v>
      </c>
      <c r="J8" s="32">
        <v>834.42506100000026</v>
      </c>
      <c r="K8" s="696">
        <f t="shared" ref="K8:K48" si="0">SUM(H8:J8)</f>
        <v>1617.6992940000005</v>
      </c>
      <c r="L8" s="63"/>
      <c r="N8" s="413"/>
      <c r="O8" s="413"/>
      <c r="P8" s="413"/>
      <c r="Q8" s="413"/>
    </row>
    <row r="9" spans="1:17" ht="14.1" customHeight="1" x14ac:dyDescent="0.25">
      <c r="A9" s="901"/>
      <c r="B9" s="896"/>
      <c r="C9" s="38" t="s">
        <v>83</v>
      </c>
      <c r="D9" s="57">
        <v>2477926.7304193224</v>
      </c>
      <c r="E9" s="35">
        <v>3359126.0827978314</v>
      </c>
      <c r="F9" s="35">
        <v>2857224.6317398357</v>
      </c>
      <c r="G9" s="573">
        <f t="shared" ref="G9" si="1">SUM(D9:F9)</f>
        <v>8694277.44495699</v>
      </c>
      <c r="H9" s="35">
        <v>26427730.129610006</v>
      </c>
      <c r="I9" s="35">
        <v>35803270.062623002</v>
      </c>
      <c r="J9" s="35">
        <v>30475763.516060997</v>
      </c>
      <c r="K9" s="697">
        <f t="shared" si="0"/>
        <v>92706763.708294004</v>
      </c>
      <c r="L9" s="63"/>
      <c r="N9" s="413"/>
      <c r="O9" s="413"/>
      <c r="P9" s="413"/>
      <c r="Q9" s="413"/>
    </row>
    <row r="10" spans="1:17" ht="14.1" customHeight="1" x14ac:dyDescent="0.25">
      <c r="A10" s="901"/>
      <c r="B10" s="897" t="s">
        <v>80</v>
      </c>
      <c r="C10" s="36" t="s">
        <v>81</v>
      </c>
      <c r="D10" s="58">
        <v>1782186.2812532966</v>
      </c>
      <c r="E10" s="31">
        <v>2705664.2187994518</v>
      </c>
      <c r="F10" s="31">
        <v>2327165.3423356898</v>
      </c>
      <c r="G10" s="572">
        <f>SUM(D10:F10)</f>
        <v>6815015.8423884381</v>
      </c>
      <c r="H10" s="31">
        <v>19016325.267000001</v>
      </c>
      <c r="I10" s="31">
        <v>28861968.480999999</v>
      </c>
      <c r="J10" s="31">
        <v>24835570.772</v>
      </c>
      <c r="K10" s="698">
        <f t="shared" si="0"/>
        <v>72713864.519999996</v>
      </c>
      <c r="L10" s="63"/>
      <c r="N10" s="413"/>
      <c r="O10" s="413"/>
      <c r="P10" s="413"/>
      <c r="Q10" s="413"/>
    </row>
    <row r="11" spans="1:17" ht="14.1" customHeight="1" x14ac:dyDescent="0.25">
      <c r="A11" s="901"/>
      <c r="B11" s="895"/>
      <c r="C11" s="37" t="s">
        <v>82</v>
      </c>
      <c r="D11" s="56">
        <v>10.753874354973924</v>
      </c>
      <c r="E11" s="32">
        <v>902.8152763203417</v>
      </c>
      <c r="F11" s="32">
        <v>14.016165831917569</v>
      </c>
      <c r="G11" s="572">
        <f>SUM(D11:F11)</f>
        <v>927.58531650723319</v>
      </c>
      <c r="H11" s="32">
        <v>114.80196890000001</v>
      </c>
      <c r="I11" s="32">
        <v>9617.7573217999998</v>
      </c>
      <c r="J11" s="32">
        <v>149.5147212</v>
      </c>
      <c r="K11" s="698">
        <f t="shared" si="0"/>
        <v>9882.0740118999984</v>
      </c>
      <c r="L11" s="63"/>
      <c r="N11" s="413"/>
      <c r="O11" s="413"/>
      <c r="P11" s="413"/>
      <c r="Q11" s="413"/>
    </row>
    <row r="12" spans="1:17" ht="14.1" customHeight="1" x14ac:dyDescent="0.25">
      <c r="A12" s="901"/>
      <c r="B12" s="896"/>
      <c r="C12" s="38" t="s">
        <v>83</v>
      </c>
      <c r="D12" s="57">
        <v>1782197.0351276516</v>
      </c>
      <c r="E12" s="35">
        <v>2706567.0340757724</v>
      </c>
      <c r="F12" s="35">
        <v>2327179.3585015219</v>
      </c>
      <c r="G12" s="573">
        <f t="shared" ref="G12" si="2">SUM(D12:F12)</f>
        <v>6815943.4277049461</v>
      </c>
      <c r="H12" s="35">
        <v>19016440.0689689</v>
      </c>
      <c r="I12" s="35">
        <v>28871586.2383218</v>
      </c>
      <c r="J12" s="35">
        <v>24835720.2867212</v>
      </c>
      <c r="K12" s="697">
        <f t="shared" si="0"/>
        <v>72723746.594011903</v>
      </c>
      <c r="L12" s="63"/>
      <c r="N12" s="413"/>
      <c r="O12" s="413"/>
      <c r="P12" s="413"/>
      <c r="Q12" s="413"/>
    </row>
    <row r="13" spans="1:17" ht="14.1" customHeight="1" x14ac:dyDescent="0.25">
      <c r="A13" s="901"/>
      <c r="B13" s="898" t="s">
        <v>135</v>
      </c>
      <c r="C13" s="36" t="s">
        <v>81</v>
      </c>
      <c r="D13" s="58">
        <v>695700.45996413124</v>
      </c>
      <c r="E13" s="31">
        <v>653427.25181981176</v>
      </c>
      <c r="F13" s="31">
        <v>529979.8206561869</v>
      </c>
      <c r="G13" s="572">
        <f>SUM(D13:F13)</f>
        <v>1879107.5324401299</v>
      </c>
      <c r="H13" s="31">
        <v>7410985.007000003</v>
      </c>
      <c r="I13" s="31">
        <v>6940938.1630000025</v>
      </c>
      <c r="J13" s="31">
        <v>5639358.3189999983</v>
      </c>
      <c r="K13" s="698">
        <f t="shared" si="0"/>
        <v>19991281.489000004</v>
      </c>
      <c r="L13" s="63"/>
      <c r="N13" s="413"/>
      <c r="O13" s="413"/>
      <c r="P13" s="413"/>
      <c r="Q13" s="413"/>
    </row>
    <row r="14" spans="1:17" ht="14.1" customHeight="1" x14ac:dyDescent="0.25">
      <c r="A14" s="901"/>
      <c r="B14" s="895"/>
      <c r="C14" s="37" t="s">
        <v>82</v>
      </c>
      <c r="D14" s="56">
        <v>29.235327539672483</v>
      </c>
      <c r="E14" s="32">
        <v>-868.20309775236353</v>
      </c>
      <c r="F14" s="32">
        <v>65.452582127149611</v>
      </c>
      <c r="G14" s="572">
        <f>SUM(D14:F14)</f>
        <v>-773.51518808554135</v>
      </c>
      <c r="H14" s="32">
        <v>305.05364110000011</v>
      </c>
      <c r="I14" s="32">
        <v>-9254.3386988000002</v>
      </c>
      <c r="J14" s="32">
        <v>684.9103398000002</v>
      </c>
      <c r="K14" s="698">
        <f t="shared" si="0"/>
        <v>-8264.3747179000002</v>
      </c>
      <c r="L14" s="63"/>
      <c r="N14" s="413"/>
      <c r="O14" s="413"/>
      <c r="P14" s="413"/>
      <c r="Q14" s="413"/>
    </row>
    <row r="15" spans="1:17" ht="14.1" customHeight="1" thickBot="1" x14ac:dyDescent="0.3">
      <c r="A15" s="902"/>
      <c r="B15" s="899"/>
      <c r="C15" s="51" t="s">
        <v>83</v>
      </c>
      <c r="D15" s="59">
        <v>695729.69529167085</v>
      </c>
      <c r="E15" s="52">
        <v>652559.04872205935</v>
      </c>
      <c r="F15" s="52">
        <v>530045.27323831408</v>
      </c>
      <c r="G15" s="574">
        <f t="shared" ref="G15:G52" si="3">SUM(D15:F15)</f>
        <v>1878334.0172520443</v>
      </c>
      <c r="H15" s="52">
        <v>7411290.0606411034</v>
      </c>
      <c r="I15" s="52">
        <v>6931683.8243012028</v>
      </c>
      <c r="J15" s="52">
        <v>5640043.229339798</v>
      </c>
      <c r="K15" s="699">
        <f t="shared" si="0"/>
        <v>19983017.114282105</v>
      </c>
      <c r="L15" s="65"/>
      <c r="N15" s="413"/>
      <c r="O15" s="413"/>
      <c r="P15" s="413"/>
      <c r="Q15" s="413"/>
    </row>
    <row r="16" spans="1:17" ht="14.1" customHeight="1" x14ac:dyDescent="0.25">
      <c r="A16" s="900" t="s">
        <v>133</v>
      </c>
      <c r="B16" s="895" t="s">
        <v>84</v>
      </c>
      <c r="C16" s="37" t="s">
        <v>293</v>
      </c>
      <c r="D16" s="56">
        <v>0</v>
      </c>
      <c r="E16" s="32">
        <v>0</v>
      </c>
      <c r="F16" s="32">
        <v>5527.058</v>
      </c>
      <c r="G16" s="572">
        <f t="shared" si="3"/>
        <v>5527.058</v>
      </c>
      <c r="H16" s="32">
        <v>0</v>
      </c>
      <c r="I16" s="32">
        <v>0</v>
      </c>
      <c r="J16" s="32">
        <v>59023.373</v>
      </c>
      <c r="K16" s="698">
        <f t="shared" si="0"/>
        <v>59023.373</v>
      </c>
      <c r="L16" s="63"/>
      <c r="N16" s="413"/>
      <c r="O16" s="413"/>
      <c r="P16" s="413"/>
      <c r="Q16" s="413"/>
    </row>
    <row r="17" spans="1:17" ht="14.1" customHeight="1" x14ac:dyDescent="0.25">
      <c r="A17" s="901"/>
      <c r="B17" s="895"/>
      <c r="C17" s="37" t="s">
        <v>132</v>
      </c>
      <c r="D17" s="56">
        <v>313.68200000000002</v>
      </c>
      <c r="E17" s="32">
        <v>0</v>
      </c>
      <c r="F17" s="32">
        <v>0</v>
      </c>
      <c r="G17" s="572">
        <f>SUM(D17:F17)</f>
        <v>313.68200000000002</v>
      </c>
      <c r="H17" s="32">
        <v>3350.0410000000002</v>
      </c>
      <c r="I17" s="32">
        <v>0</v>
      </c>
      <c r="J17" s="32">
        <v>0</v>
      </c>
      <c r="K17" s="698">
        <f t="shared" si="0"/>
        <v>3350.0410000000002</v>
      </c>
      <c r="L17" s="63"/>
      <c r="N17" s="413"/>
      <c r="O17" s="413"/>
      <c r="P17" s="413"/>
      <c r="Q17" s="413"/>
    </row>
    <row r="18" spans="1:17" ht="14.1" customHeight="1" x14ac:dyDescent="0.25">
      <c r="A18" s="901"/>
      <c r="B18" s="895"/>
      <c r="C18" s="37" t="s">
        <v>203</v>
      </c>
      <c r="D18" s="56">
        <v>0</v>
      </c>
      <c r="E18" s="32">
        <v>0</v>
      </c>
      <c r="F18" s="32">
        <v>0</v>
      </c>
      <c r="G18" s="572">
        <f>SUM(D18:F18)</f>
        <v>0</v>
      </c>
      <c r="H18" s="32">
        <v>0</v>
      </c>
      <c r="I18" s="32">
        <v>0</v>
      </c>
      <c r="J18" s="32">
        <v>0</v>
      </c>
      <c r="K18" s="698">
        <f t="shared" si="0"/>
        <v>0</v>
      </c>
      <c r="L18" s="63"/>
      <c r="N18" s="413"/>
      <c r="O18" s="413"/>
      <c r="P18" s="413"/>
      <c r="Q18" s="413"/>
    </row>
    <row r="19" spans="1:17" ht="14.1" customHeight="1" x14ac:dyDescent="0.25">
      <c r="A19" s="901"/>
      <c r="B19" s="896"/>
      <c r="C19" s="38" t="s">
        <v>83</v>
      </c>
      <c r="D19" s="57">
        <v>313.68200000000002</v>
      </c>
      <c r="E19" s="35">
        <v>0</v>
      </c>
      <c r="F19" s="35">
        <v>5527.058</v>
      </c>
      <c r="G19" s="573">
        <f>SUM(D19:F19)</f>
        <v>5840.74</v>
      </c>
      <c r="H19" s="35">
        <v>3350.0410000000002</v>
      </c>
      <c r="I19" s="35">
        <v>0</v>
      </c>
      <c r="J19" s="35">
        <v>59023.373</v>
      </c>
      <c r="K19" s="697">
        <f>SUM(H19:J19)</f>
        <v>62373.413999999997</v>
      </c>
      <c r="L19" s="63"/>
      <c r="N19" s="413"/>
      <c r="O19" s="413"/>
      <c r="P19" s="413"/>
      <c r="Q19" s="413"/>
    </row>
    <row r="20" spans="1:17" ht="14.1" customHeight="1" x14ac:dyDescent="0.25">
      <c r="A20" s="901"/>
      <c r="B20" s="897" t="s">
        <v>85</v>
      </c>
      <c r="C20" s="37" t="s">
        <v>293</v>
      </c>
      <c r="D20" s="58">
        <v>286013.65899999999</v>
      </c>
      <c r="E20" s="31">
        <v>245940.163</v>
      </c>
      <c r="F20" s="31">
        <v>62616.425000000003</v>
      </c>
      <c r="G20" s="572">
        <f t="shared" si="3"/>
        <v>594570.24699999997</v>
      </c>
      <c r="H20" s="31">
        <v>3053420.2872819994</v>
      </c>
      <c r="I20" s="31">
        <v>2619410.1568849999</v>
      </c>
      <c r="J20" s="31">
        <v>667594.19284499995</v>
      </c>
      <c r="K20" s="698">
        <f t="shared" si="0"/>
        <v>6340424.6370119993</v>
      </c>
      <c r="L20" s="63"/>
      <c r="N20" s="413"/>
      <c r="O20" s="413"/>
      <c r="P20" s="413"/>
      <c r="Q20" s="413"/>
    </row>
    <row r="21" spans="1:17" ht="14.1" customHeight="1" x14ac:dyDescent="0.25">
      <c r="A21" s="901"/>
      <c r="B21" s="895"/>
      <c r="C21" s="37" t="s">
        <v>132</v>
      </c>
      <c r="D21" s="56">
        <v>25792.495000000006</v>
      </c>
      <c r="E21" s="32">
        <v>23377.989000000001</v>
      </c>
      <c r="F21" s="32">
        <v>13140.174999999999</v>
      </c>
      <c r="G21" s="572">
        <f t="shared" si="3"/>
        <v>62310.659000000014</v>
      </c>
      <c r="H21" s="32">
        <v>275134.19899999996</v>
      </c>
      <c r="I21" s="32">
        <v>248654.34500000009</v>
      </c>
      <c r="J21" s="32">
        <v>140068.639</v>
      </c>
      <c r="K21" s="698">
        <f t="shared" si="0"/>
        <v>663857.18300000008</v>
      </c>
      <c r="L21" s="63"/>
      <c r="N21" s="413"/>
      <c r="O21" s="413"/>
      <c r="P21" s="413"/>
      <c r="Q21" s="413"/>
    </row>
    <row r="22" spans="1:17" ht="14.1" customHeight="1" x14ac:dyDescent="0.25">
      <c r="A22" s="901"/>
      <c r="B22" s="895"/>
      <c r="C22" s="37" t="s">
        <v>203</v>
      </c>
      <c r="D22" s="56">
        <v>4914.9149999999936</v>
      </c>
      <c r="E22" s="32">
        <v>6442.7160000000003</v>
      </c>
      <c r="F22" s="32">
        <v>0</v>
      </c>
      <c r="G22" s="572">
        <f t="shared" si="3"/>
        <v>11357.630999999994</v>
      </c>
      <c r="H22" s="32">
        <v>52478.409000000043</v>
      </c>
      <c r="I22" s="32">
        <v>68553.90699999989</v>
      </c>
      <c r="J22" s="32">
        <v>0</v>
      </c>
      <c r="K22" s="698">
        <f t="shared" si="0"/>
        <v>121032.31599999993</v>
      </c>
      <c r="L22" s="63"/>
      <c r="N22" s="413"/>
      <c r="O22" s="413"/>
      <c r="P22" s="413"/>
      <c r="Q22" s="413"/>
    </row>
    <row r="23" spans="1:17" ht="14.1" customHeight="1" x14ac:dyDescent="0.25">
      <c r="A23" s="901"/>
      <c r="B23" s="896"/>
      <c r="C23" s="38" t="s">
        <v>83</v>
      </c>
      <c r="D23" s="57">
        <v>316721.06899999996</v>
      </c>
      <c r="E23" s="35">
        <v>275760.86800000002</v>
      </c>
      <c r="F23" s="35">
        <v>75756.600000000006</v>
      </c>
      <c r="G23" s="573">
        <f t="shared" si="3"/>
        <v>668238.53699999989</v>
      </c>
      <c r="H23" s="35">
        <v>3381032.8952819994</v>
      </c>
      <c r="I23" s="35">
        <v>2936618.4088850003</v>
      </c>
      <c r="J23" s="35">
        <v>807662.83184499992</v>
      </c>
      <c r="K23" s="697">
        <f t="shared" si="0"/>
        <v>7125314.1360119991</v>
      </c>
      <c r="L23" s="63"/>
      <c r="N23" s="413"/>
      <c r="O23" s="413"/>
      <c r="P23" s="413"/>
      <c r="Q23" s="413"/>
    </row>
    <row r="24" spans="1:17" ht="14.1" customHeight="1" x14ac:dyDescent="0.25">
      <c r="A24" s="901"/>
      <c r="B24" s="898" t="s">
        <v>136</v>
      </c>
      <c r="C24" s="37" t="s">
        <v>293</v>
      </c>
      <c r="D24" s="58">
        <v>-286013.65899999999</v>
      </c>
      <c r="E24" s="31">
        <v>-245940.163</v>
      </c>
      <c r="F24" s="31">
        <v>-57089.367000000006</v>
      </c>
      <c r="G24" s="575">
        <f t="shared" si="3"/>
        <v>-589043.1889999999</v>
      </c>
      <c r="H24" s="31">
        <v>-3053420.2872819994</v>
      </c>
      <c r="I24" s="31">
        <v>-2619410.1568849999</v>
      </c>
      <c r="J24" s="31">
        <v>-608570.81984499993</v>
      </c>
      <c r="K24" s="700">
        <f t="shared" si="0"/>
        <v>-6281401.2640119996</v>
      </c>
      <c r="L24" s="63"/>
      <c r="N24" s="413"/>
      <c r="O24" s="413"/>
      <c r="P24" s="413"/>
      <c r="Q24" s="413"/>
    </row>
    <row r="25" spans="1:17" ht="14.1" customHeight="1" x14ac:dyDescent="0.25">
      <c r="A25" s="901"/>
      <c r="B25" s="895"/>
      <c r="C25" s="37" t="s">
        <v>132</v>
      </c>
      <c r="D25" s="56">
        <v>-25478.813000000006</v>
      </c>
      <c r="E25" s="32">
        <v>-23377.989000000001</v>
      </c>
      <c r="F25" s="32">
        <v>-13140.174999999999</v>
      </c>
      <c r="G25" s="572">
        <f t="shared" si="3"/>
        <v>-61996.977000000014</v>
      </c>
      <c r="H25" s="32">
        <v>-271784.15799999994</v>
      </c>
      <c r="I25" s="32">
        <v>-248654.34500000009</v>
      </c>
      <c r="J25" s="32">
        <v>-140068.639</v>
      </c>
      <c r="K25" s="696">
        <f t="shared" si="0"/>
        <v>-660507.14199999999</v>
      </c>
      <c r="L25" s="63"/>
      <c r="N25" s="413"/>
      <c r="O25" s="413"/>
      <c r="P25" s="413"/>
      <c r="Q25" s="413"/>
    </row>
    <row r="26" spans="1:17" ht="14.1" customHeight="1" x14ac:dyDescent="0.25">
      <c r="A26" s="901"/>
      <c r="B26" s="895"/>
      <c r="C26" s="37" t="s">
        <v>203</v>
      </c>
      <c r="D26" s="56">
        <v>-4914.9149999999936</v>
      </c>
      <c r="E26" s="32">
        <v>-6442.7160000000003</v>
      </c>
      <c r="F26" s="32">
        <v>0</v>
      </c>
      <c r="G26" s="572">
        <f t="shared" si="3"/>
        <v>-11357.630999999994</v>
      </c>
      <c r="H26" s="32">
        <v>-52478.409000000043</v>
      </c>
      <c r="I26" s="32">
        <v>-68553.90699999989</v>
      </c>
      <c r="J26" s="32">
        <v>0</v>
      </c>
      <c r="K26" s="696">
        <f t="shared" si="0"/>
        <v>-121032.31599999993</v>
      </c>
      <c r="L26" s="63"/>
      <c r="N26" s="413"/>
      <c r="O26" s="413"/>
      <c r="P26" s="413"/>
      <c r="Q26" s="413"/>
    </row>
    <row r="27" spans="1:17" ht="14.1" customHeight="1" x14ac:dyDescent="0.25">
      <c r="A27" s="901"/>
      <c r="B27" s="896"/>
      <c r="C27" s="38" t="s">
        <v>83</v>
      </c>
      <c r="D27" s="57">
        <v>-316407.38699999999</v>
      </c>
      <c r="E27" s="35">
        <v>-275760.86800000002</v>
      </c>
      <c r="F27" s="35">
        <v>-70229.542000000001</v>
      </c>
      <c r="G27" s="573">
        <f t="shared" si="3"/>
        <v>-662397.79700000002</v>
      </c>
      <c r="H27" s="35">
        <v>-3377682.8542819992</v>
      </c>
      <c r="I27" s="35">
        <v>-2936618.4088850003</v>
      </c>
      <c r="J27" s="35">
        <v>-748639.4588449999</v>
      </c>
      <c r="K27" s="701">
        <f t="shared" si="0"/>
        <v>-7062940.7220119992</v>
      </c>
      <c r="L27" s="63"/>
      <c r="N27" s="413"/>
      <c r="O27" s="413"/>
      <c r="P27" s="413"/>
      <c r="Q27" s="413"/>
    </row>
    <row r="28" spans="1:17" ht="14.1" customHeight="1" thickBot="1" x14ac:dyDescent="0.3">
      <c r="A28" s="902"/>
      <c r="B28" s="903" t="s">
        <v>139</v>
      </c>
      <c r="C28" s="904"/>
      <c r="D28" s="59">
        <v>2998315.2218421702</v>
      </c>
      <c r="E28" s="52">
        <v>3271711.5658421698</v>
      </c>
      <c r="F28" s="52">
        <v>3333734.9966107705</v>
      </c>
      <c r="G28" s="574">
        <f>F28</f>
        <v>3333734.9966107705</v>
      </c>
      <c r="H28" s="52">
        <v>32145733.514279783</v>
      </c>
      <c r="I28" s="52">
        <v>35056981.969164789</v>
      </c>
      <c r="J28" s="52">
        <v>35718113.507898785</v>
      </c>
      <c r="K28" s="699">
        <f>J28</f>
        <v>35718113.507898785</v>
      </c>
      <c r="L28" s="63"/>
      <c r="N28" s="413"/>
      <c r="O28" s="413"/>
      <c r="P28" s="413"/>
      <c r="Q28" s="413"/>
    </row>
    <row r="29" spans="1:17" ht="14.1" customHeight="1" x14ac:dyDescent="0.25">
      <c r="A29" s="901" t="s">
        <v>134</v>
      </c>
      <c r="B29" s="905" t="s">
        <v>87</v>
      </c>
      <c r="C29" s="37" t="s">
        <v>86</v>
      </c>
      <c r="D29" s="56">
        <v>9291.6350000000002</v>
      </c>
      <c r="E29" s="32">
        <v>9648.8719999999994</v>
      </c>
      <c r="F29" s="32">
        <v>8908.0939999999991</v>
      </c>
      <c r="G29" s="572">
        <f t="shared" si="3"/>
        <v>27848.600999999995</v>
      </c>
      <c r="H29" s="32">
        <v>100382.84522259999</v>
      </c>
      <c r="I29" s="32">
        <v>104131.0998176</v>
      </c>
      <c r="J29" s="32">
        <v>96316.688600499998</v>
      </c>
      <c r="K29" s="698">
        <f t="shared" si="0"/>
        <v>300830.63364070002</v>
      </c>
      <c r="L29" s="64"/>
      <c r="N29" s="413"/>
      <c r="O29" s="413"/>
      <c r="P29" s="413"/>
      <c r="Q29" s="413"/>
    </row>
    <row r="30" spans="1:17" ht="14.1" customHeight="1" x14ac:dyDescent="0.25">
      <c r="A30" s="901"/>
      <c r="B30" s="905"/>
      <c r="C30" s="37" t="s">
        <v>93</v>
      </c>
      <c r="D30" s="56">
        <v>710.76899999999841</v>
      </c>
      <c r="E30" s="32">
        <v>666.85999999999922</v>
      </c>
      <c r="F30" s="32">
        <v>615.27100000000019</v>
      </c>
      <c r="G30" s="572">
        <f t="shared" si="3"/>
        <v>1992.8999999999978</v>
      </c>
      <c r="H30" s="32">
        <v>7788.9179999999942</v>
      </c>
      <c r="I30" s="32">
        <v>7241.6607999999978</v>
      </c>
      <c r="J30" s="32">
        <v>6689.9320000000007</v>
      </c>
      <c r="K30" s="698">
        <f t="shared" si="0"/>
        <v>21720.510799999993</v>
      </c>
      <c r="L30" s="63"/>
      <c r="N30" s="413"/>
      <c r="O30" s="413"/>
      <c r="P30" s="413"/>
      <c r="Q30" s="413"/>
    </row>
    <row r="31" spans="1:17" ht="14.1" customHeight="1" x14ac:dyDescent="0.25">
      <c r="A31" s="901"/>
      <c r="B31" s="908"/>
      <c r="C31" s="38" t="s">
        <v>83</v>
      </c>
      <c r="D31" s="57">
        <v>10002.403999999999</v>
      </c>
      <c r="E31" s="35">
        <v>10315.731999999998</v>
      </c>
      <c r="F31" s="35">
        <v>9523.3649999999998</v>
      </c>
      <c r="G31" s="573">
        <f t="shared" si="3"/>
        <v>29841.500999999997</v>
      </c>
      <c r="H31" s="35">
        <v>108171.76322259998</v>
      </c>
      <c r="I31" s="35">
        <v>111372.7606176</v>
      </c>
      <c r="J31" s="35">
        <v>103006.6206005</v>
      </c>
      <c r="K31" s="697">
        <f t="shared" si="0"/>
        <v>322551.14444069995</v>
      </c>
      <c r="L31" s="63"/>
      <c r="N31" s="413"/>
      <c r="O31" s="413"/>
      <c r="P31" s="413"/>
      <c r="Q31" s="413"/>
    </row>
    <row r="32" spans="1:17" ht="14.1" customHeight="1" x14ac:dyDescent="0.25">
      <c r="A32" s="901"/>
      <c r="B32" s="898" t="s">
        <v>88</v>
      </c>
      <c r="C32" s="36" t="s">
        <v>86</v>
      </c>
      <c r="D32" s="58">
        <v>736.15800000000002</v>
      </c>
      <c r="E32" s="31">
        <v>670.30600000000004</v>
      </c>
      <c r="F32" s="31">
        <v>939.07299999999998</v>
      </c>
      <c r="G32" s="572">
        <f t="shared" si="3"/>
        <v>2345.5369999999998</v>
      </c>
      <c r="H32" s="31">
        <v>7686.9539999999997</v>
      </c>
      <c r="I32" s="31">
        <v>7025.6319999999996</v>
      </c>
      <c r="J32" s="31">
        <v>9848.8310000000001</v>
      </c>
      <c r="K32" s="698">
        <f t="shared" si="0"/>
        <v>24561.417000000001</v>
      </c>
      <c r="L32" s="63"/>
      <c r="N32" s="413"/>
      <c r="O32" s="413"/>
      <c r="P32" s="413"/>
      <c r="Q32" s="413"/>
    </row>
    <row r="33" spans="1:17" ht="14.1" customHeight="1" x14ac:dyDescent="0.25">
      <c r="A33" s="901"/>
      <c r="B33" s="905"/>
      <c r="C33" s="37" t="s">
        <v>93</v>
      </c>
      <c r="D33" s="56">
        <v>0</v>
      </c>
      <c r="E33" s="32">
        <v>0</v>
      </c>
      <c r="F33" s="32">
        <v>0</v>
      </c>
      <c r="G33" s="572">
        <f t="shared" si="3"/>
        <v>0</v>
      </c>
      <c r="H33" s="32">
        <v>0</v>
      </c>
      <c r="I33" s="32">
        <v>0</v>
      </c>
      <c r="J33" s="32">
        <v>0</v>
      </c>
      <c r="K33" s="698">
        <f t="shared" si="0"/>
        <v>0</v>
      </c>
      <c r="L33" s="63"/>
      <c r="N33" s="413"/>
      <c r="O33" s="413"/>
      <c r="P33" s="413"/>
      <c r="Q33" s="413"/>
    </row>
    <row r="34" spans="1:17" ht="14.1" customHeight="1" x14ac:dyDescent="0.25">
      <c r="A34" s="901"/>
      <c r="B34" s="908"/>
      <c r="C34" s="38" t="s">
        <v>83</v>
      </c>
      <c r="D34" s="57">
        <v>736.15800000000002</v>
      </c>
      <c r="E34" s="35">
        <v>670.30600000000004</v>
      </c>
      <c r="F34" s="35">
        <v>939.07299999999998</v>
      </c>
      <c r="G34" s="573">
        <f t="shared" si="3"/>
        <v>2345.5369999999998</v>
      </c>
      <c r="H34" s="35">
        <v>7686.9539999999997</v>
      </c>
      <c r="I34" s="35">
        <v>7025.6319999999996</v>
      </c>
      <c r="J34" s="35">
        <v>9848.8310000000001</v>
      </c>
      <c r="K34" s="697">
        <f t="shared" si="0"/>
        <v>24561.417000000001</v>
      </c>
      <c r="L34" s="63"/>
      <c r="N34" s="413"/>
      <c r="O34" s="413"/>
      <c r="P34" s="413"/>
      <c r="Q34" s="413"/>
    </row>
    <row r="35" spans="1:17" ht="14.1" customHeight="1" x14ac:dyDescent="0.25">
      <c r="A35" s="901"/>
      <c r="B35" s="898" t="s">
        <v>83</v>
      </c>
      <c r="C35" s="36" t="s">
        <v>86</v>
      </c>
      <c r="D35" s="58">
        <v>10027.793</v>
      </c>
      <c r="E35" s="31">
        <v>10319.178</v>
      </c>
      <c r="F35" s="31">
        <v>9847.1669999999995</v>
      </c>
      <c r="G35" s="572">
        <f t="shared" si="3"/>
        <v>30194.137999999999</v>
      </c>
      <c r="H35" s="31">
        <v>108069.79922259999</v>
      </c>
      <c r="I35" s="31">
        <v>111156.7318176</v>
      </c>
      <c r="J35" s="31">
        <v>106165.5196005</v>
      </c>
      <c r="K35" s="698">
        <f t="shared" si="0"/>
        <v>325392.05064069998</v>
      </c>
      <c r="L35" s="63"/>
      <c r="N35" s="413"/>
      <c r="O35" s="413"/>
      <c r="P35" s="413"/>
      <c r="Q35" s="413"/>
    </row>
    <row r="36" spans="1:17" ht="14.1" customHeight="1" x14ac:dyDescent="0.25">
      <c r="A36" s="901"/>
      <c r="B36" s="905"/>
      <c r="C36" s="37" t="s">
        <v>93</v>
      </c>
      <c r="D36" s="56">
        <v>710.76899999999841</v>
      </c>
      <c r="E36" s="32">
        <v>666.85999999999922</v>
      </c>
      <c r="F36" s="32">
        <v>615.27100000000019</v>
      </c>
      <c r="G36" s="572">
        <f t="shared" si="3"/>
        <v>1992.8999999999978</v>
      </c>
      <c r="H36" s="32">
        <v>7788.9179999999942</v>
      </c>
      <c r="I36" s="32">
        <v>7241.6607999999978</v>
      </c>
      <c r="J36" s="32">
        <v>6689.9320000000007</v>
      </c>
      <c r="K36" s="698">
        <f t="shared" si="0"/>
        <v>21720.510799999993</v>
      </c>
      <c r="L36" s="63"/>
      <c r="N36" s="413"/>
      <c r="O36" s="413"/>
      <c r="P36" s="413"/>
      <c r="Q36" s="413"/>
    </row>
    <row r="37" spans="1:17" ht="14.1" customHeight="1" thickBot="1" x14ac:dyDescent="0.3">
      <c r="A37" s="902"/>
      <c r="B37" s="906"/>
      <c r="C37" s="51" t="s">
        <v>83</v>
      </c>
      <c r="D37" s="59">
        <v>10738.561999999998</v>
      </c>
      <c r="E37" s="52">
        <v>10986.037999999999</v>
      </c>
      <c r="F37" s="52">
        <v>10462.438</v>
      </c>
      <c r="G37" s="574">
        <f t="shared" si="3"/>
        <v>32187.038</v>
      </c>
      <c r="H37" s="52">
        <v>115858.71722259998</v>
      </c>
      <c r="I37" s="52">
        <v>118398.39261759999</v>
      </c>
      <c r="J37" s="52">
        <v>112855.4516005</v>
      </c>
      <c r="K37" s="699">
        <f t="shared" si="0"/>
        <v>347112.56144069997</v>
      </c>
      <c r="L37" s="65"/>
      <c r="N37" s="413"/>
      <c r="O37" s="413"/>
      <c r="P37" s="413"/>
      <c r="Q37" s="413"/>
    </row>
    <row r="38" spans="1:17" ht="14.1" customHeight="1" x14ac:dyDescent="0.25">
      <c r="A38" s="901" t="s">
        <v>202</v>
      </c>
      <c r="B38" s="898" t="s">
        <v>137</v>
      </c>
      <c r="C38" s="36" t="s">
        <v>220</v>
      </c>
      <c r="D38" s="58">
        <v>292739.63988513302</v>
      </c>
      <c r="E38" s="31">
        <v>285076.24123527372</v>
      </c>
      <c r="F38" s="31">
        <v>371468.6599278819</v>
      </c>
      <c r="G38" s="572">
        <f t="shared" si="3"/>
        <v>949284.54104828869</v>
      </c>
      <c r="H38" s="31">
        <v>3125011.5522829755</v>
      </c>
      <c r="I38" s="31">
        <v>3037245.1242300109</v>
      </c>
      <c r="J38" s="31">
        <v>3962812.9526950009</v>
      </c>
      <c r="K38" s="698">
        <f t="shared" si="0"/>
        <v>10125069.629207987</v>
      </c>
      <c r="L38" s="63"/>
      <c r="N38" s="413"/>
      <c r="O38" s="413"/>
      <c r="P38" s="413"/>
      <c r="Q38" s="413"/>
    </row>
    <row r="39" spans="1:17" ht="14.1" customHeight="1" x14ac:dyDescent="0.25">
      <c r="A39" s="901"/>
      <c r="B39" s="905"/>
      <c r="C39" s="37" t="s">
        <v>89</v>
      </c>
      <c r="D39" s="56">
        <v>6165.7013573148133</v>
      </c>
      <c r="E39" s="32">
        <v>5758.1053751115651</v>
      </c>
      <c r="F39" s="32">
        <v>6849.2925275691086</v>
      </c>
      <c r="G39" s="572">
        <f t="shared" si="3"/>
        <v>18773.099259995488</v>
      </c>
      <c r="H39" s="32">
        <v>65814.520330000014</v>
      </c>
      <c r="I39" s="32">
        <v>61347.043980000002</v>
      </c>
      <c r="J39" s="32">
        <v>73068.102740000017</v>
      </c>
      <c r="K39" s="698">
        <f t="shared" si="0"/>
        <v>200229.66705000005</v>
      </c>
      <c r="L39" s="63"/>
      <c r="N39" s="413"/>
      <c r="O39" s="413"/>
      <c r="P39" s="413"/>
      <c r="Q39" s="413"/>
    </row>
    <row r="40" spans="1:17" ht="14.1" customHeight="1" x14ac:dyDescent="0.25">
      <c r="A40" s="901"/>
      <c r="B40" s="908"/>
      <c r="C40" s="38" t="s">
        <v>83</v>
      </c>
      <c r="D40" s="57">
        <v>298905.34124244784</v>
      </c>
      <c r="E40" s="35">
        <v>290834.34661038528</v>
      </c>
      <c r="F40" s="35">
        <v>378317.95245545101</v>
      </c>
      <c r="G40" s="573">
        <f t="shared" si="3"/>
        <v>968057.6403082842</v>
      </c>
      <c r="H40" s="35">
        <v>3190826.0726129757</v>
      </c>
      <c r="I40" s="35">
        <v>3098592.168210011</v>
      </c>
      <c r="J40" s="35">
        <v>4035881.0554350009</v>
      </c>
      <c r="K40" s="697">
        <f t="shared" si="0"/>
        <v>10325299.296257988</v>
      </c>
      <c r="L40" s="63"/>
      <c r="N40" s="413"/>
      <c r="O40" s="413"/>
      <c r="P40" s="413"/>
      <c r="Q40" s="413"/>
    </row>
    <row r="41" spans="1:17" ht="14.1" customHeight="1" x14ac:dyDescent="0.25">
      <c r="A41" s="901"/>
      <c r="B41" s="898" t="s">
        <v>138</v>
      </c>
      <c r="C41" s="36" t="s">
        <v>220</v>
      </c>
      <c r="D41" s="58">
        <v>723.64700000000005</v>
      </c>
      <c r="E41" s="31">
        <v>658.14600000000007</v>
      </c>
      <c r="F41" s="31">
        <v>925.15499999999997</v>
      </c>
      <c r="G41" s="572">
        <f t="shared" si="3"/>
        <v>2306.9480000000003</v>
      </c>
      <c r="H41" s="31">
        <v>7553.347999999999</v>
      </c>
      <c r="I41" s="31">
        <v>6895.741</v>
      </c>
      <c r="J41" s="31">
        <v>9700.7200000000012</v>
      </c>
      <c r="K41" s="698">
        <f t="shared" si="0"/>
        <v>24149.809000000001</v>
      </c>
      <c r="L41" s="63"/>
      <c r="N41" s="413"/>
      <c r="O41" s="413"/>
      <c r="P41" s="413"/>
      <c r="Q41" s="413"/>
    </row>
    <row r="42" spans="1:17" ht="14.1" customHeight="1" x14ac:dyDescent="0.25">
      <c r="A42" s="901"/>
      <c r="B42" s="905"/>
      <c r="C42" s="37" t="s">
        <v>89</v>
      </c>
      <c r="D42" s="56">
        <v>0</v>
      </c>
      <c r="E42" s="32">
        <v>0</v>
      </c>
      <c r="F42" s="32">
        <v>0</v>
      </c>
      <c r="G42" s="572">
        <f t="shared" si="3"/>
        <v>0</v>
      </c>
      <c r="H42" s="32">
        <v>0</v>
      </c>
      <c r="I42" s="32">
        <v>0</v>
      </c>
      <c r="J42" s="32">
        <v>0</v>
      </c>
      <c r="K42" s="698">
        <f t="shared" si="0"/>
        <v>0</v>
      </c>
      <c r="L42" s="63"/>
      <c r="N42" s="413"/>
      <c r="O42" s="413"/>
      <c r="P42" s="413"/>
      <c r="Q42" s="413"/>
    </row>
    <row r="43" spans="1:17" ht="14.1" customHeight="1" x14ac:dyDescent="0.25">
      <c r="A43" s="901"/>
      <c r="B43" s="908"/>
      <c r="C43" s="38" t="s">
        <v>83</v>
      </c>
      <c r="D43" s="57">
        <v>723.64700000000005</v>
      </c>
      <c r="E43" s="35">
        <v>658.14600000000007</v>
      </c>
      <c r="F43" s="35">
        <v>925.15499999999997</v>
      </c>
      <c r="G43" s="573">
        <f t="shared" si="3"/>
        <v>2306.9480000000003</v>
      </c>
      <c r="H43" s="35">
        <v>7553.347999999999</v>
      </c>
      <c r="I43" s="35">
        <v>6895.741</v>
      </c>
      <c r="J43" s="35">
        <v>9700.7200000000012</v>
      </c>
      <c r="K43" s="697">
        <f t="shared" si="0"/>
        <v>24149.809000000001</v>
      </c>
      <c r="L43" s="63"/>
      <c r="N43" s="413"/>
      <c r="O43" s="413"/>
      <c r="P43" s="413"/>
      <c r="Q43" s="413"/>
    </row>
    <row r="44" spans="1:17" ht="14.1" customHeight="1" x14ac:dyDescent="0.25">
      <c r="A44" s="901"/>
      <c r="B44" s="909" t="s">
        <v>290</v>
      </c>
      <c r="C44" s="910"/>
      <c r="D44" s="367">
        <v>710.76899999999841</v>
      </c>
      <c r="E44" s="366">
        <v>666.85999999999922</v>
      </c>
      <c r="F44" s="366">
        <v>615.27100000000019</v>
      </c>
      <c r="G44" s="576">
        <f t="shared" si="3"/>
        <v>1992.8999999999978</v>
      </c>
      <c r="H44" s="366">
        <v>7788.9179999999942</v>
      </c>
      <c r="I44" s="366">
        <v>7241.6607999999978</v>
      </c>
      <c r="J44" s="366">
        <v>6689.9320000000007</v>
      </c>
      <c r="K44" s="702">
        <f t="shared" si="0"/>
        <v>21720.510799999993</v>
      </c>
      <c r="L44" s="63"/>
      <c r="N44" s="413"/>
      <c r="O44" s="413"/>
      <c r="P44" s="413"/>
      <c r="Q44" s="413"/>
    </row>
    <row r="45" spans="1:17" ht="14.1" customHeight="1" x14ac:dyDescent="0.25">
      <c r="A45" s="901"/>
      <c r="B45" s="909" t="s">
        <v>284</v>
      </c>
      <c r="C45" s="910"/>
      <c r="D45" s="367">
        <v>86268.630999999994</v>
      </c>
      <c r="E45" s="366">
        <v>84330.18</v>
      </c>
      <c r="F45" s="366">
        <v>89886.122999999992</v>
      </c>
      <c r="G45" s="576">
        <f t="shared" si="3"/>
        <v>260484.93399999998</v>
      </c>
      <c r="H45" s="366">
        <v>919904.7484889999</v>
      </c>
      <c r="I45" s="366">
        <v>896224.99254800018</v>
      </c>
      <c r="J45" s="366">
        <v>958419.45226599998</v>
      </c>
      <c r="K45" s="702">
        <f t="shared" si="0"/>
        <v>2774549.1933030002</v>
      </c>
      <c r="L45" s="63"/>
      <c r="N45" s="413"/>
      <c r="O45" s="413"/>
      <c r="P45" s="413"/>
      <c r="Q45" s="413"/>
    </row>
    <row r="46" spans="1:17" ht="14.1" customHeight="1" x14ac:dyDescent="0.25">
      <c r="A46" s="901"/>
      <c r="B46" s="905" t="s">
        <v>90</v>
      </c>
      <c r="C46" s="37" t="s">
        <v>220</v>
      </c>
      <c r="D46" s="56">
        <v>379731.91788513301</v>
      </c>
      <c r="E46" s="32">
        <v>370064.56723527372</v>
      </c>
      <c r="F46" s="32">
        <v>462279.93792788195</v>
      </c>
      <c r="G46" s="572">
        <f t="shared" si="3"/>
        <v>1212076.4230482886</v>
      </c>
      <c r="H46" s="32">
        <v>4052469.6487719757</v>
      </c>
      <c r="I46" s="32">
        <v>3940365.8577780109</v>
      </c>
      <c r="J46" s="32">
        <v>4930933.1249610009</v>
      </c>
      <c r="K46" s="698">
        <f t="shared" si="0"/>
        <v>12923768.631510988</v>
      </c>
      <c r="L46" s="63"/>
      <c r="N46" s="413"/>
      <c r="O46" s="413"/>
      <c r="P46" s="413"/>
      <c r="Q46" s="413"/>
    </row>
    <row r="47" spans="1:17" ht="14.1" customHeight="1" x14ac:dyDescent="0.25">
      <c r="A47" s="901"/>
      <c r="B47" s="905"/>
      <c r="C47" s="37" t="s">
        <v>310</v>
      </c>
      <c r="D47" s="56">
        <v>12305.861357314809</v>
      </c>
      <c r="E47" s="32">
        <v>11293.507375111563</v>
      </c>
      <c r="F47" s="32">
        <v>10828.312527569107</v>
      </c>
      <c r="G47" s="572">
        <f t="shared" si="3"/>
        <v>34427.681259995479</v>
      </c>
      <c r="H47" s="32">
        <v>131515.25882800002</v>
      </c>
      <c r="I47" s="32">
        <v>120451.88032200001</v>
      </c>
      <c r="J47" s="32">
        <v>115690.85154100001</v>
      </c>
      <c r="K47" s="698">
        <f t="shared" si="0"/>
        <v>367657.99069100001</v>
      </c>
      <c r="L47" s="63"/>
      <c r="N47" s="413"/>
      <c r="O47" s="413"/>
      <c r="P47" s="413"/>
      <c r="Q47" s="413"/>
    </row>
    <row r="48" spans="1:17" ht="14.1" customHeight="1" thickBot="1" x14ac:dyDescent="0.3">
      <c r="A48" s="902"/>
      <c r="B48" s="906"/>
      <c r="C48" s="51" t="s">
        <v>83</v>
      </c>
      <c r="D48" s="59">
        <v>392037.77924244781</v>
      </c>
      <c r="E48" s="52">
        <v>381358.07461038529</v>
      </c>
      <c r="F48" s="52">
        <v>473108.25045545108</v>
      </c>
      <c r="G48" s="574">
        <f>SUM(D48:F48)</f>
        <v>1246504.1043082844</v>
      </c>
      <c r="H48" s="52">
        <v>4183984.9075999758</v>
      </c>
      <c r="I48" s="52">
        <v>4060817.7381000109</v>
      </c>
      <c r="J48" s="52">
        <v>5046623.9765020013</v>
      </c>
      <c r="K48" s="703">
        <f t="shared" si="0"/>
        <v>13291426.622201988</v>
      </c>
      <c r="L48" s="65"/>
      <c r="N48" s="413"/>
      <c r="O48" s="413"/>
      <c r="P48" s="413"/>
      <c r="Q48" s="413"/>
    </row>
    <row r="49" spans="1:17" ht="5.0999999999999996" customHeight="1" x14ac:dyDescent="0.25">
      <c r="A49" s="45"/>
      <c r="B49" s="46"/>
      <c r="C49" s="47"/>
      <c r="D49" s="56"/>
      <c r="E49" s="32"/>
      <c r="F49" s="32"/>
      <c r="G49" s="33"/>
      <c r="H49" s="32"/>
      <c r="I49" s="32"/>
      <c r="J49" s="32"/>
      <c r="K49" s="32"/>
      <c r="L49" s="63"/>
      <c r="N49" s="413"/>
      <c r="O49" s="413"/>
      <c r="P49" s="413"/>
      <c r="Q49" s="413"/>
    </row>
    <row r="50" spans="1:17" ht="5.0999999999999996" customHeight="1" x14ac:dyDescent="0.25">
      <c r="A50" s="45"/>
      <c r="B50" s="46"/>
      <c r="C50" s="47"/>
      <c r="D50" s="32"/>
      <c r="E50" s="32"/>
      <c r="F50" s="32"/>
      <c r="G50" s="32"/>
      <c r="H50" s="32"/>
      <c r="I50" s="32"/>
      <c r="J50" s="32"/>
      <c r="K50" s="32"/>
      <c r="L50" s="39"/>
      <c r="N50" s="413"/>
      <c r="O50" s="413"/>
      <c r="P50" s="413"/>
      <c r="Q50" s="413"/>
    </row>
    <row r="51" spans="1:17" ht="5.0999999999999996" customHeight="1" x14ac:dyDescent="0.25">
      <c r="A51" s="42"/>
      <c r="B51" s="43"/>
      <c r="C51" s="44"/>
      <c r="D51" s="57"/>
      <c r="E51" s="35"/>
      <c r="F51" s="35"/>
      <c r="G51" s="33"/>
      <c r="H51" s="34"/>
      <c r="I51" s="35"/>
      <c r="J51" s="35"/>
      <c r="K51" s="32"/>
      <c r="L51" s="53"/>
      <c r="N51" s="413"/>
      <c r="O51" s="413"/>
      <c r="P51" s="413"/>
      <c r="Q51" s="413"/>
    </row>
    <row r="52" spans="1:17" ht="14.1" customHeight="1" x14ac:dyDescent="0.25">
      <c r="A52" s="907" t="s">
        <v>304</v>
      </c>
      <c r="B52" s="907"/>
      <c r="C52" s="907"/>
      <c r="D52" s="367">
        <v>1976.9089507770259</v>
      </c>
      <c r="E52" s="366">
        <v>-6426.1441116736969</v>
      </c>
      <c r="F52" s="366">
        <v>2830.0812171372236</v>
      </c>
      <c r="G52" s="576">
        <f t="shared" si="3"/>
        <v>-1619.1539437594474</v>
      </c>
      <c r="H52" s="374">
        <v>34518.984018268995</v>
      </c>
      <c r="I52" s="366">
        <v>-52646.069933790714</v>
      </c>
      <c r="J52" s="366">
        <v>42364.754406704567</v>
      </c>
      <c r="K52" s="702">
        <f>SUM(H52:J52)</f>
        <v>24237.668491182849</v>
      </c>
      <c r="L52" s="60"/>
      <c r="N52" s="413"/>
      <c r="O52" s="413"/>
      <c r="P52" s="413"/>
      <c r="Q52" s="413"/>
    </row>
    <row r="53" spans="1:17" ht="5.0999999999999996" customHeight="1" x14ac:dyDescent="0.25">
      <c r="D53" s="61"/>
      <c r="H53" s="40"/>
      <c r="L53" s="61"/>
      <c r="N53" s="413"/>
    </row>
    <row r="55" spans="1:17" x14ac:dyDescent="0.25">
      <c r="I55" s="436"/>
    </row>
    <row r="56" spans="1:17" x14ac:dyDescent="0.25">
      <c r="I56" s="436"/>
    </row>
    <row r="57" spans="1:17" x14ac:dyDescent="0.25">
      <c r="I57" s="436"/>
    </row>
  </sheetData>
  <mergeCells count="25">
    <mergeCell ref="A52:C52"/>
    <mergeCell ref="A29:A37"/>
    <mergeCell ref="B29:B31"/>
    <mergeCell ref="B32:B34"/>
    <mergeCell ref="B35:B37"/>
    <mergeCell ref="B38:B40"/>
    <mergeCell ref="B41:B43"/>
    <mergeCell ref="B44:C44"/>
    <mergeCell ref="B45:C45"/>
    <mergeCell ref="B20:B23"/>
    <mergeCell ref="B24:B27"/>
    <mergeCell ref="A16:A28"/>
    <mergeCell ref="B28:C28"/>
    <mergeCell ref="B46:B48"/>
    <mergeCell ref="A38:A48"/>
    <mergeCell ref="B7:B9"/>
    <mergeCell ref="B10:B12"/>
    <mergeCell ref="B13:B15"/>
    <mergeCell ref="A7:A15"/>
    <mergeCell ref="B16:B19"/>
    <mergeCell ref="K1:L1"/>
    <mergeCell ref="A2:L2"/>
    <mergeCell ref="D4:K4"/>
    <mergeCell ref="D5:G5"/>
    <mergeCell ref="H5:K5"/>
  </mergeCells>
  <pageMargins left="0.23622047244094491" right="0.23622047244094491" top="0.74803149606299213" bottom="0.74803149606299213" header="0.31496062992125984" footer="0.31496062992125984"/>
  <pageSetup paperSize="9" orientation="portrait" r:id="rId1"/>
  <headerFooter>
    <oddFooter>&amp;C4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6"/>
  <sheetViews>
    <sheetView view="pageBreakPreview" zoomScaleNormal="100" zoomScaleSheetLayoutView="100" workbookViewId="0">
      <selection activeCell="B17" sqref="B17"/>
    </sheetView>
  </sheetViews>
  <sheetFormatPr defaultRowHeight="12.75" x14ac:dyDescent="0.25"/>
  <cols>
    <col min="1" max="1" width="7.7109375" style="187" customWidth="1"/>
    <col min="2" max="19" width="7.42578125" style="187" customWidth="1"/>
    <col min="20" max="20" width="1.7109375" style="187" customWidth="1"/>
    <col min="21" max="21" width="9.28515625" style="187" bestFit="1" customWidth="1"/>
    <col min="22" max="22" width="11.42578125" style="187" bestFit="1" customWidth="1"/>
    <col min="23" max="261" width="9.140625" style="187"/>
    <col min="262" max="274" width="10.7109375" style="187" customWidth="1"/>
    <col min="275" max="517" width="9.140625" style="187"/>
    <col min="518" max="530" width="10.7109375" style="187" customWidth="1"/>
    <col min="531" max="773" width="9.140625" style="187"/>
    <col min="774" max="786" width="10.7109375" style="187" customWidth="1"/>
    <col min="787" max="1029" width="9.140625" style="187"/>
    <col min="1030" max="1042" width="10.7109375" style="187" customWidth="1"/>
    <col min="1043" max="1285" width="9.140625" style="187"/>
    <col min="1286" max="1298" width="10.7109375" style="187" customWidth="1"/>
    <col min="1299" max="1541" width="9.140625" style="187"/>
    <col min="1542" max="1554" width="10.7109375" style="187" customWidth="1"/>
    <col min="1555" max="1797" width="9.140625" style="187"/>
    <col min="1798" max="1810" width="10.7109375" style="187" customWidth="1"/>
    <col min="1811" max="2053" width="9.140625" style="187"/>
    <col min="2054" max="2066" width="10.7109375" style="187" customWidth="1"/>
    <col min="2067" max="2309" width="9.140625" style="187"/>
    <col min="2310" max="2322" width="10.7109375" style="187" customWidth="1"/>
    <col min="2323" max="2565" width="9.140625" style="187"/>
    <col min="2566" max="2578" width="10.7109375" style="187" customWidth="1"/>
    <col min="2579" max="2821" width="9.140625" style="187"/>
    <col min="2822" max="2834" width="10.7109375" style="187" customWidth="1"/>
    <col min="2835" max="3077" width="9.140625" style="187"/>
    <col min="3078" max="3090" width="10.7109375" style="187" customWidth="1"/>
    <col min="3091" max="3333" width="9.140625" style="187"/>
    <col min="3334" max="3346" width="10.7109375" style="187" customWidth="1"/>
    <col min="3347" max="3589" width="9.140625" style="187"/>
    <col min="3590" max="3602" width="10.7109375" style="187" customWidth="1"/>
    <col min="3603" max="3845" width="9.140625" style="187"/>
    <col min="3846" max="3858" width="10.7109375" style="187" customWidth="1"/>
    <col min="3859" max="4101" width="9.140625" style="187"/>
    <col min="4102" max="4114" width="10.7109375" style="187" customWidth="1"/>
    <col min="4115" max="4357" width="9.140625" style="187"/>
    <col min="4358" max="4370" width="10.7109375" style="187" customWidth="1"/>
    <col min="4371" max="4613" width="9.140625" style="187"/>
    <col min="4614" max="4626" width="10.7109375" style="187" customWidth="1"/>
    <col min="4627" max="4869" width="9.140625" style="187"/>
    <col min="4870" max="4882" width="10.7109375" style="187" customWidth="1"/>
    <col min="4883" max="5125" width="9.140625" style="187"/>
    <col min="5126" max="5138" width="10.7109375" style="187" customWidth="1"/>
    <col min="5139" max="5381" width="9.140625" style="187"/>
    <col min="5382" max="5394" width="10.7109375" style="187" customWidth="1"/>
    <col min="5395" max="5637" width="9.140625" style="187"/>
    <col min="5638" max="5650" width="10.7109375" style="187" customWidth="1"/>
    <col min="5651" max="5893" width="9.140625" style="187"/>
    <col min="5894" max="5906" width="10.7109375" style="187" customWidth="1"/>
    <col min="5907" max="6149" width="9.140625" style="187"/>
    <col min="6150" max="6162" width="10.7109375" style="187" customWidth="1"/>
    <col min="6163" max="6405" width="9.140625" style="187"/>
    <col min="6406" max="6418" width="10.7109375" style="187" customWidth="1"/>
    <col min="6419" max="6661" width="9.140625" style="187"/>
    <col min="6662" max="6674" width="10.7109375" style="187" customWidth="1"/>
    <col min="6675" max="6917" width="9.140625" style="187"/>
    <col min="6918" max="6930" width="10.7109375" style="187" customWidth="1"/>
    <col min="6931" max="7173" width="9.140625" style="187"/>
    <col min="7174" max="7186" width="10.7109375" style="187" customWidth="1"/>
    <col min="7187" max="7429" width="9.140625" style="187"/>
    <col min="7430" max="7442" width="10.7109375" style="187" customWidth="1"/>
    <col min="7443" max="7685" width="9.140625" style="187"/>
    <col min="7686" max="7698" width="10.7109375" style="187" customWidth="1"/>
    <col min="7699" max="7941" width="9.140625" style="187"/>
    <col min="7942" max="7954" width="10.7109375" style="187" customWidth="1"/>
    <col min="7955" max="8197" width="9.140625" style="187"/>
    <col min="8198" max="8210" width="10.7109375" style="187" customWidth="1"/>
    <col min="8211" max="8453" width="9.140625" style="187"/>
    <col min="8454" max="8466" width="10.7109375" style="187" customWidth="1"/>
    <col min="8467" max="8709" width="9.140625" style="187"/>
    <col min="8710" max="8722" width="10.7109375" style="187" customWidth="1"/>
    <col min="8723" max="8965" width="9.140625" style="187"/>
    <col min="8966" max="8978" width="10.7109375" style="187" customWidth="1"/>
    <col min="8979" max="9221" width="9.140625" style="187"/>
    <col min="9222" max="9234" width="10.7109375" style="187" customWidth="1"/>
    <col min="9235" max="9477" width="9.140625" style="187"/>
    <col min="9478" max="9490" width="10.7109375" style="187" customWidth="1"/>
    <col min="9491" max="9733" width="9.140625" style="187"/>
    <col min="9734" max="9746" width="10.7109375" style="187" customWidth="1"/>
    <col min="9747" max="9989" width="9.140625" style="187"/>
    <col min="9990" max="10002" width="10.7109375" style="187" customWidth="1"/>
    <col min="10003" max="10245" width="9.140625" style="187"/>
    <col min="10246" max="10258" width="10.7109375" style="187" customWidth="1"/>
    <col min="10259" max="10501" width="9.140625" style="187"/>
    <col min="10502" max="10514" width="10.7109375" style="187" customWidth="1"/>
    <col min="10515" max="10757" width="9.140625" style="187"/>
    <col min="10758" max="10770" width="10.7109375" style="187" customWidth="1"/>
    <col min="10771" max="11013" width="9.140625" style="187"/>
    <col min="11014" max="11026" width="10.7109375" style="187" customWidth="1"/>
    <col min="11027" max="11269" width="9.140625" style="187"/>
    <col min="11270" max="11282" width="10.7109375" style="187" customWidth="1"/>
    <col min="11283" max="11525" width="9.140625" style="187"/>
    <col min="11526" max="11538" width="10.7109375" style="187" customWidth="1"/>
    <col min="11539" max="11781" width="9.140625" style="187"/>
    <col min="11782" max="11794" width="10.7109375" style="187" customWidth="1"/>
    <col min="11795" max="12037" width="9.140625" style="187"/>
    <col min="12038" max="12050" width="10.7109375" style="187" customWidth="1"/>
    <col min="12051" max="12293" width="9.140625" style="187"/>
    <col min="12294" max="12306" width="10.7109375" style="187" customWidth="1"/>
    <col min="12307" max="12549" width="9.140625" style="187"/>
    <col min="12550" max="12562" width="10.7109375" style="187" customWidth="1"/>
    <col min="12563" max="12805" width="9.140625" style="187"/>
    <col min="12806" max="12818" width="10.7109375" style="187" customWidth="1"/>
    <col min="12819" max="13061" width="9.140625" style="187"/>
    <col min="13062" max="13074" width="10.7109375" style="187" customWidth="1"/>
    <col min="13075" max="13317" width="9.140625" style="187"/>
    <col min="13318" max="13330" width="10.7109375" style="187" customWidth="1"/>
    <col min="13331" max="13573" width="9.140625" style="187"/>
    <col min="13574" max="13586" width="10.7109375" style="187" customWidth="1"/>
    <col min="13587" max="13829" width="9.140625" style="187"/>
    <col min="13830" max="13842" width="10.7109375" style="187" customWidth="1"/>
    <col min="13843" max="14085" width="9.140625" style="187"/>
    <col min="14086" max="14098" width="10.7109375" style="187" customWidth="1"/>
    <col min="14099" max="14341" width="9.140625" style="187"/>
    <col min="14342" max="14354" width="10.7109375" style="187" customWidth="1"/>
    <col min="14355" max="14597" width="9.140625" style="187"/>
    <col min="14598" max="14610" width="10.7109375" style="187" customWidth="1"/>
    <col min="14611" max="14853" width="9.140625" style="187"/>
    <col min="14854" max="14866" width="10.7109375" style="187" customWidth="1"/>
    <col min="14867" max="15109" width="9.140625" style="187"/>
    <col min="15110" max="15122" width="10.7109375" style="187" customWidth="1"/>
    <col min="15123" max="15365" width="9.140625" style="187"/>
    <col min="15366" max="15378" width="10.7109375" style="187" customWidth="1"/>
    <col min="15379" max="15621" width="9.140625" style="187"/>
    <col min="15622" max="15634" width="10.7109375" style="187" customWidth="1"/>
    <col min="15635" max="15877" width="9.140625" style="187"/>
    <col min="15878" max="15890" width="10.7109375" style="187" customWidth="1"/>
    <col min="15891" max="16133" width="9.140625" style="187"/>
    <col min="16134" max="16146" width="10.7109375" style="187" customWidth="1"/>
    <col min="16147" max="16384" width="9.140625" style="187"/>
  </cols>
  <sheetData>
    <row r="1" spans="1:24" x14ac:dyDescent="0.25">
      <c r="R1" s="914" t="s">
        <v>222</v>
      </c>
      <c r="S1" s="914"/>
      <c r="T1" s="914"/>
    </row>
    <row r="2" spans="1:24" ht="20.100000000000001" customHeight="1" x14ac:dyDescent="0.25">
      <c r="A2" s="913" t="s">
        <v>97</v>
      </c>
      <c r="B2" s="913"/>
      <c r="C2" s="913"/>
      <c r="D2" s="913"/>
      <c r="E2" s="913"/>
      <c r="F2" s="913"/>
      <c r="G2" s="913"/>
      <c r="H2" s="913"/>
      <c r="I2" s="913"/>
      <c r="J2" s="913"/>
      <c r="K2" s="913"/>
      <c r="L2" s="913"/>
      <c r="M2" s="913"/>
      <c r="N2" s="913"/>
      <c r="O2" s="913"/>
      <c r="P2" s="913"/>
      <c r="Q2" s="913"/>
      <c r="R2" s="913"/>
      <c r="S2" s="913"/>
      <c r="T2" s="913"/>
    </row>
    <row r="3" spans="1:24" ht="20.100000000000001" customHeight="1" x14ac:dyDescent="0.25">
      <c r="A3" s="754">
        <f>T!G17</f>
        <v>2019</v>
      </c>
      <c r="B3" s="212"/>
      <c r="C3" s="212"/>
      <c r="D3" s="212"/>
      <c r="E3" s="212"/>
      <c r="F3" s="212"/>
      <c r="G3" s="212"/>
      <c r="H3" s="212"/>
      <c r="I3" s="212"/>
      <c r="J3" s="211"/>
      <c r="K3" s="212"/>
      <c r="L3" s="212"/>
      <c r="M3" s="212"/>
      <c r="N3" s="212"/>
      <c r="O3" s="212"/>
      <c r="P3" s="212"/>
      <c r="Q3" s="212"/>
      <c r="R3" s="212"/>
    </row>
    <row r="4" spans="1:24" ht="17.25" customHeight="1" x14ac:dyDescent="0.25">
      <c r="A4" s="213"/>
      <c r="B4" s="911"/>
      <c r="C4" s="912"/>
      <c r="D4" s="912"/>
      <c r="E4" s="912"/>
      <c r="F4" s="912"/>
      <c r="G4" s="912"/>
      <c r="H4" s="912"/>
      <c r="I4" s="912"/>
      <c r="J4" s="912"/>
      <c r="K4" s="912"/>
      <c r="L4" s="912"/>
      <c r="M4" s="912"/>
      <c r="N4" s="912"/>
      <c r="O4" s="912"/>
      <c r="P4" s="912"/>
      <c r="Q4" s="912"/>
      <c r="R4" s="912"/>
      <c r="S4" s="912"/>
    </row>
    <row r="5" spans="1:24" ht="50.1" customHeight="1" x14ac:dyDescent="0.25">
      <c r="A5" s="213"/>
      <c r="B5" s="919" t="s">
        <v>337</v>
      </c>
      <c r="C5" s="920"/>
      <c r="D5" s="920"/>
      <c r="E5" s="920"/>
      <c r="F5" s="920"/>
      <c r="G5" s="920"/>
      <c r="H5" s="920"/>
      <c r="I5" s="920"/>
      <c r="J5" s="921"/>
      <c r="K5" s="922" t="s">
        <v>12</v>
      </c>
      <c r="L5" s="923"/>
      <c r="M5" s="923"/>
      <c r="N5" s="923"/>
      <c r="O5" s="923"/>
      <c r="P5" s="923"/>
      <c r="Q5" s="923"/>
      <c r="R5" s="923"/>
      <c r="S5" s="924"/>
    </row>
    <row r="6" spans="1:24" ht="52.5" customHeight="1" x14ac:dyDescent="0.25">
      <c r="A6" s="188"/>
      <c r="B6" s="925" t="s">
        <v>91</v>
      </c>
      <c r="C6" s="915"/>
      <c r="D6" s="915"/>
      <c r="E6" s="915" t="s">
        <v>95</v>
      </c>
      <c r="F6" s="915"/>
      <c r="G6" s="915"/>
      <c r="H6" s="916" t="s">
        <v>156</v>
      </c>
      <c r="I6" s="917" t="s">
        <v>305</v>
      </c>
      <c r="J6" s="918" t="s">
        <v>42</v>
      </c>
      <c r="K6" s="925" t="s">
        <v>91</v>
      </c>
      <c r="L6" s="915"/>
      <c r="M6" s="915"/>
      <c r="N6" s="915" t="s">
        <v>95</v>
      </c>
      <c r="O6" s="915"/>
      <c r="P6" s="915"/>
      <c r="Q6" s="916" t="s">
        <v>156</v>
      </c>
      <c r="R6" s="917" t="s">
        <v>305</v>
      </c>
      <c r="S6" s="918" t="s">
        <v>42</v>
      </c>
    </row>
    <row r="7" spans="1:24" ht="28.5" customHeight="1" x14ac:dyDescent="0.25">
      <c r="A7" s="189" t="s">
        <v>140</v>
      </c>
      <c r="B7" s="225" t="s">
        <v>79</v>
      </c>
      <c r="C7" s="226" t="s">
        <v>80</v>
      </c>
      <c r="D7" s="227" t="s">
        <v>135</v>
      </c>
      <c r="E7" s="228" t="s">
        <v>84</v>
      </c>
      <c r="F7" s="226" t="s">
        <v>85</v>
      </c>
      <c r="G7" s="227" t="s">
        <v>136</v>
      </c>
      <c r="H7" s="916"/>
      <c r="I7" s="916"/>
      <c r="J7" s="918"/>
      <c r="K7" s="225" t="s">
        <v>79</v>
      </c>
      <c r="L7" s="226" t="s">
        <v>80</v>
      </c>
      <c r="M7" s="227" t="s">
        <v>135</v>
      </c>
      <c r="N7" s="228" t="s">
        <v>84</v>
      </c>
      <c r="O7" s="226" t="s">
        <v>85</v>
      </c>
      <c r="P7" s="227" t="s">
        <v>136</v>
      </c>
      <c r="Q7" s="916"/>
      <c r="R7" s="916"/>
      <c r="S7" s="918"/>
      <c r="T7" s="223"/>
    </row>
    <row r="8" spans="1:24" ht="14.1" customHeight="1" x14ac:dyDescent="0.25">
      <c r="A8" s="190" t="s">
        <v>25</v>
      </c>
      <c r="B8" s="204">
        <v>3226.7730316962998</v>
      </c>
      <c r="C8" s="217">
        <v>2582.0917288620981</v>
      </c>
      <c r="D8" s="206">
        <v>644.68130283420169</v>
      </c>
      <c r="E8" s="207">
        <v>646.65603500000009</v>
      </c>
      <c r="F8" s="205">
        <v>20.601572000000001</v>
      </c>
      <c r="G8" s="206">
        <v>626.05446300000006</v>
      </c>
      <c r="H8" s="214">
        <v>11.697421000000002</v>
      </c>
      <c r="I8" s="214">
        <v>1.3855393777491991</v>
      </c>
      <c r="J8" s="218">
        <v>1283.8187262119511</v>
      </c>
      <c r="K8" s="204">
        <v>34448.371587261994</v>
      </c>
      <c r="L8" s="217">
        <v>27557.051765737098</v>
      </c>
      <c r="M8" s="206">
        <v>6891.3198215248958</v>
      </c>
      <c r="N8" s="207">
        <v>6909.269867</v>
      </c>
      <c r="O8" s="205">
        <v>220.55537306500003</v>
      </c>
      <c r="P8" s="206">
        <v>6688.7144939350001</v>
      </c>
      <c r="Q8" s="214">
        <v>125.7865339274</v>
      </c>
      <c r="R8" s="214">
        <v>19.305675461702048</v>
      </c>
      <c r="S8" s="218">
        <v>13725.126524849</v>
      </c>
      <c r="T8" s="195"/>
      <c r="U8" s="195"/>
      <c r="V8" s="196"/>
      <c r="W8" s="196"/>
      <c r="X8" s="196"/>
    </row>
    <row r="9" spans="1:24" ht="14.1" customHeight="1" x14ac:dyDescent="0.25">
      <c r="A9" s="190" t="s">
        <v>26</v>
      </c>
      <c r="B9" s="191">
        <v>2825.7072220132677</v>
      </c>
      <c r="C9" s="192">
        <v>2176.7214700403279</v>
      </c>
      <c r="D9" s="193">
        <v>648.98575197293985</v>
      </c>
      <c r="E9" s="194">
        <v>354.05200999999994</v>
      </c>
      <c r="F9" s="192">
        <v>15.261058</v>
      </c>
      <c r="G9" s="193">
        <v>338.79095199999995</v>
      </c>
      <c r="H9" s="216">
        <v>10.271711000000002</v>
      </c>
      <c r="I9" s="216">
        <v>5.3945941650841851</v>
      </c>
      <c r="J9" s="219">
        <v>1003.4430091380241</v>
      </c>
      <c r="K9" s="191">
        <v>30149.748428686995</v>
      </c>
      <c r="L9" s="192">
        <v>23226.015923568895</v>
      </c>
      <c r="M9" s="193">
        <v>6923.7325051180997</v>
      </c>
      <c r="N9" s="194">
        <v>3780.9185469999998</v>
      </c>
      <c r="O9" s="192">
        <v>163.15662899999998</v>
      </c>
      <c r="P9" s="193">
        <v>3617.7619179999997</v>
      </c>
      <c r="Q9" s="216">
        <v>110.41399518600001</v>
      </c>
      <c r="R9" s="216">
        <v>67.096308941699562</v>
      </c>
      <c r="S9" s="219">
        <v>10719.004727245796</v>
      </c>
      <c r="T9" s="197"/>
      <c r="U9" s="197"/>
      <c r="V9" s="196"/>
      <c r="W9" s="196"/>
      <c r="X9" s="196"/>
    </row>
    <row r="10" spans="1:24" ht="14.1" customHeight="1" x14ac:dyDescent="0.25">
      <c r="A10" s="231" t="s">
        <v>27</v>
      </c>
      <c r="B10" s="199">
        <v>3032.8971228341939</v>
      </c>
      <c r="C10" s="200">
        <v>2257.5585883334106</v>
      </c>
      <c r="D10" s="201">
        <v>775.33853450078323</v>
      </c>
      <c r="E10" s="202">
        <v>87.689631000000006</v>
      </c>
      <c r="F10" s="200">
        <v>33.805493999999996</v>
      </c>
      <c r="G10" s="201">
        <v>53.88413700000001</v>
      </c>
      <c r="H10" s="215">
        <v>11.605144999999998</v>
      </c>
      <c r="I10" s="215">
        <v>3.4704140196698718</v>
      </c>
      <c r="J10" s="220">
        <v>844.29823052045333</v>
      </c>
      <c r="K10" s="199">
        <v>32357.501661226001</v>
      </c>
      <c r="L10" s="200">
        <v>24093.764806163799</v>
      </c>
      <c r="M10" s="201">
        <v>8263.7368550622014</v>
      </c>
      <c r="N10" s="202">
        <v>935.573263</v>
      </c>
      <c r="O10" s="200">
        <v>360.945460422</v>
      </c>
      <c r="P10" s="201">
        <v>574.627802578</v>
      </c>
      <c r="Q10" s="215">
        <v>124.78508362500001</v>
      </c>
      <c r="R10" s="215">
        <v>46.446352896798402</v>
      </c>
      <c r="S10" s="220">
        <v>9009.5960941619996</v>
      </c>
      <c r="T10" s="203"/>
      <c r="U10" s="203"/>
      <c r="V10" s="196"/>
      <c r="W10" s="196"/>
      <c r="X10" s="196"/>
    </row>
    <row r="11" spans="1:24" ht="14.1" customHeight="1" x14ac:dyDescent="0.25">
      <c r="A11" s="231" t="s">
        <v>28</v>
      </c>
      <c r="B11" s="204">
        <v>3196.6179548145296</v>
      </c>
      <c r="C11" s="205">
        <v>2284.4179185711528</v>
      </c>
      <c r="D11" s="206">
        <v>912.20003624337687</v>
      </c>
      <c r="E11" s="207">
        <v>29.073153999999999</v>
      </c>
      <c r="F11" s="205">
        <v>350.27189400000003</v>
      </c>
      <c r="G11" s="206">
        <v>-321.19874000000004</v>
      </c>
      <c r="H11" s="214">
        <v>10.549559</v>
      </c>
      <c r="I11" s="214">
        <v>-0.42519872000126635</v>
      </c>
      <c r="J11" s="218">
        <v>601.12565652337548</v>
      </c>
      <c r="K11" s="204">
        <v>34105.996372866</v>
      </c>
      <c r="L11" s="205">
        <v>24381.004236868102</v>
      </c>
      <c r="M11" s="206">
        <v>9724.992135997898</v>
      </c>
      <c r="N11" s="207">
        <v>310.71098599999999</v>
      </c>
      <c r="O11" s="205">
        <v>3740.4997196220006</v>
      </c>
      <c r="P11" s="206">
        <v>-3429.7887336220006</v>
      </c>
      <c r="Q11" s="214">
        <v>113.95385524340003</v>
      </c>
      <c r="R11" s="214">
        <v>9.0813767397059131</v>
      </c>
      <c r="S11" s="218">
        <v>6418.2386343589997</v>
      </c>
      <c r="T11" s="197"/>
      <c r="U11" s="197"/>
      <c r="V11" s="196"/>
      <c r="W11" s="196"/>
      <c r="X11" s="196"/>
    </row>
    <row r="12" spans="1:24" ht="14.1" customHeight="1" x14ac:dyDescent="0.25">
      <c r="A12" s="231" t="s">
        <v>29</v>
      </c>
      <c r="B12" s="191">
        <v>3478.2137927014865</v>
      </c>
      <c r="C12" s="192">
        <v>2450.8845093827504</v>
      </c>
      <c r="D12" s="193">
        <v>1027.3292833187361</v>
      </c>
      <c r="E12" s="194">
        <v>32.253320000000002</v>
      </c>
      <c r="F12" s="192">
        <v>515.25474599999995</v>
      </c>
      <c r="G12" s="193">
        <v>-483.00142599999992</v>
      </c>
      <c r="H12" s="216">
        <v>10.664886999999997</v>
      </c>
      <c r="I12" s="216">
        <v>2.3609218350348526</v>
      </c>
      <c r="J12" s="219">
        <v>557.35366615377097</v>
      </c>
      <c r="K12" s="191">
        <v>37076.341346970999</v>
      </c>
      <c r="L12" s="192">
        <v>26160.606280995598</v>
      </c>
      <c r="M12" s="193">
        <v>10915.735065975401</v>
      </c>
      <c r="N12" s="194">
        <v>345.09312200000005</v>
      </c>
      <c r="O12" s="192">
        <v>5484.8134091599995</v>
      </c>
      <c r="P12" s="193">
        <v>-5139.7202871599993</v>
      </c>
      <c r="Q12" s="216">
        <v>115.08913618140001</v>
      </c>
      <c r="R12" s="216">
        <v>43.841002557168714</v>
      </c>
      <c r="S12" s="219">
        <v>5934.9449175539667</v>
      </c>
      <c r="T12" s="197"/>
      <c r="U12" s="197"/>
      <c r="V12" s="196"/>
      <c r="W12" s="196"/>
      <c r="X12" s="196"/>
    </row>
    <row r="13" spans="1:24" ht="14.1" customHeight="1" x14ac:dyDescent="0.25">
      <c r="A13" s="231" t="s">
        <v>30</v>
      </c>
      <c r="B13" s="199">
        <v>3580.3887112019834</v>
      </c>
      <c r="C13" s="200">
        <v>2499.6673621593291</v>
      </c>
      <c r="D13" s="201">
        <v>1080.7213490426543</v>
      </c>
      <c r="E13" s="202">
        <v>4.9697290000000001</v>
      </c>
      <c r="F13" s="200">
        <v>710.40975200000014</v>
      </c>
      <c r="G13" s="201">
        <v>-705.44002300000011</v>
      </c>
      <c r="H13" s="215">
        <v>10.752150999999998</v>
      </c>
      <c r="I13" s="215">
        <v>-8.4327608800620659</v>
      </c>
      <c r="J13" s="220">
        <v>377.60071616259239</v>
      </c>
      <c r="K13" s="199">
        <v>38187.857793026</v>
      </c>
      <c r="L13" s="200">
        <v>26681.524013556504</v>
      </c>
      <c r="M13" s="201">
        <v>11506.333779469496</v>
      </c>
      <c r="N13" s="202">
        <v>53.084279000000002</v>
      </c>
      <c r="O13" s="200">
        <v>7574.2714362330007</v>
      </c>
      <c r="P13" s="201">
        <v>-7521.187157233001</v>
      </c>
      <c r="Q13" s="215">
        <v>116.14906683200002</v>
      </c>
      <c r="R13" s="215">
        <v>-73.891424656502437</v>
      </c>
      <c r="S13" s="220">
        <v>4027.4042644119932</v>
      </c>
      <c r="T13" s="197"/>
      <c r="U13" s="197"/>
      <c r="V13" s="196"/>
      <c r="W13" s="196"/>
      <c r="X13" s="196"/>
    </row>
    <row r="14" spans="1:24" ht="14.1" customHeight="1" x14ac:dyDescent="0.25">
      <c r="A14" s="231" t="s">
        <v>31</v>
      </c>
      <c r="B14" s="204">
        <v>2477.9267304193222</v>
      </c>
      <c r="C14" s="205">
        <v>1782.1970351276516</v>
      </c>
      <c r="D14" s="206">
        <v>695.72969529167062</v>
      </c>
      <c r="E14" s="207">
        <v>0.31368200000000002</v>
      </c>
      <c r="F14" s="205">
        <v>316.72106899999994</v>
      </c>
      <c r="G14" s="206">
        <v>-316.40738699999997</v>
      </c>
      <c r="H14" s="214">
        <v>10.738561999999998</v>
      </c>
      <c r="I14" s="214">
        <v>1.9769089507770259</v>
      </c>
      <c r="J14" s="218">
        <v>392.03777924244781</v>
      </c>
      <c r="K14" s="204">
        <v>26427.730129610005</v>
      </c>
      <c r="L14" s="205">
        <v>19016.440068968899</v>
      </c>
      <c r="M14" s="206">
        <v>7411.2900606411058</v>
      </c>
      <c r="N14" s="207">
        <v>3.350041</v>
      </c>
      <c r="O14" s="205">
        <v>3381.0328952819996</v>
      </c>
      <c r="P14" s="206">
        <v>-3377.6828542819994</v>
      </c>
      <c r="Q14" s="214">
        <v>115.85871722259998</v>
      </c>
      <c r="R14" s="214">
        <v>34.518984018268995</v>
      </c>
      <c r="S14" s="218">
        <v>4183.9849075999755</v>
      </c>
      <c r="T14" s="197"/>
      <c r="U14" s="197"/>
      <c r="V14" s="196"/>
      <c r="W14" s="196"/>
      <c r="X14" s="196"/>
    </row>
    <row r="15" spans="1:24" ht="14.1" customHeight="1" x14ac:dyDescent="0.25">
      <c r="A15" s="231" t="s">
        <v>32</v>
      </c>
      <c r="B15" s="191">
        <v>3359.1260827978313</v>
      </c>
      <c r="C15" s="192">
        <v>2706.5670340757724</v>
      </c>
      <c r="D15" s="193">
        <v>652.55904872205883</v>
      </c>
      <c r="E15" s="194">
        <v>0</v>
      </c>
      <c r="F15" s="192">
        <v>275.76086800000002</v>
      </c>
      <c r="G15" s="193">
        <v>-275.76086800000002</v>
      </c>
      <c r="H15" s="216">
        <v>10.986037999999999</v>
      </c>
      <c r="I15" s="216">
        <v>-6.4261441116736968</v>
      </c>
      <c r="J15" s="219">
        <v>381.3580746103853</v>
      </c>
      <c r="K15" s="191">
        <v>35803.270062623</v>
      </c>
      <c r="L15" s="192">
        <v>28871.586238321801</v>
      </c>
      <c r="M15" s="193">
        <v>6931.6838243011989</v>
      </c>
      <c r="N15" s="194">
        <v>0</v>
      </c>
      <c r="O15" s="192">
        <v>2936.6184088850005</v>
      </c>
      <c r="P15" s="193">
        <v>-2936.6184088850005</v>
      </c>
      <c r="Q15" s="216">
        <v>118.3983926176</v>
      </c>
      <c r="R15" s="216">
        <v>-52.646069933790713</v>
      </c>
      <c r="S15" s="219">
        <v>4060.817738100011</v>
      </c>
      <c r="T15" s="197"/>
      <c r="U15" s="197"/>
      <c r="V15" s="196"/>
      <c r="W15" s="196"/>
      <c r="X15" s="196"/>
    </row>
    <row r="16" spans="1:24" ht="14.1" customHeight="1" x14ac:dyDescent="0.25">
      <c r="A16" s="231" t="s">
        <v>33</v>
      </c>
      <c r="B16" s="199">
        <v>2857.2246317398358</v>
      </c>
      <c r="C16" s="200">
        <v>2327.1793585015221</v>
      </c>
      <c r="D16" s="201">
        <v>530.04527323831371</v>
      </c>
      <c r="E16" s="202">
        <v>5.5270580000000002</v>
      </c>
      <c r="F16" s="200">
        <v>75.756600000000006</v>
      </c>
      <c r="G16" s="201">
        <v>-70.229542000000009</v>
      </c>
      <c r="H16" s="215">
        <v>10.462438000000001</v>
      </c>
      <c r="I16" s="215">
        <v>2.8300812171372236</v>
      </c>
      <c r="J16" s="220">
        <v>473.10825045545107</v>
      </c>
      <c r="K16" s="199">
        <v>30475.763516060997</v>
      </c>
      <c r="L16" s="200">
        <v>24835.7202867212</v>
      </c>
      <c r="M16" s="201">
        <v>5640.0432293397971</v>
      </c>
      <c r="N16" s="202">
        <v>59.023372999999999</v>
      </c>
      <c r="O16" s="200">
        <v>807.66283184499991</v>
      </c>
      <c r="P16" s="201">
        <v>-748.63945884499992</v>
      </c>
      <c r="Q16" s="215">
        <v>112.8554516005</v>
      </c>
      <c r="R16" s="215">
        <v>42.36475440670457</v>
      </c>
      <c r="S16" s="220">
        <v>5046.6239765020009</v>
      </c>
      <c r="T16" s="197"/>
      <c r="U16" s="197"/>
      <c r="V16" s="196"/>
      <c r="W16" s="196"/>
      <c r="X16" s="196"/>
    </row>
    <row r="17" spans="1:24" ht="14.1" customHeight="1" x14ac:dyDescent="0.25">
      <c r="A17" s="190" t="s">
        <v>34</v>
      </c>
      <c r="B17" s="204"/>
      <c r="C17" s="205"/>
      <c r="D17" s="206"/>
      <c r="E17" s="207"/>
      <c r="F17" s="205"/>
      <c r="G17" s="206"/>
      <c r="H17" s="214"/>
      <c r="I17" s="214"/>
      <c r="J17" s="218"/>
      <c r="K17" s="204"/>
      <c r="L17" s="205"/>
      <c r="M17" s="206"/>
      <c r="N17" s="207"/>
      <c r="O17" s="205"/>
      <c r="P17" s="206"/>
      <c r="Q17" s="214"/>
      <c r="R17" s="214"/>
      <c r="S17" s="218"/>
      <c r="T17" s="197"/>
      <c r="U17" s="197"/>
      <c r="V17" s="196"/>
      <c r="W17" s="196"/>
      <c r="X17" s="196"/>
    </row>
    <row r="18" spans="1:24" ht="14.1" customHeight="1" x14ac:dyDescent="0.25">
      <c r="A18" s="190" t="s">
        <v>35</v>
      </c>
      <c r="B18" s="191"/>
      <c r="C18" s="192"/>
      <c r="D18" s="193"/>
      <c r="E18" s="194"/>
      <c r="F18" s="192"/>
      <c r="G18" s="193"/>
      <c r="H18" s="216"/>
      <c r="I18" s="216"/>
      <c r="J18" s="219"/>
      <c r="K18" s="191"/>
      <c r="L18" s="192"/>
      <c r="M18" s="193"/>
      <c r="N18" s="194"/>
      <c r="O18" s="192"/>
      <c r="P18" s="193"/>
      <c r="Q18" s="216"/>
      <c r="R18" s="216"/>
      <c r="S18" s="219"/>
      <c r="T18" s="197"/>
      <c r="U18" s="197"/>
      <c r="V18" s="196"/>
      <c r="W18" s="196"/>
      <c r="X18" s="196"/>
    </row>
    <row r="19" spans="1:24" ht="14.1" customHeight="1" x14ac:dyDescent="0.25">
      <c r="A19" s="198" t="s">
        <v>36</v>
      </c>
      <c r="B19" s="199"/>
      <c r="C19" s="200"/>
      <c r="D19" s="201"/>
      <c r="E19" s="202"/>
      <c r="F19" s="200"/>
      <c r="G19" s="201"/>
      <c r="H19" s="215"/>
      <c r="I19" s="215"/>
      <c r="J19" s="220"/>
      <c r="K19" s="199"/>
      <c r="L19" s="200"/>
      <c r="M19" s="201"/>
      <c r="N19" s="202"/>
      <c r="O19" s="200"/>
      <c r="P19" s="201"/>
      <c r="Q19" s="215"/>
      <c r="R19" s="215"/>
      <c r="S19" s="220"/>
      <c r="T19" s="230"/>
      <c r="U19" s="197"/>
      <c r="V19" s="196"/>
      <c r="W19" s="196"/>
      <c r="X19" s="196"/>
    </row>
    <row r="20" spans="1:24" ht="14.1" customHeight="1" x14ac:dyDescent="0.25">
      <c r="A20" s="190" t="s">
        <v>129</v>
      </c>
      <c r="B20" s="564">
        <f>SUM(B8:B10)</f>
        <v>9085.3773765437618</v>
      </c>
      <c r="C20" s="565">
        <f>SUM(C8:C10)</f>
        <v>7016.3717872358366</v>
      </c>
      <c r="D20" s="566">
        <f t="shared" ref="D20:J20" si="0">SUM(D8:D10)</f>
        <v>2069.0055893079248</v>
      </c>
      <c r="E20" s="567">
        <f t="shared" si="0"/>
        <v>1088.397676</v>
      </c>
      <c r="F20" s="565">
        <f t="shared" si="0"/>
        <v>69.668124000000006</v>
      </c>
      <c r="G20" s="566">
        <f t="shared" si="0"/>
        <v>1018.729552</v>
      </c>
      <c r="H20" s="568">
        <f t="shared" si="0"/>
        <v>33.574277000000002</v>
      </c>
      <c r="I20" s="568">
        <f t="shared" si="0"/>
        <v>10.250547562503257</v>
      </c>
      <c r="J20" s="569">
        <f t="shared" si="0"/>
        <v>3131.5599658704286</v>
      </c>
      <c r="K20" s="704">
        <f>SUM(K8:K10)</f>
        <v>96955.62167717499</v>
      </c>
      <c r="L20" s="705">
        <f t="shared" ref="L20:S20" si="1">SUM(L8:L10)</f>
        <v>74876.832495469789</v>
      </c>
      <c r="M20" s="706">
        <f t="shared" si="1"/>
        <v>22078.789181705197</v>
      </c>
      <c r="N20" s="707">
        <f t="shared" si="1"/>
        <v>11625.761677</v>
      </c>
      <c r="O20" s="705">
        <f t="shared" si="1"/>
        <v>744.65746248699998</v>
      </c>
      <c r="P20" s="706">
        <f t="shared" si="1"/>
        <v>10881.104214513</v>
      </c>
      <c r="Q20" s="708">
        <f t="shared" si="1"/>
        <v>360.98561273840005</v>
      </c>
      <c r="R20" s="708">
        <f t="shared" si="1"/>
        <v>132.8483373002</v>
      </c>
      <c r="S20" s="709">
        <f t="shared" si="1"/>
        <v>33453.727346256797</v>
      </c>
    </row>
    <row r="21" spans="1:24" ht="14.1" customHeight="1" x14ac:dyDescent="0.25">
      <c r="A21" s="190" t="s">
        <v>152</v>
      </c>
      <c r="B21" s="564">
        <f>SUM(B11:B13)</f>
        <v>10255.220458718</v>
      </c>
      <c r="C21" s="565">
        <f>SUM(C11:C13)</f>
        <v>7234.9697901132322</v>
      </c>
      <c r="D21" s="566">
        <f t="shared" ref="D21:J21" si="2">SUM(D11:D13)</f>
        <v>3020.2506686047673</v>
      </c>
      <c r="E21" s="567">
        <f t="shared" si="2"/>
        <v>66.296203000000006</v>
      </c>
      <c r="F21" s="565">
        <f t="shared" si="2"/>
        <v>1575.9363920000001</v>
      </c>
      <c r="G21" s="566">
        <f t="shared" si="2"/>
        <v>-1509.6401890000002</v>
      </c>
      <c r="H21" s="568">
        <f t="shared" si="2"/>
        <v>31.966596999999993</v>
      </c>
      <c r="I21" s="568">
        <f t="shared" si="2"/>
        <v>-6.4970377650284794</v>
      </c>
      <c r="J21" s="569">
        <f t="shared" si="2"/>
        <v>1536.0800388397388</v>
      </c>
      <c r="K21" s="704">
        <f>SUM(K11:K13)</f>
        <v>109370.19551286299</v>
      </c>
      <c r="L21" s="705">
        <f t="shared" ref="L21:S21" si="3">SUM(L11:L13)</f>
        <v>77223.134531420204</v>
      </c>
      <c r="M21" s="706">
        <f t="shared" si="3"/>
        <v>32147.060981442795</v>
      </c>
      <c r="N21" s="707">
        <f t="shared" si="3"/>
        <v>708.88838700000008</v>
      </c>
      <c r="O21" s="705">
        <f t="shared" si="3"/>
        <v>16799.584565015</v>
      </c>
      <c r="P21" s="706">
        <f t="shared" si="3"/>
        <v>-16090.696178015001</v>
      </c>
      <c r="Q21" s="708">
        <f t="shared" si="3"/>
        <v>345.19205825680007</v>
      </c>
      <c r="R21" s="708">
        <f t="shared" si="3"/>
        <v>-20.969045359627813</v>
      </c>
      <c r="S21" s="709">
        <f t="shared" si="3"/>
        <v>16380.58781632496</v>
      </c>
    </row>
    <row r="22" spans="1:24" ht="14.1" customHeight="1" x14ac:dyDescent="0.25">
      <c r="A22" s="190" t="s">
        <v>186</v>
      </c>
      <c r="B22" s="564">
        <f>SUM(B14:B16)</f>
        <v>8694.2774449569879</v>
      </c>
      <c r="C22" s="565">
        <f>SUM(C14:C16)</f>
        <v>6815.9434277049459</v>
      </c>
      <c r="D22" s="566">
        <f t="shared" ref="D22:J22" si="4">SUM(D14:D16)</f>
        <v>1878.3340172520432</v>
      </c>
      <c r="E22" s="567">
        <f t="shared" si="4"/>
        <v>5.8407400000000003</v>
      </c>
      <c r="F22" s="565">
        <f t="shared" si="4"/>
        <v>668.23853700000006</v>
      </c>
      <c r="G22" s="566">
        <f t="shared" si="4"/>
        <v>-662.39779700000008</v>
      </c>
      <c r="H22" s="568">
        <f t="shared" si="4"/>
        <v>32.187037999999994</v>
      </c>
      <c r="I22" s="568">
        <f>SUM(I14:I16)</f>
        <v>-1.6191539437594473</v>
      </c>
      <c r="J22" s="569">
        <f t="shared" si="4"/>
        <v>1246.5041043082842</v>
      </c>
      <c r="K22" s="704">
        <f>SUM(K14:K16)</f>
        <v>92706.763708294005</v>
      </c>
      <c r="L22" s="705">
        <f t="shared" ref="L22:S22" si="5">SUM(L14:L16)</f>
        <v>72723.7465940119</v>
      </c>
      <c r="M22" s="706">
        <f t="shared" si="5"/>
        <v>19983.017114282102</v>
      </c>
      <c r="N22" s="707">
        <f t="shared" si="5"/>
        <v>62.373413999999997</v>
      </c>
      <c r="O22" s="705">
        <f t="shared" si="5"/>
        <v>7125.3141360120007</v>
      </c>
      <c r="P22" s="706">
        <f t="shared" si="5"/>
        <v>-7062.9407220120002</v>
      </c>
      <c r="Q22" s="708">
        <f t="shared" si="5"/>
        <v>347.11256144070001</v>
      </c>
      <c r="R22" s="708">
        <f t="shared" si="5"/>
        <v>24.237668491182852</v>
      </c>
      <c r="S22" s="709">
        <f t="shared" si="5"/>
        <v>13291.426622201987</v>
      </c>
    </row>
    <row r="23" spans="1:24" ht="14.1" customHeight="1" x14ac:dyDescent="0.25">
      <c r="A23" s="232" t="s">
        <v>153</v>
      </c>
      <c r="B23" s="503">
        <f>SUM(B17:B19)</f>
        <v>0</v>
      </c>
      <c r="C23" s="504">
        <f>SUM(C17:C19)</f>
        <v>0</v>
      </c>
      <c r="D23" s="505">
        <f t="shared" ref="D23:J23" si="6">SUM(D17:D19)</f>
        <v>0</v>
      </c>
      <c r="E23" s="506">
        <f t="shared" si="6"/>
        <v>0</v>
      </c>
      <c r="F23" s="504">
        <f t="shared" si="6"/>
        <v>0</v>
      </c>
      <c r="G23" s="505">
        <f t="shared" si="6"/>
        <v>0</v>
      </c>
      <c r="H23" s="507">
        <f t="shared" si="6"/>
        <v>0</v>
      </c>
      <c r="I23" s="507">
        <f t="shared" si="6"/>
        <v>0</v>
      </c>
      <c r="J23" s="508">
        <f t="shared" si="6"/>
        <v>0</v>
      </c>
      <c r="K23" s="716">
        <f>SUM(K17:K19)</f>
        <v>0</v>
      </c>
      <c r="L23" s="717">
        <f t="shared" ref="L23:R23" si="7">SUM(L17:L19)</f>
        <v>0</v>
      </c>
      <c r="M23" s="718">
        <f t="shared" si="7"/>
        <v>0</v>
      </c>
      <c r="N23" s="719">
        <f t="shared" si="7"/>
        <v>0</v>
      </c>
      <c r="O23" s="717">
        <f t="shared" si="7"/>
        <v>0</v>
      </c>
      <c r="P23" s="718">
        <f t="shared" si="7"/>
        <v>0</v>
      </c>
      <c r="Q23" s="720">
        <f t="shared" si="7"/>
        <v>0</v>
      </c>
      <c r="R23" s="720">
        <f t="shared" si="7"/>
        <v>0</v>
      </c>
      <c r="S23" s="721">
        <f>SUM(S17:S19)</f>
        <v>0</v>
      </c>
      <c r="T23" s="223"/>
    </row>
    <row r="24" spans="1:24" ht="14.1" customHeight="1" x14ac:dyDescent="0.25">
      <c r="A24" s="190" t="s">
        <v>154</v>
      </c>
      <c r="B24" s="204">
        <f>SUM(B8:B13)</f>
        <v>19340.59783526176</v>
      </c>
      <c r="C24" s="217">
        <f>SUM(C8:C13)</f>
        <v>14251.341577349071</v>
      </c>
      <c r="D24" s="829">
        <f t="shared" ref="D24:J24" si="8">SUM(D8:D13)</f>
        <v>5089.2562579126916</v>
      </c>
      <c r="E24" s="830">
        <f t="shared" si="8"/>
        <v>1154.6938789999999</v>
      </c>
      <c r="F24" s="217">
        <f t="shared" si="8"/>
        <v>1645.6045160000001</v>
      </c>
      <c r="G24" s="829">
        <f t="shared" si="8"/>
        <v>-490.91063700000007</v>
      </c>
      <c r="H24" s="831">
        <f t="shared" si="8"/>
        <v>65.540874000000002</v>
      </c>
      <c r="I24" s="831">
        <f t="shared" si="8"/>
        <v>3.7535097974747789</v>
      </c>
      <c r="J24" s="832">
        <f t="shared" si="8"/>
        <v>4667.640004710167</v>
      </c>
      <c r="K24" s="204">
        <f>SUM(K8:K13)</f>
        <v>206325.81719003798</v>
      </c>
      <c r="L24" s="217">
        <f t="shared" ref="L24:S24" si="9">SUM(L8:L13)</f>
        <v>152099.96702688999</v>
      </c>
      <c r="M24" s="829">
        <f t="shared" si="9"/>
        <v>54225.850163147988</v>
      </c>
      <c r="N24" s="830">
        <f t="shared" si="9"/>
        <v>12334.650064000001</v>
      </c>
      <c r="O24" s="217">
        <f t="shared" si="9"/>
        <v>17544.242027502001</v>
      </c>
      <c r="P24" s="829">
        <f t="shared" si="9"/>
        <v>-5209.5919635020018</v>
      </c>
      <c r="Q24" s="831">
        <f t="shared" si="9"/>
        <v>706.17767099520006</v>
      </c>
      <c r="R24" s="831">
        <f t="shared" si="9"/>
        <v>111.87929194057219</v>
      </c>
      <c r="S24" s="832">
        <f t="shared" si="9"/>
        <v>49834.315162581755</v>
      </c>
    </row>
    <row r="25" spans="1:24" ht="14.1" customHeight="1" x14ac:dyDescent="0.25">
      <c r="A25" s="190" t="s">
        <v>155</v>
      </c>
      <c r="B25" s="437">
        <f>SUM(B14:B19)</f>
        <v>8694.2774449569879</v>
      </c>
      <c r="C25" s="438">
        <f>SUM(C14:C19)</f>
        <v>6815.9434277049459</v>
      </c>
      <c r="D25" s="439">
        <f t="shared" ref="D25:J25" si="10">SUM(D14:D19)</f>
        <v>1878.3340172520432</v>
      </c>
      <c r="E25" s="440">
        <f t="shared" si="10"/>
        <v>5.8407400000000003</v>
      </c>
      <c r="F25" s="438">
        <f t="shared" si="10"/>
        <v>668.23853700000006</v>
      </c>
      <c r="G25" s="439">
        <f t="shared" si="10"/>
        <v>-662.39779700000008</v>
      </c>
      <c r="H25" s="441">
        <f t="shared" si="10"/>
        <v>32.187037999999994</v>
      </c>
      <c r="I25" s="441">
        <f t="shared" si="10"/>
        <v>-1.6191539437594473</v>
      </c>
      <c r="J25" s="442">
        <f t="shared" si="10"/>
        <v>1246.5041043082842</v>
      </c>
      <c r="K25" s="437">
        <f>SUM(K14:K19)</f>
        <v>92706.763708294005</v>
      </c>
      <c r="L25" s="438">
        <f t="shared" ref="L25:S25" si="11">SUM(L14:L19)</f>
        <v>72723.7465940119</v>
      </c>
      <c r="M25" s="439">
        <f t="shared" si="11"/>
        <v>19983.017114282102</v>
      </c>
      <c r="N25" s="440">
        <f t="shared" si="11"/>
        <v>62.373413999999997</v>
      </c>
      <c r="O25" s="438">
        <f t="shared" si="11"/>
        <v>7125.3141360120007</v>
      </c>
      <c r="P25" s="439">
        <f t="shared" si="11"/>
        <v>-7062.9407220120002</v>
      </c>
      <c r="Q25" s="441">
        <f t="shared" si="11"/>
        <v>347.11256144070001</v>
      </c>
      <c r="R25" s="441">
        <f t="shared" si="11"/>
        <v>24.237668491182852</v>
      </c>
      <c r="S25" s="442">
        <f t="shared" si="11"/>
        <v>13291.426622201987</v>
      </c>
    </row>
    <row r="26" spans="1:24" ht="14.1" customHeight="1" x14ac:dyDescent="0.25">
      <c r="A26" s="229" t="s">
        <v>142</v>
      </c>
      <c r="B26" s="509">
        <f>SUM(B8:B19)</f>
        <v>28034.875280218748</v>
      </c>
      <c r="C26" s="510">
        <f>SUM(C8:C19)</f>
        <v>21067.285005054018</v>
      </c>
      <c r="D26" s="511">
        <f t="shared" ref="D26:J26" si="12">SUM(D8:D19)</f>
        <v>6967.5902751647345</v>
      </c>
      <c r="E26" s="512">
        <f t="shared" si="12"/>
        <v>1160.5346189999998</v>
      </c>
      <c r="F26" s="510">
        <f t="shared" si="12"/>
        <v>2313.8430530000001</v>
      </c>
      <c r="G26" s="511">
        <f t="shared" si="12"/>
        <v>-1153.308434</v>
      </c>
      <c r="H26" s="513">
        <f t="shared" si="12"/>
        <v>97.727912000000003</v>
      </c>
      <c r="I26" s="513">
        <f t="shared" si="12"/>
        <v>2.1343558537153315</v>
      </c>
      <c r="J26" s="514">
        <f t="shared" si="12"/>
        <v>5914.1441090184508</v>
      </c>
      <c r="K26" s="710">
        <f>SUM(K8:K19)</f>
        <v>299032.580898332</v>
      </c>
      <c r="L26" s="711">
        <f t="shared" ref="L26:S26" si="13">SUM(L8:L19)</f>
        <v>224823.71362090186</v>
      </c>
      <c r="M26" s="712">
        <f t="shared" si="13"/>
        <v>74208.867277430079</v>
      </c>
      <c r="N26" s="713">
        <f t="shared" si="13"/>
        <v>12397.023478000001</v>
      </c>
      <c r="O26" s="711">
        <f t="shared" si="13"/>
        <v>24669.556163514</v>
      </c>
      <c r="P26" s="712">
        <f t="shared" si="13"/>
        <v>-12272.532685514001</v>
      </c>
      <c r="Q26" s="714">
        <f t="shared" si="13"/>
        <v>1053.2902324359</v>
      </c>
      <c r="R26" s="714">
        <f t="shared" si="13"/>
        <v>136.11696043175502</v>
      </c>
      <c r="S26" s="715">
        <f t="shared" si="13"/>
        <v>63125.741784783742</v>
      </c>
      <c r="T26" s="224"/>
    </row>
    <row r="27" spans="1:24" ht="9.75" customHeight="1" x14ac:dyDescent="0.25">
      <c r="B27" s="208"/>
      <c r="H27" s="222"/>
      <c r="I27" s="222"/>
      <c r="J27" s="221"/>
      <c r="K27" s="208"/>
      <c r="Q27" s="222"/>
      <c r="R27" s="222"/>
      <c r="S27" s="221"/>
    </row>
    <row r="29" spans="1:24" ht="12" customHeight="1" x14ac:dyDescent="0.25">
      <c r="A29" s="209"/>
      <c r="B29" s="209"/>
      <c r="C29" s="209"/>
      <c r="H29" s="209"/>
      <c r="I29" s="209"/>
      <c r="J29" s="209"/>
      <c r="K29" s="209"/>
      <c r="O29" s="209"/>
      <c r="P29" s="209"/>
      <c r="Q29" s="209"/>
      <c r="R29" s="209"/>
    </row>
    <row r="30" spans="1:24" ht="12" customHeight="1" x14ac:dyDescent="0.25">
      <c r="E30" s="210"/>
      <c r="F30" s="210"/>
      <c r="G30" s="210"/>
      <c r="H30" s="210"/>
      <c r="L30" s="210"/>
      <c r="M30" s="210"/>
      <c r="N30" s="210"/>
    </row>
    <row r="31" spans="1:24" ht="12" customHeight="1" x14ac:dyDescent="0.25">
      <c r="E31" s="210"/>
      <c r="F31" s="210"/>
      <c r="G31" s="210"/>
      <c r="L31" s="210"/>
      <c r="M31" s="210"/>
      <c r="N31" s="210"/>
    </row>
    <row r="32" spans="1:24" ht="12" customHeight="1" x14ac:dyDescent="0.25">
      <c r="E32" s="210"/>
      <c r="F32" s="210"/>
      <c r="G32" s="210"/>
      <c r="L32" s="210"/>
      <c r="M32" s="210"/>
      <c r="N32" s="210"/>
    </row>
    <row r="33" spans="5:14" ht="12" customHeight="1" x14ac:dyDescent="0.25">
      <c r="E33" s="210"/>
      <c r="F33" s="210"/>
      <c r="G33" s="210"/>
      <c r="L33" s="210"/>
      <c r="M33" s="210"/>
      <c r="N33" s="210"/>
    </row>
    <row r="34" spans="5:14" ht="12" customHeight="1" x14ac:dyDescent="0.25">
      <c r="E34" s="210"/>
      <c r="F34" s="210"/>
      <c r="G34" s="210"/>
      <c r="L34" s="210"/>
      <c r="M34" s="210"/>
      <c r="N34" s="210"/>
    </row>
    <row r="35" spans="5:14" ht="12" customHeight="1" x14ac:dyDescent="0.25">
      <c r="E35" s="210"/>
      <c r="F35" s="210"/>
      <c r="G35" s="210"/>
      <c r="L35" s="210"/>
      <c r="M35" s="210"/>
      <c r="N35" s="210"/>
    </row>
    <row r="36" spans="5:14" ht="12" customHeight="1" x14ac:dyDescent="0.25">
      <c r="E36" s="210"/>
      <c r="F36" s="210"/>
      <c r="G36" s="210"/>
      <c r="L36" s="210"/>
      <c r="M36" s="210"/>
      <c r="N36" s="210"/>
    </row>
    <row r="37" spans="5:14" ht="12" customHeight="1" x14ac:dyDescent="0.25">
      <c r="E37" s="210"/>
      <c r="F37" s="210"/>
      <c r="G37" s="210"/>
      <c r="L37" s="210"/>
      <c r="M37" s="210"/>
      <c r="N37" s="210"/>
    </row>
    <row r="38" spans="5:14" ht="12" customHeight="1" x14ac:dyDescent="0.25">
      <c r="E38" s="210"/>
      <c r="F38" s="210"/>
      <c r="G38" s="210"/>
      <c r="L38" s="210"/>
      <c r="M38" s="210"/>
      <c r="N38" s="210"/>
    </row>
    <row r="39" spans="5:14" ht="12" customHeight="1" x14ac:dyDescent="0.25">
      <c r="E39" s="210"/>
      <c r="F39" s="210"/>
      <c r="G39" s="210"/>
      <c r="L39" s="210"/>
      <c r="M39" s="210"/>
      <c r="N39" s="210"/>
    </row>
    <row r="40" spans="5:14" ht="12" customHeight="1" x14ac:dyDescent="0.25">
      <c r="E40" s="210"/>
      <c r="F40" s="210"/>
      <c r="G40" s="210"/>
      <c r="L40" s="210"/>
      <c r="M40" s="210"/>
      <c r="N40" s="210"/>
    </row>
    <row r="41" spans="5:14" ht="12" customHeight="1" x14ac:dyDescent="0.25">
      <c r="E41" s="210"/>
      <c r="F41" s="210"/>
      <c r="G41" s="210"/>
      <c r="L41" s="210"/>
      <c r="M41" s="210"/>
      <c r="N41" s="210"/>
    </row>
    <row r="42" spans="5:14" ht="12" customHeight="1" x14ac:dyDescent="0.25"/>
    <row r="43" spans="5:14" ht="12" customHeight="1" x14ac:dyDescent="0.25"/>
    <row r="44" spans="5:14" ht="12" customHeight="1" x14ac:dyDescent="0.25"/>
    <row r="45" spans="5:14" ht="12" customHeight="1" x14ac:dyDescent="0.25"/>
    <row r="46" spans="5:14" ht="12" customHeight="1" x14ac:dyDescent="0.25"/>
  </sheetData>
  <mergeCells count="15">
    <mergeCell ref="B4:S4"/>
    <mergeCell ref="A2:T2"/>
    <mergeCell ref="R1:T1"/>
    <mergeCell ref="N6:P6"/>
    <mergeCell ref="H6:H7"/>
    <mergeCell ref="I6:I7"/>
    <mergeCell ref="J6:J7"/>
    <mergeCell ref="B5:J5"/>
    <mergeCell ref="K5:S5"/>
    <mergeCell ref="Q6:Q7"/>
    <mergeCell ref="R6:R7"/>
    <mergeCell ref="S6:S7"/>
    <mergeCell ref="B6:D6"/>
    <mergeCell ref="E6:G6"/>
    <mergeCell ref="K6:M6"/>
  </mergeCells>
  <pageMargins left="0.23622047244094491" right="0.23622047244094491" top="0.74803149606299213" bottom="0.74803149606299213" header="0.31496062992125984" footer="0.31496062992125984"/>
  <pageSetup paperSize="9" orientation="landscape" r:id="rId1"/>
  <headerFooter alignWithMargins="0">
    <oddFooter>&amp;C5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6"/>
  <sheetViews>
    <sheetView view="pageBreakPreview" zoomScaleNormal="100" zoomScaleSheetLayoutView="100" workbookViewId="0">
      <selection activeCell="B17" sqref="B17"/>
    </sheetView>
  </sheetViews>
  <sheetFormatPr defaultRowHeight="12.75" x14ac:dyDescent="0.25"/>
  <cols>
    <col min="1" max="1" width="7.140625" style="187" customWidth="1"/>
    <col min="2" max="3" width="7.7109375" style="187" customWidth="1"/>
    <col min="4" max="4" width="6.7109375" style="187" customWidth="1"/>
    <col min="5" max="6" width="7.7109375" style="187" customWidth="1"/>
    <col min="7" max="7" width="6.7109375" style="187" customWidth="1"/>
    <col min="8" max="13" width="7.7109375" style="187" customWidth="1"/>
    <col min="14" max="18" width="6.28515625" style="187" customWidth="1"/>
    <col min="19" max="20" width="5.7109375" style="187" customWidth="1"/>
    <col min="21" max="21" width="1.7109375" style="187" customWidth="1"/>
    <col min="22" max="260" width="9.140625" style="187"/>
    <col min="261" max="273" width="10.7109375" style="187" customWidth="1"/>
    <col min="274" max="516" width="9.140625" style="187"/>
    <col min="517" max="529" width="10.7109375" style="187" customWidth="1"/>
    <col min="530" max="772" width="9.140625" style="187"/>
    <col min="773" max="785" width="10.7109375" style="187" customWidth="1"/>
    <col min="786" max="1028" width="9.140625" style="187"/>
    <col min="1029" max="1041" width="10.7109375" style="187" customWidth="1"/>
    <col min="1042" max="1284" width="9.140625" style="187"/>
    <col min="1285" max="1297" width="10.7109375" style="187" customWidth="1"/>
    <col min="1298" max="1540" width="9.140625" style="187"/>
    <col min="1541" max="1553" width="10.7109375" style="187" customWidth="1"/>
    <col min="1554" max="1796" width="9.140625" style="187"/>
    <col min="1797" max="1809" width="10.7109375" style="187" customWidth="1"/>
    <col min="1810" max="2052" width="9.140625" style="187"/>
    <col min="2053" max="2065" width="10.7109375" style="187" customWidth="1"/>
    <col min="2066" max="2308" width="9.140625" style="187"/>
    <col min="2309" max="2321" width="10.7109375" style="187" customWidth="1"/>
    <col min="2322" max="2564" width="9.140625" style="187"/>
    <col min="2565" max="2577" width="10.7109375" style="187" customWidth="1"/>
    <col min="2578" max="2820" width="9.140625" style="187"/>
    <col min="2821" max="2833" width="10.7109375" style="187" customWidth="1"/>
    <col min="2834" max="3076" width="9.140625" style="187"/>
    <col min="3077" max="3089" width="10.7109375" style="187" customWidth="1"/>
    <col min="3090" max="3332" width="9.140625" style="187"/>
    <col min="3333" max="3345" width="10.7109375" style="187" customWidth="1"/>
    <col min="3346" max="3588" width="9.140625" style="187"/>
    <col min="3589" max="3601" width="10.7109375" style="187" customWidth="1"/>
    <col min="3602" max="3844" width="9.140625" style="187"/>
    <col min="3845" max="3857" width="10.7109375" style="187" customWidth="1"/>
    <col min="3858" max="4100" width="9.140625" style="187"/>
    <col min="4101" max="4113" width="10.7109375" style="187" customWidth="1"/>
    <col min="4114" max="4356" width="9.140625" style="187"/>
    <col min="4357" max="4369" width="10.7109375" style="187" customWidth="1"/>
    <col min="4370" max="4612" width="9.140625" style="187"/>
    <col min="4613" max="4625" width="10.7109375" style="187" customWidth="1"/>
    <col min="4626" max="4868" width="9.140625" style="187"/>
    <col min="4869" max="4881" width="10.7109375" style="187" customWidth="1"/>
    <col min="4882" max="5124" width="9.140625" style="187"/>
    <col min="5125" max="5137" width="10.7109375" style="187" customWidth="1"/>
    <col min="5138" max="5380" width="9.140625" style="187"/>
    <col min="5381" max="5393" width="10.7109375" style="187" customWidth="1"/>
    <col min="5394" max="5636" width="9.140625" style="187"/>
    <col min="5637" max="5649" width="10.7109375" style="187" customWidth="1"/>
    <col min="5650" max="5892" width="9.140625" style="187"/>
    <col min="5893" max="5905" width="10.7109375" style="187" customWidth="1"/>
    <col min="5906" max="6148" width="9.140625" style="187"/>
    <col min="6149" max="6161" width="10.7109375" style="187" customWidth="1"/>
    <col min="6162" max="6404" width="9.140625" style="187"/>
    <col min="6405" max="6417" width="10.7109375" style="187" customWidth="1"/>
    <col min="6418" max="6660" width="9.140625" style="187"/>
    <col min="6661" max="6673" width="10.7109375" style="187" customWidth="1"/>
    <col min="6674" max="6916" width="9.140625" style="187"/>
    <col min="6917" max="6929" width="10.7109375" style="187" customWidth="1"/>
    <col min="6930" max="7172" width="9.140625" style="187"/>
    <col min="7173" max="7185" width="10.7109375" style="187" customWidth="1"/>
    <col min="7186" max="7428" width="9.140625" style="187"/>
    <col min="7429" max="7441" width="10.7109375" style="187" customWidth="1"/>
    <col min="7442" max="7684" width="9.140625" style="187"/>
    <col min="7685" max="7697" width="10.7109375" style="187" customWidth="1"/>
    <col min="7698" max="7940" width="9.140625" style="187"/>
    <col min="7941" max="7953" width="10.7109375" style="187" customWidth="1"/>
    <col min="7954" max="8196" width="9.140625" style="187"/>
    <col min="8197" max="8209" width="10.7109375" style="187" customWidth="1"/>
    <col min="8210" max="8452" width="9.140625" style="187"/>
    <col min="8453" max="8465" width="10.7109375" style="187" customWidth="1"/>
    <col min="8466" max="8708" width="9.140625" style="187"/>
    <col min="8709" max="8721" width="10.7109375" style="187" customWidth="1"/>
    <col min="8722" max="8964" width="9.140625" style="187"/>
    <col min="8965" max="8977" width="10.7109375" style="187" customWidth="1"/>
    <col min="8978" max="9220" width="9.140625" style="187"/>
    <col min="9221" max="9233" width="10.7109375" style="187" customWidth="1"/>
    <col min="9234" max="9476" width="9.140625" style="187"/>
    <col min="9477" max="9489" width="10.7109375" style="187" customWidth="1"/>
    <col min="9490" max="9732" width="9.140625" style="187"/>
    <col min="9733" max="9745" width="10.7109375" style="187" customWidth="1"/>
    <col min="9746" max="9988" width="9.140625" style="187"/>
    <col min="9989" max="10001" width="10.7109375" style="187" customWidth="1"/>
    <col min="10002" max="10244" width="9.140625" style="187"/>
    <col min="10245" max="10257" width="10.7109375" style="187" customWidth="1"/>
    <col min="10258" max="10500" width="9.140625" style="187"/>
    <col min="10501" max="10513" width="10.7109375" style="187" customWidth="1"/>
    <col min="10514" max="10756" width="9.140625" style="187"/>
    <col min="10757" max="10769" width="10.7109375" style="187" customWidth="1"/>
    <col min="10770" max="11012" width="9.140625" style="187"/>
    <col min="11013" max="11025" width="10.7109375" style="187" customWidth="1"/>
    <col min="11026" max="11268" width="9.140625" style="187"/>
    <col min="11269" max="11281" width="10.7109375" style="187" customWidth="1"/>
    <col min="11282" max="11524" width="9.140625" style="187"/>
    <col min="11525" max="11537" width="10.7109375" style="187" customWidth="1"/>
    <col min="11538" max="11780" width="9.140625" style="187"/>
    <col min="11781" max="11793" width="10.7109375" style="187" customWidth="1"/>
    <col min="11794" max="12036" width="9.140625" style="187"/>
    <col min="12037" max="12049" width="10.7109375" style="187" customWidth="1"/>
    <col min="12050" max="12292" width="9.140625" style="187"/>
    <col min="12293" max="12305" width="10.7109375" style="187" customWidth="1"/>
    <col min="12306" max="12548" width="9.140625" style="187"/>
    <col min="12549" max="12561" width="10.7109375" style="187" customWidth="1"/>
    <col min="12562" max="12804" width="9.140625" style="187"/>
    <col min="12805" max="12817" width="10.7109375" style="187" customWidth="1"/>
    <col min="12818" max="13060" width="9.140625" style="187"/>
    <col min="13061" max="13073" width="10.7109375" style="187" customWidth="1"/>
    <col min="13074" max="13316" width="9.140625" style="187"/>
    <col min="13317" max="13329" width="10.7109375" style="187" customWidth="1"/>
    <col min="13330" max="13572" width="9.140625" style="187"/>
    <col min="13573" max="13585" width="10.7109375" style="187" customWidth="1"/>
    <col min="13586" max="13828" width="9.140625" style="187"/>
    <col min="13829" max="13841" width="10.7109375" style="187" customWidth="1"/>
    <col min="13842" max="14084" width="9.140625" style="187"/>
    <col min="14085" max="14097" width="10.7109375" style="187" customWidth="1"/>
    <col min="14098" max="14340" width="9.140625" style="187"/>
    <col min="14341" max="14353" width="10.7109375" style="187" customWidth="1"/>
    <col min="14354" max="14596" width="9.140625" style="187"/>
    <col min="14597" max="14609" width="10.7109375" style="187" customWidth="1"/>
    <col min="14610" max="14852" width="9.140625" style="187"/>
    <col min="14853" max="14865" width="10.7109375" style="187" customWidth="1"/>
    <col min="14866" max="15108" width="9.140625" style="187"/>
    <col min="15109" max="15121" width="10.7109375" style="187" customWidth="1"/>
    <col min="15122" max="15364" width="9.140625" style="187"/>
    <col min="15365" max="15377" width="10.7109375" style="187" customWidth="1"/>
    <col min="15378" max="15620" width="9.140625" style="187"/>
    <col min="15621" max="15633" width="10.7109375" style="187" customWidth="1"/>
    <col min="15634" max="15876" width="9.140625" style="187"/>
    <col min="15877" max="15889" width="10.7109375" style="187" customWidth="1"/>
    <col min="15890" max="16132" width="9.140625" style="187"/>
    <col min="16133" max="16145" width="10.7109375" style="187" customWidth="1"/>
    <col min="16146" max="16384" width="9.140625" style="187"/>
  </cols>
  <sheetData>
    <row r="1" spans="1:23" x14ac:dyDescent="0.25">
      <c r="R1" s="291"/>
      <c r="S1" s="914" t="s">
        <v>223</v>
      </c>
      <c r="T1" s="914"/>
      <c r="U1" s="914"/>
    </row>
    <row r="2" spans="1:23" ht="20.100000000000001" customHeight="1" x14ac:dyDescent="0.25">
      <c r="A2" s="913" t="s">
        <v>184</v>
      </c>
      <c r="B2" s="913"/>
      <c r="C2" s="913"/>
      <c r="D2" s="913"/>
      <c r="E2" s="913"/>
      <c r="F2" s="913"/>
      <c r="G2" s="913"/>
      <c r="H2" s="913"/>
      <c r="I2" s="913"/>
      <c r="J2" s="913"/>
      <c r="K2" s="913"/>
      <c r="L2" s="913"/>
      <c r="M2" s="913"/>
      <c r="N2" s="913"/>
      <c r="O2" s="913"/>
      <c r="P2" s="913"/>
      <c r="Q2" s="913"/>
      <c r="R2" s="913"/>
      <c r="S2" s="913"/>
      <c r="T2" s="773"/>
      <c r="U2" s="773"/>
    </row>
    <row r="3" spans="1:23" ht="20.100000000000001" customHeight="1" x14ac:dyDescent="0.25">
      <c r="A3" s="823">
        <f>T!G17</f>
        <v>2019</v>
      </c>
      <c r="B3" s="212"/>
      <c r="C3" s="212"/>
      <c r="D3" s="212"/>
      <c r="E3" s="212"/>
      <c r="F3" s="212"/>
      <c r="G3" s="212"/>
      <c r="H3" s="212"/>
      <c r="I3" s="212"/>
      <c r="J3" s="212"/>
      <c r="K3" s="211"/>
      <c r="L3" s="212"/>
      <c r="M3" s="212"/>
      <c r="N3" s="212"/>
      <c r="O3" s="212"/>
      <c r="P3" s="212"/>
      <c r="Q3" s="212"/>
      <c r="R3" s="212"/>
    </row>
    <row r="4" spans="1:23" ht="17.25" customHeight="1" x14ac:dyDescent="0.25">
      <c r="A4" s="283"/>
      <c r="B4" s="911"/>
      <c r="C4" s="911"/>
      <c r="D4" s="911"/>
      <c r="E4" s="911"/>
      <c r="F4" s="911"/>
      <c r="G4" s="911"/>
      <c r="H4" s="911"/>
      <c r="I4" s="911"/>
      <c r="J4" s="911"/>
      <c r="K4" s="911"/>
      <c r="L4" s="911"/>
      <c r="M4" s="911"/>
      <c r="N4" s="911"/>
      <c r="O4" s="911"/>
      <c r="P4" s="911"/>
      <c r="Q4" s="911"/>
      <c r="R4" s="911"/>
      <c r="S4" s="911"/>
      <c r="T4" s="911"/>
    </row>
    <row r="5" spans="1:23" ht="50.1" customHeight="1" x14ac:dyDescent="0.25">
      <c r="A5" s="283"/>
      <c r="B5" s="919" t="s">
        <v>337</v>
      </c>
      <c r="C5" s="920"/>
      <c r="D5" s="920"/>
      <c r="E5" s="920"/>
      <c r="F5" s="920"/>
      <c r="G5" s="920"/>
      <c r="H5" s="921"/>
      <c r="I5" s="922" t="s">
        <v>12</v>
      </c>
      <c r="J5" s="923"/>
      <c r="K5" s="923"/>
      <c r="L5" s="923"/>
      <c r="M5" s="923"/>
      <c r="N5" s="934" t="s">
        <v>11</v>
      </c>
      <c r="O5" s="935"/>
      <c r="P5" s="935"/>
      <c r="Q5" s="935"/>
      <c r="R5" s="936"/>
      <c r="S5" s="753" t="s">
        <v>337</v>
      </c>
      <c r="T5" s="752" t="s">
        <v>12</v>
      </c>
    </row>
    <row r="6" spans="1:23" ht="52.5" customHeight="1" x14ac:dyDescent="0.25">
      <c r="A6" s="188"/>
      <c r="B6" s="925" t="s">
        <v>179</v>
      </c>
      <c r="C6" s="915"/>
      <c r="D6" s="915"/>
      <c r="E6" s="927" t="s">
        <v>180</v>
      </c>
      <c r="F6" s="928"/>
      <c r="G6" s="929"/>
      <c r="H6" s="464" t="s">
        <v>181</v>
      </c>
      <c r="I6" s="937" t="s">
        <v>182</v>
      </c>
      <c r="J6" s="929"/>
      <c r="K6" s="927" t="s">
        <v>180</v>
      </c>
      <c r="L6" s="928"/>
      <c r="M6" s="463" t="s">
        <v>181</v>
      </c>
      <c r="N6" s="937" t="s">
        <v>183</v>
      </c>
      <c r="O6" s="928"/>
      <c r="P6" s="928"/>
      <c r="Q6" s="928"/>
      <c r="R6" s="938"/>
      <c r="S6" s="930" t="s">
        <v>191</v>
      </c>
      <c r="T6" s="931"/>
    </row>
    <row r="7" spans="1:23" ht="28.5" customHeight="1" x14ac:dyDescent="0.25">
      <c r="A7" s="189" t="s">
        <v>140</v>
      </c>
      <c r="B7" s="333">
        <f>T!G17</f>
        <v>2019</v>
      </c>
      <c r="C7" s="843">
        <f>B7-1</f>
        <v>2018</v>
      </c>
      <c r="D7" s="318" t="s">
        <v>176</v>
      </c>
      <c r="E7" s="335">
        <f>B7</f>
        <v>2019</v>
      </c>
      <c r="F7" s="843">
        <f>C7</f>
        <v>2018</v>
      </c>
      <c r="G7" s="318" t="s">
        <v>176</v>
      </c>
      <c r="H7" s="335">
        <f>B7</f>
        <v>2019</v>
      </c>
      <c r="I7" s="333">
        <f>B7</f>
        <v>2019</v>
      </c>
      <c r="J7" s="848">
        <f>C7</f>
        <v>2018</v>
      </c>
      <c r="K7" s="335">
        <f>B7</f>
        <v>2019</v>
      </c>
      <c r="L7" s="848">
        <f>C7</f>
        <v>2018</v>
      </c>
      <c r="M7" s="525">
        <f>B7</f>
        <v>2019</v>
      </c>
      <c r="N7" s="359" t="s">
        <v>38</v>
      </c>
      <c r="O7" s="354" t="s">
        <v>189</v>
      </c>
      <c r="P7" s="354" t="s">
        <v>190</v>
      </c>
      <c r="Q7" s="354" t="s">
        <v>177</v>
      </c>
      <c r="R7" s="355" t="s">
        <v>178</v>
      </c>
      <c r="S7" s="932"/>
      <c r="T7" s="933"/>
      <c r="U7" s="256"/>
    </row>
    <row r="8" spans="1:23" ht="14.1" customHeight="1" x14ac:dyDescent="0.25">
      <c r="A8" s="190" t="s">
        <v>25</v>
      </c>
      <c r="B8" s="204">
        <v>1283.8185314330176</v>
      </c>
      <c r="C8" s="844">
        <v>1083.5039350849463</v>
      </c>
      <c r="D8" s="379">
        <v>0.1848766671367619</v>
      </c>
      <c r="E8" s="207">
        <v>1298.2522071608116</v>
      </c>
      <c r="F8" s="847">
        <v>1221.8417495214117</v>
      </c>
      <c r="G8" s="379">
        <v>6.2537114703544464E-2</v>
      </c>
      <c r="H8" s="205">
        <v>1300</v>
      </c>
      <c r="I8" s="340">
        <v>13725.126786441002</v>
      </c>
      <c r="J8" s="849">
        <v>11552.479222235004</v>
      </c>
      <c r="K8" s="207">
        <v>13879.435222180142</v>
      </c>
      <c r="L8" s="852">
        <v>13027.457461978429</v>
      </c>
      <c r="M8" s="217">
        <v>13850</v>
      </c>
      <c r="N8" s="204">
        <v>-1.5193548387096771</v>
      </c>
      <c r="O8" s="217">
        <v>3.9</v>
      </c>
      <c r="P8" s="217">
        <v>-7.6</v>
      </c>
      <c r="Q8" s="217">
        <v>-1.9612903225806451</v>
      </c>
      <c r="R8" s="338">
        <v>0.44193548387096793</v>
      </c>
      <c r="S8" s="197">
        <v>90.398856300209843</v>
      </c>
      <c r="T8" s="357">
        <v>966.4415350000005</v>
      </c>
      <c r="U8" s="196"/>
      <c r="V8" s="196"/>
      <c r="W8" s="395"/>
    </row>
    <row r="9" spans="1:23" ht="14.1" customHeight="1" x14ac:dyDescent="0.25">
      <c r="A9" s="190" t="s">
        <v>26</v>
      </c>
      <c r="B9" s="191">
        <v>1003.4430157770646</v>
      </c>
      <c r="C9" s="845">
        <v>1157.3340110231031</v>
      </c>
      <c r="D9" s="378">
        <v>-0.13297025213144498</v>
      </c>
      <c r="E9" s="194">
        <v>1086.2279853685377</v>
      </c>
      <c r="F9" s="845">
        <v>1066.6684784531276</v>
      </c>
      <c r="G9" s="378">
        <v>1.8337006586877976E-2</v>
      </c>
      <c r="H9" s="192">
        <v>1030</v>
      </c>
      <c r="I9" s="341">
        <v>10719.004859393001</v>
      </c>
      <c r="J9" s="850">
        <v>12345.273306545996</v>
      </c>
      <c r="K9" s="194">
        <v>11603.332596378166</v>
      </c>
      <c r="L9" s="853">
        <v>11378.144743487157</v>
      </c>
      <c r="M9" s="526">
        <v>10970</v>
      </c>
      <c r="N9" s="341">
        <v>1.8321428571428571</v>
      </c>
      <c r="O9" s="192">
        <v>8.1</v>
      </c>
      <c r="P9" s="192">
        <v>-4.2</v>
      </c>
      <c r="Q9" s="192">
        <v>-0.66206896551724137</v>
      </c>
      <c r="R9" s="339">
        <v>2.4942118226600982</v>
      </c>
      <c r="S9" s="197">
        <v>67.203790144792748</v>
      </c>
      <c r="T9" s="357">
        <v>717.88605599999994</v>
      </c>
      <c r="U9" s="196"/>
      <c r="V9" s="196"/>
      <c r="W9" s="395"/>
    </row>
    <row r="10" spans="1:23" ht="14.1" customHeight="1" x14ac:dyDescent="0.25">
      <c r="A10" s="231" t="s">
        <v>27</v>
      </c>
      <c r="B10" s="199">
        <v>844.29726354596551</v>
      </c>
      <c r="C10" s="846">
        <v>1097.0918213276941</v>
      </c>
      <c r="D10" s="380">
        <v>-0.23042242487579398</v>
      </c>
      <c r="E10" s="202">
        <v>939.07406103341532</v>
      </c>
      <c r="F10" s="846">
        <v>1010.3130161138514</v>
      </c>
      <c r="G10" s="380">
        <v>-7.0511766100426268E-2</v>
      </c>
      <c r="H10" s="200">
        <v>920</v>
      </c>
      <c r="I10" s="342">
        <v>9009.578085830999</v>
      </c>
      <c r="J10" s="851">
        <v>11698.814024791818</v>
      </c>
      <c r="K10" s="202">
        <v>10020.950495237941</v>
      </c>
      <c r="L10" s="854">
        <v>10773.450182172171</v>
      </c>
      <c r="M10" s="527">
        <v>9800</v>
      </c>
      <c r="N10" s="342">
        <v>5.8225806451612891</v>
      </c>
      <c r="O10" s="200">
        <v>10</v>
      </c>
      <c r="P10" s="200">
        <v>1.8</v>
      </c>
      <c r="Q10" s="200">
        <v>3.3032258064516129</v>
      </c>
      <c r="R10" s="339">
        <v>2.5193548387096762</v>
      </c>
      <c r="S10" s="230">
        <v>40.405438888331425</v>
      </c>
      <c r="T10" s="358">
        <v>431.17073000000016</v>
      </c>
      <c r="U10" s="196"/>
      <c r="V10" s="196"/>
      <c r="W10" s="395"/>
    </row>
    <row r="11" spans="1:23" ht="14.1" customHeight="1" x14ac:dyDescent="0.25">
      <c r="A11" s="231" t="s">
        <v>28</v>
      </c>
      <c r="B11" s="204">
        <v>601.12632741967479</v>
      </c>
      <c r="C11" s="847">
        <v>463.92893476368738</v>
      </c>
      <c r="D11" s="379">
        <v>0.29572932916088107</v>
      </c>
      <c r="E11" s="207">
        <v>666.67228447052878</v>
      </c>
      <c r="F11" s="847">
        <v>635.94514104252391</v>
      </c>
      <c r="G11" s="379">
        <v>4.8317286264083943E-2</v>
      </c>
      <c r="H11" s="205">
        <v>640</v>
      </c>
      <c r="I11" s="340">
        <v>6418.2266050670014</v>
      </c>
      <c r="J11" s="849">
        <v>4948.0828328290445</v>
      </c>
      <c r="K11" s="207">
        <v>7118.060876515683</v>
      </c>
      <c r="L11" s="852">
        <v>6782.7397672801017</v>
      </c>
      <c r="M11" s="217">
        <v>6810</v>
      </c>
      <c r="N11" s="204">
        <v>9.6566666666666681</v>
      </c>
      <c r="O11" s="217">
        <v>17.5</v>
      </c>
      <c r="P11" s="217">
        <v>2.8</v>
      </c>
      <c r="Q11" s="217">
        <v>7.5500000000000007</v>
      </c>
      <c r="R11" s="338">
        <v>2.1066666666666674</v>
      </c>
      <c r="S11" s="197">
        <v>46.648095345293726</v>
      </c>
      <c r="T11" s="357">
        <v>498.06326599999977</v>
      </c>
      <c r="U11" s="196"/>
      <c r="V11" s="196"/>
      <c r="W11" s="395"/>
    </row>
    <row r="12" spans="1:23" ht="14.1" customHeight="1" x14ac:dyDescent="0.25">
      <c r="A12" s="231" t="s">
        <v>29</v>
      </c>
      <c r="B12" s="191">
        <v>557.35353850370188</v>
      </c>
      <c r="C12" s="845">
        <v>347.44717345774961</v>
      </c>
      <c r="D12" s="378">
        <v>0.60413893414930131</v>
      </c>
      <c r="E12" s="194">
        <v>518.59526481652449</v>
      </c>
      <c r="F12" s="845">
        <v>406.56160826084476</v>
      </c>
      <c r="G12" s="378">
        <v>0.27556378733084991</v>
      </c>
      <c r="H12" s="192">
        <v>430</v>
      </c>
      <c r="I12" s="341">
        <v>5934.9447782929992</v>
      </c>
      <c r="J12" s="850">
        <v>3701.2270097004125</v>
      </c>
      <c r="K12" s="194">
        <v>5522.2296914687386</v>
      </c>
      <c r="L12" s="853">
        <v>4330.9513519046122</v>
      </c>
      <c r="M12" s="526">
        <v>4580</v>
      </c>
      <c r="N12" s="341">
        <v>10.93225806451613</v>
      </c>
      <c r="O12" s="192">
        <v>16.899999999999999</v>
      </c>
      <c r="P12" s="192">
        <v>5</v>
      </c>
      <c r="Q12" s="192">
        <v>12.95483870967742</v>
      </c>
      <c r="R12" s="339">
        <v>-2.0225806451612893</v>
      </c>
      <c r="S12" s="197">
        <v>33.07766009950727</v>
      </c>
      <c r="T12" s="357">
        <v>352.22535099999919</v>
      </c>
      <c r="U12" s="196"/>
      <c r="V12" s="196"/>
      <c r="W12" s="395"/>
    </row>
    <row r="13" spans="1:23" ht="14.1" customHeight="1" x14ac:dyDescent="0.25">
      <c r="A13" s="231" t="s">
        <v>30</v>
      </c>
      <c r="B13" s="199">
        <v>377.60066470723336</v>
      </c>
      <c r="C13" s="846">
        <v>324.3492231119348</v>
      </c>
      <c r="D13" s="380">
        <v>0.16417934066369314</v>
      </c>
      <c r="E13" s="202">
        <v>391.55764375641439</v>
      </c>
      <c r="F13" s="846">
        <v>330.46923164863915</v>
      </c>
      <c r="G13" s="380">
        <v>0.18485355445352183</v>
      </c>
      <c r="H13" s="200">
        <v>350</v>
      </c>
      <c r="I13" s="342">
        <v>4027.4042533499996</v>
      </c>
      <c r="J13" s="851">
        <v>3463.5186385173984</v>
      </c>
      <c r="K13" s="202">
        <v>4176.2662709266115</v>
      </c>
      <c r="L13" s="854">
        <v>3528.8703092610217</v>
      </c>
      <c r="M13" s="527">
        <v>3730</v>
      </c>
      <c r="N13" s="342">
        <v>20.983333333333334</v>
      </c>
      <c r="O13" s="200">
        <v>26.8</v>
      </c>
      <c r="P13" s="200">
        <v>16.100000000000001</v>
      </c>
      <c r="Q13" s="200">
        <v>15.81</v>
      </c>
      <c r="R13" s="339">
        <v>5.1733333333333338</v>
      </c>
      <c r="S13" s="230">
        <v>75.474929932587074</v>
      </c>
      <c r="T13" s="358">
        <v>804.9986180000011</v>
      </c>
      <c r="U13" s="196"/>
      <c r="V13" s="196"/>
      <c r="W13" s="395"/>
    </row>
    <row r="14" spans="1:23" ht="14.1" customHeight="1" x14ac:dyDescent="0.25">
      <c r="A14" s="231" t="s">
        <v>31</v>
      </c>
      <c r="B14" s="204">
        <v>392.03782717894859</v>
      </c>
      <c r="C14" s="847">
        <v>333.65497359319141</v>
      </c>
      <c r="D14" s="379">
        <v>0.17497971919022082</v>
      </c>
      <c r="E14" s="207">
        <v>397.34885476546674</v>
      </c>
      <c r="F14" s="847">
        <v>341.67637097191567</v>
      </c>
      <c r="G14" s="379">
        <v>0.16293922706796457</v>
      </c>
      <c r="H14" s="205">
        <v>330</v>
      </c>
      <c r="I14" s="340">
        <v>4183.9847814979994</v>
      </c>
      <c r="J14" s="849">
        <v>3567.0116219609922</v>
      </c>
      <c r="K14" s="207">
        <v>4240.6661960339625</v>
      </c>
      <c r="L14" s="852">
        <v>3652.7661286783496</v>
      </c>
      <c r="M14" s="217">
        <v>3510</v>
      </c>
      <c r="N14" s="204">
        <v>19.090322580645161</v>
      </c>
      <c r="O14" s="217">
        <v>24.9</v>
      </c>
      <c r="P14" s="217">
        <v>14.1</v>
      </c>
      <c r="Q14" s="217">
        <v>17.525806451612908</v>
      </c>
      <c r="R14" s="338">
        <v>1.5645161290322527</v>
      </c>
      <c r="S14" s="197">
        <v>96.45070410821674</v>
      </c>
      <c r="T14" s="357">
        <v>1029.3607190000009</v>
      </c>
      <c r="U14" s="196"/>
      <c r="V14" s="196"/>
      <c r="W14" s="395"/>
    </row>
    <row r="15" spans="1:23" ht="14.1" customHeight="1" x14ac:dyDescent="0.25">
      <c r="A15" s="231" t="s">
        <v>32</v>
      </c>
      <c r="B15" s="191">
        <v>381.35794386875</v>
      </c>
      <c r="C15" s="845">
        <v>343.11644394320729</v>
      </c>
      <c r="D15" s="378">
        <v>0.11145341647301653</v>
      </c>
      <c r="E15" s="194">
        <v>388.19340182584602</v>
      </c>
      <c r="F15" s="845">
        <v>363.183796019054</v>
      </c>
      <c r="G15" s="378">
        <v>6.8862119072845215E-2</v>
      </c>
      <c r="H15" s="192">
        <v>340</v>
      </c>
      <c r="I15" s="341">
        <v>4060.8176823420004</v>
      </c>
      <c r="J15" s="850">
        <v>3662.5682559247011</v>
      </c>
      <c r="K15" s="194">
        <v>4133.6037590065898</v>
      </c>
      <c r="L15" s="853">
        <v>3876.7755549069275</v>
      </c>
      <c r="M15" s="526">
        <v>3620</v>
      </c>
      <c r="N15" s="341">
        <v>19.183870967741935</v>
      </c>
      <c r="O15" s="192">
        <v>22.8</v>
      </c>
      <c r="P15" s="192">
        <v>14.8</v>
      </c>
      <c r="Q15" s="192">
        <v>17.219354838709684</v>
      </c>
      <c r="R15" s="339">
        <v>1.9645161290322513</v>
      </c>
      <c r="S15" s="197">
        <v>92.693340500633752</v>
      </c>
      <c r="T15" s="357">
        <v>987.02711800000043</v>
      </c>
      <c r="U15" s="196"/>
      <c r="V15" s="196"/>
      <c r="W15" s="395"/>
    </row>
    <row r="16" spans="1:23" ht="14.1" customHeight="1" x14ac:dyDescent="0.25">
      <c r="A16" s="231" t="s">
        <v>33</v>
      </c>
      <c r="B16" s="199">
        <v>473.10771552125675</v>
      </c>
      <c r="C16" s="846">
        <v>378.70009840040046</v>
      </c>
      <c r="D16" s="380">
        <v>0.24929388061853341</v>
      </c>
      <c r="E16" s="202">
        <v>483.49321926551886</v>
      </c>
      <c r="F16" s="846">
        <v>411.25902336606202</v>
      </c>
      <c r="G16" s="380">
        <v>0.17564160734574596</v>
      </c>
      <c r="H16" s="200">
        <v>440</v>
      </c>
      <c r="I16" s="342">
        <v>5046.623766800999</v>
      </c>
      <c r="J16" s="851">
        <v>4046.010397048818</v>
      </c>
      <c r="K16" s="202">
        <v>5157.4055788630749</v>
      </c>
      <c r="L16" s="854">
        <v>4393.8681068414271</v>
      </c>
      <c r="M16" s="527">
        <v>4690</v>
      </c>
      <c r="N16" s="342">
        <v>13.526666666666667</v>
      </c>
      <c r="O16" s="200">
        <v>21.3</v>
      </c>
      <c r="P16" s="200">
        <v>7.6</v>
      </c>
      <c r="Q16" s="200">
        <v>13.010000000000002</v>
      </c>
      <c r="R16" s="339">
        <v>0.51666666666666572</v>
      </c>
      <c r="S16" s="230">
        <v>101.1772990849778</v>
      </c>
      <c r="T16" s="358">
        <v>1079.2536019999989</v>
      </c>
      <c r="U16" s="196"/>
      <c r="V16" s="196"/>
      <c r="W16" s="395"/>
    </row>
    <row r="17" spans="1:23" ht="14.1" customHeight="1" x14ac:dyDescent="0.25">
      <c r="A17" s="190" t="s">
        <v>34</v>
      </c>
      <c r="B17" s="204"/>
      <c r="C17" s="847"/>
      <c r="D17" s="379"/>
      <c r="E17" s="207"/>
      <c r="F17" s="847"/>
      <c r="G17" s="379"/>
      <c r="H17" s="205">
        <v>730</v>
      </c>
      <c r="I17" s="340"/>
      <c r="J17" s="849"/>
      <c r="K17" s="207"/>
      <c r="L17" s="852"/>
      <c r="M17" s="217">
        <v>7770</v>
      </c>
      <c r="N17" s="204"/>
      <c r="O17" s="217"/>
      <c r="P17" s="217"/>
      <c r="Q17" s="217">
        <v>7.9935483870967738</v>
      </c>
      <c r="R17" s="338"/>
      <c r="S17" s="197"/>
      <c r="T17" s="357"/>
      <c r="U17" s="196"/>
      <c r="V17" s="196"/>
      <c r="W17" s="395"/>
    </row>
    <row r="18" spans="1:23" ht="14.1" customHeight="1" x14ac:dyDescent="0.25">
      <c r="A18" s="190" t="s">
        <v>35</v>
      </c>
      <c r="B18" s="191"/>
      <c r="C18" s="845"/>
      <c r="D18" s="378"/>
      <c r="E18" s="194"/>
      <c r="F18" s="845"/>
      <c r="G18" s="378"/>
      <c r="H18" s="192">
        <v>990</v>
      </c>
      <c r="I18" s="341"/>
      <c r="J18" s="850"/>
      <c r="K18" s="194"/>
      <c r="L18" s="853"/>
      <c r="M18" s="526">
        <v>10540</v>
      </c>
      <c r="N18" s="341"/>
      <c r="O18" s="192"/>
      <c r="P18" s="192"/>
      <c r="Q18" s="192">
        <v>2.6366666666666658</v>
      </c>
      <c r="R18" s="339"/>
      <c r="S18" s="197"/>
      <c r="T18" s="357"/>
      <c r="U18" s="196"/>
      <c r="V18" s="196"/>
      <c r="W18" s="395"/>
    </row>
    <row r="19" spans="1:23" ht="14.1" customHeight="1" x14ac:dyDescent="0.25">
      <c r="A19" s="198" t="s">
        <v>36</v>
      </c>
      <c r="B19" s="199"/>
      <c r="C19" s="846"/>
      <c r="D19" s="380"/>
      <c r="E19" s="202"/>
      <c r="F19" s="846"/>
      <c r="G19" s="380"/>
      <c r="H19" s="200">
        <v>1150</v>
      </c>
      <c r="I19" s="342"/>
      <c r="J19" s="851"/>
      <c r="K19" s="202"/>
      <c r="L19" s="854"/>
      <c r="M19" s="527">
        <v>12250</v>
      </c>
      <c r="N19" s="342"/>
      <c r="O19" s="200"/>
      <c r="P19" s="200"/>
      <c r="Q19" s="200">
        <v>-0.43548387096774194</v>
      </c>
      <c r="R19" s="339"/>
      <c r="S19" s="230"/>
      <c r="T19" s="358"/>
      <c r="U19" s="356"/>
      <c r="V19" s="196"/>
      <c r="W19" s="395"/>
    </row>
    <row r="20" spans="1:23" ht="14.1" customHeight="1" x14ac:dyDescent="0.25">
      <c r="A20" s="190" t="s">
        <v>129</v>
      </c>
      <c r="B20" s="553">
        <f>SUM(B8:B10)</f>
        <v>3131.5588107560479</v>
      </c>
      <c r="C20" s="749">
        <f>SUM(C8:C10)</f>
        <v>3337.9297674357435</v>
      </c>
      <c r="D20" s="554">
        <f t="shared" ref="D20:D26" si="0">(B20-C20)/C20</f>
        <v>-6.1826033217659164E-2</v>
      </c>
      <c r="E20" s="555">
        <f t="shared" ref="E20:K20" si="1">SUM(E8:E10)</f>
        <v>3323.5542535627646</v>
      </c>
      <c r="F20" s="749">
        <f t="shared" si="1"/>
        <v>3298.8232440883908</v>
      </c>
      <c r="G20" s="554">
        <f t="shared" ref="G20:G26" si="2">(E20-F20)/F20</f>
        <v>7.4969186417286017E-3</v>
      </c>
      <c r="H20" s="556">
        <f>SUM(H8:H10)</f>
        <v>3250</v>
      </c>
      <c r="I20" s="722">
        <f t="shared" si="1"/>
        <v>33453.709731665003</v>
      </c>
      <c r="J20" s="750">
        <f t="shared" si="1"/>
        <v>35596.566553572819</v>
      </c>
      <c r="K20" s="723">
        <f t="shared" si="1"/>
        <v>35503.718313796249</v>
      </c>
      <c r="L20" s="750">
        <f>SUM(L8:L10)</f>
        <v>35179.052387637756</v>
      </c>
      <c r="M20" s="724">
        <f>SUM(M8:M10)</f>
        <v>34620</v>
      </c>
      <c r="N20" s="558">
        <f>AVERAGE(N8:N10)</f>
        <v>2.0451228878648231</v>
      </c>
      <c r="O20" s="559">
        <f>MAX(O8:O10)</f>
        <v>10</v>
      </c>
      <c r="P20" s="559">
        <f>MIN(P8:P10)</f>
        <v>-7.6</v>
      </c>
      <c r="Q20" s="559">
        <f>AVERAGE(Q8:Q10)</f>
        <v>0.22662217278457542</v>
      </c>
      <c r="R20" s="560">
        <f>N20-Q20</f>
        <v>1.8185007150802477</v>
      </c>
      <c r="S20" s="561">
        <f>SUM(S8:S11)</f>
        <v>244.65618067862772</v>
      </c>
      <c r="T20" s="562">
        <f t="shared" ref="T20" si="3">SUM(T8:T10)</f>
        <v>2115.4983210000005</v>
      </c>
      <c r="W20" s="395"/>
    </row>
    <row r="21" spans="1:23" ht="14.1" customHeight="1" x14ac:dyDescent="0.25">
      <c r="A21" s="190" t="s">
        <v>152</v>
      </c>
      <c r="B21" s="553">
        <f>SUM(B11:B13)</f>
        <v>1536.0805306306099</v>
      </c>
      <c r="C21" s="749">
        <f>SUM(C11:C13)</f>
        <v>1135.7253313333717</v>
      </c>
      <c r="D21" s="554">
        <f t="shared" si="0"/>
        <v>0.35251058354682513</v>
      </c>
      <c r="E21" s="555">
        <f t="shared" ref="E21:K21" si="4">SUM(E11:E13)</f>
        <v>1576.8251930434676</v>
      </c>
      <c r="F21" s="749">
        <f t="shared" si="4"/>
        <v>1372.9759809520078</v>
      </c>
      <c r="G21" s="554">
        <f t="shared" si="2"/>
        <v>0.14847252604529379</v>
      </c>
      <c r="H21" s="556">
        <f t="shared" si="4"/>
        <v>1420</v>
      </c>
      <c r="I21" s="722">
        <f t="shared" si="4"/>
        <v>16380.57563671</v>
      </c>
      <c r="J21" s="750">
        <f t="shared" si="4"/>
        <v>12112.828481046856</v>
      </c>
      <c r="K21" s="723">
        <f t="shared" si="4"/>
        <v>16816.556838911034</v>
      </c>
      <c r="L21" s="750">
        <f>SUM(L11:L13)</f>
        <v>14642.561428445735</v>
      </c>
      <c r="M21" s="724">
        <f>SUM(M11:M13)</f>
        <v>15120</v>
      </c>
      <c r="N21" s="558">
        <f>AVERAGE(N11:N13)</f>
        <v>13.857419354838711</v>
      </c>
      <c r="O21" s="559">
        <f>MAX(O11:O13)</f>
        <v>26.8</v>
      </c>
      <c r="P21" s="559">
        <f>MIN(P11:P13)</f>
        <v>2.8</v>
      </c>
      <c r="Q21" s="559">
        <f>AVERAGE(Q11:Q13)</f>
        <v>12.104946236559142</v>
      </c>
      <c r="R21" s="833">
        <f t="shared" ref="R21:R26" si="5">N21-Q21</f>
        <v>1.7524731182795694</v>
      </c>
      <c r="S21" s="834">
        <f>SUM(S11:S13)</f>
        <v>155.20068537738808</v>
      </c>
      <c r="T21" s="835">
        <f t="shared" ref="T21" si="6">SUM(T11:T13)</f>
        <v>1655.2872350000002</v>
      </c>
      <c r="W21" s="395"/>
    </row>
    <row r="22" spans="1:23" ht="14.1" customHeight="1" x14ac:dyDescent="0.25">
      <c r="A22" s="190" t="s">
        <v>186</v>
      </c>
      <c r="B22" s="553">
        <f>SUM(B14:B16)</f>
        <v>1246.5034865689554</v>
      </c>
      <c r="C22" s="749">
        <f>SUM(C14:C16)</f>
        <v>1055.4715159367993</v>
      </c>
      <c r="D22" s="554">
        <f t="shared" si="0"/>
        <v>0.18099206633975609</v>
      </c>
      <c r="E22" s="555">
        <f t="shared" ref="E22:K22" si="7">SUM(E14:E16)</f>
        <v>1269.0354758568315</v>
      </c>
      <c r="F22" s="749">
        <f t="shared" si="7"/>
        <v>1116.1191903570316</v>
      </c>
      <c r="G22" s="554">
        <f t="shared" si="2"/>
        <v>0.13700712864804698</v>
      </c>
      <c r="H22" s="556">
        <f t="shared" si="7"/>
        <v>1110</v>
      </c>
      <c r="I22" s="722">
        <f t="shared" si="7"/>
        <v>13291.426230640998</v>
      </c>
      <c r="J22" s="750">
        <f t="shared" si="7"/>
        <v>11275.590274934511</v>
      </c>
      <c r="K22" s="723">
        <f t="shared" si="7"/>
        <v>13531.675533903628</v>
      </c>
      <c r="L22" s="750">
        <f>SUM(L14:L16)</f>
        <v>11923.409790426704</v>
      </c>
      <c r="M22" s="724">
        <f>SUM(M14:M16)</f>
        <v>11820</v>
      </c>
      <c r="N22" s="558">
        <f>AVERAGE(N14:N16)</f>
        <v>17.266953405017919</v>
      </c>
      <c r="O22" s="559">
        <f>MAX(O14:O16)</f>
        <v>24.9</v>
      </c>
      <c r="P22" s="559">
        <f>MIN(P14:P16)</f>
        <v>7.6</v>
      </c>
      <c r="Q22" s="559">
        <f>AVERAGE(Q14:Q16)</f>
        <v>15.918387096774197</v>
      </c>
      <c r="R22" s="833">
        <f>N22-Q22</f>
        <v>1.348566308243722</v>
      </c>
      <c r="S22" s="834">
        <f t="shared" ref="S22:T22" si="8">SUM(S14:S16)</f>
        <v>290.32134369382828</v>
      </c>
      <c r="T22" s="835">
        <f t="shared" si="8"/>
        <v>3095.641439</v>
      </c>
      <c r="W22" s="395"/>
    </row>
    <row r="23" spans="1:23" ht="14.1" customHeight="1" x14ac:dyDescent="0.25">
      <c r="A23" s="232" t="s">
        <v>153</v>
      </c>
      <c r="B23" s="515">
        <f>SUM(B17:B19)</f>
        <v>0</v>
      </c>
      <c r="C23" s="516">
        <f>SUM(C17:C19)</f>
        <v>0</v>
      </c>
      <c r="D23" s="517" t="e">
        <f t="shared" si="0"/>
        <v>#DIV/0!</v>
      </c>
      <c r="E23" s="518">
        <f t="shared" ref="E23:K23" si="9">SUM(E17:E19)</f>
        <v>0</v>
      </c>
      <c r="F23" s="516">
        <f t="shared" si="9"/>
        <v>0</v>
      </c>
      <c r="G23" s="517" t="e">
        <f t="shared" si="2"/>
        <v>#DIV/0!</v>
      </c>
      <c r="H23" s="557">
        <f t="shared" si="9"/>
        <v>2870</v>
      </c>
      <c r="I23" s="727">
        <f t="shared" si="9"/>
        <v>0</v>
      </c>
      <c r="J23" s="728">
        <f t="shared" si="9"/>
        <v>0</v>
      </c>
      <c r="K23" s="729">
        <f t="shared" si="9"/>
        <v>0</v>
      </c>
      <c r="L23" s="728">
        <f>SUM(L17:L19)</f>
        <v>0</v>
      </c>
      <c r="M23" s="725">
        <f>SUM(M17:M19)</f>
        <v>30560</v>
      </c>
      <c r="N23" s="533" t="e">
        <f>AVERAGE(N17:N19)</f>
        <v>#DIV/0!</v>
      </c>
      <c r="O23" s="534">
        <f>MAX(O17:O19)</f>
        <v>0</v>
      </c>
      <c r="P23" s="534">
        <f>MIN(P17:P19)</f>
        <v>0</v>
      </c>
      <c r="Q23" s="824">
        <f>AVERAGE(Q17:Q19)</f>
        <v>3.3982437275985657</v>
      </c>
      <c r="R23" s="532" t="e">
        <f t="shared" si="5"/>
        <v>#DIV/0!</v>
      </c>
      <c r="S23" s="528">
        <f t="shared" ref="S23:T23" si="10">SUM(S17:S19)</f>
        <v>0</v>
      </c>
      <c r="T23" s="529">
        <f t="shared" si="10"/>
        <v>0</v>
      </c>
      <c r="U23" s="256"/>
      <c r="W23" s="395"/>
    </row>
    <row r="24" spans="1:23" ht="14.1" customHeight="1" x14ac:dyDescent="0.25">
      <c r="A24" s="190" t="s">
        <v>154</v>
      </c>
      <c r="B24" s="836">
        <f>SUM(B8:B13)</f>
        <v>4667.6393413866581</v>
      </c>
      <c r="C24" s="840">
        <f>SUM(C8:C13)</f>
        <v>4473.6550987691153</v>
      </c>
      <c r="D24" s="378">
        <f t="shared" si="0"/>
        <v>4.336146581146047E-2</v>
      </c>
      <c r="E24" s="837">
        <f t="shared" ref="E24:K24" si="11">SUM(E8:E13)</f>
        <v>4900.3794466062318</v>
      </c>
      <c r="F24" s="841">
        <f t="shared" si="11"/>
        <v>4671.7992250403986</v>
      </c>
      <c r="G24" s="378">
        <f t="shared" si="2"/>
        <v>4.8927663744765613E-2</v>
      </c>
      <c r="H24" s="523">
        <f t="shared" si="11"/>
        <v>4670</v>
      </c>
      <c r="I24" s="836">
        <f t="shared" si="11"/>
        <v>49834.285368375</v>
      </c>
      <c r="J24" s="842">
        <f t="shared" si="11"/>
        <v>47709.39503461968</v>
      </c>
      <c r="K24" s="838">
        <f t="shared" si="11"/>
        <v>52320.275152707283</v>
      </c>
      <c r="L24" s="842">
        <f>SUM(L8:L13)</f>
        <v>49821.613816083496</v>
      </c>
      <c r="M24" s="377">
        <f>SUM(M8:M13)</f>
        <v>49740</v>
      </c>
      <c r="N24" s="836">
        <f>AVERAGE(N8:N13)</f>
        <v>7.9512711213517662</v>
      </c>
      <c r="O24" s="377">
        <f>MAX(O8:O13)</f>
        <v>26.8</v>
      </c>
      <c r="P24" s="377">
        <f>MIN(P8:P13)</f>
        <v>-7.6</v>
      </c>
      <c r="Q24" s="377">
        <f>AVERAGE(Q8:Q13)</f>
        <v>6.1657842046718585</v>
      </c>
      <c r="R24" s="839">
        <f t="shared" si="5"/>
        <v>1.7854869166799077</v>
      </c>
      <c r="S24" s="836">
        <f t="shared" ref="S24:T24" si="12">SUM(S8:S13)</f>
        <v>353.20877071072209</v>
      </c>
      <c r="T24" s="839">
        <f t="shared" si="12"/>
        <v>3770.7855560000003</v>
      </c>
      <c r="W24" s="395"/>
    </row>
    <row r="25" spans="1:23" ht="14.1" customHeight="1" x14ac:dyDescent="0.25">
      <c r="A25" s="190" t="s">
        <v>155</v>
      </c>
      <c r="B25" s="446">
        <f>SUM(B14:B19)</f>
        <v>1246.5034865689554</v>
      </c>
      <c r="C25" s="445">
        <f>SUM(C14:C19)</f>
        <v>1055.4715159367993</v>
      </c>
      <c r="D25" s="443">
        <f t="shared" si="0"/>
        <v>0.18099206633975609</v>
      </c>
      <c r="E25" s="444">
        <f t="shared" ref="E25:K25" si="13">SUM(E14:E19)</f>
        <v>1269.0354758568315</v>
      </c>
      <c r="F25" s="445">
        <f t="shared" si="13"/>
        <v>1116.1191903570316</v>
      </c>
      <c r="G25" s="443">
        <f t="shared" si="2"/>
        <v>0.13700712864804698</v>
      </c>
      <c r="H25" s="524">
        <f t="shared" si="13"/>
        <v>3980</v>
      </c>
      <c r="I25" s="446">
        <f t="shared" si="13"/>
        <v>13291.426230640998</v>
      </c>
      <c r="J25" s="447">
        <f t="shared" si="13"/>
        <v>11275.590274934511</v>
      </c>
      <c r="K25" s="444">
        <f t="shared" si="13"/>
        <v>13531.675533903628</v>
      </c>
      <c r="L25" s="447">
        <f>SUM(L14:L19)</f>
        <v>11923.409790426704</v>
      </c>
      <c r="M25" s="376">
        <f>SUM(M14:M19)</f>
        <v>42380</v>
      </c>
      <c r="N25" s="446">
        <f>AVERAGE(N14:N19)</f>
        <v>17.266953405017919</v>
      </c>
      <c r="O25" s="445">
        <f>MAX(O14:O19)</f>
        <v>24.9</v>
      </c>
      <c r="P25" s="445">
        <f>MIN(P14:P19)</f>
        <v>7.6</v>
      </c>
      <c r="Q25" s="376">
        <f>AVERAGE(Q14:Q19)</f>
        <v>9.658315412186381</v>
      </c>
      <c r="R25" s="448">
        <f t="shared" si="5"/>
        <v>7.6086379928315377</v>
      </c>
      <c r="S25" s="446">
        <f t="shared" ref="S25:T25" si="14">SUM(S14:S19)</f>
        <v>290.32134369382828</v>
      </c>
      <c r="T25" s="448">
        <f t="shared" si="14"/>
        <v>3095.641439</v>
      </c>
      <c r="W25" s="395"/>
    </row>
    <row r="26" spans="1:23" ht="14.1" customHeight="1" x14ac:dyDescent="0.25">
      <c r="A26" s="229" t="s">
        <v>142</v>
      </c>
      <c r="B26" s="519">
        <f>SUM(B8:B19)</f>
        <v>5914.1428279556139</v>
      </c>
      <c r="C26" s="520">
        <f>SUM(C8:C19)</f>
        <v>5529.1266147059141</v>
      </c>
      <c r="D26" s="521">
        <f t="shared" si="0"/>
        <v>6.9634182770505842E-2</v>
      </c>
      <c r="E26" s="522">
        <f t="shared" ref="E26:K26" si="15">SUM(E8:E19)</f>
        <v>6169.4149224630637</v>
      </c>
      <c r="F26" s="520">
        <f t="shared" si="15"/>
        <v>5787.9184153974302</v>
      </c>
      <c r="G26" s="521">
        <f t="shared" si="2"/>
        <v>6.5912557794655421E-2</v>
      </c>
      <c r="H26" s="563">
        <f t="shared" si="15"/>
        <v>8650</v>
      </c>
      <c r="I26" s="730">
        <f t="shared" si="15"/>
        <v>63125.711599016002</v>
      </c>
      <c r="J26" s="731">
        <f t="shared" si="15"/>
        <v>58984.985309554191</v>
      </c>
      <c r="K26" s="732">
        <f t="shared" si="15"/>
        <v>65851.950686610915</v>
      </c>
      <c r="L26" s="731">
        <f>SUM(L8:L19)</f>
        <v>61745.0236065102</v>
      </c>
      <c r="M26" s="726">
        <f>SUM(M8:M19)</f>
        <v>92120</v>
      </c>
      <c r="N26" s="535">
        <f>AVERAGE(N8:N19)</f>
        <v>11.056498549240485</v>
      </c>
      <c r="O26" s="536">
        <f>MAX(O8:O19)</f>
        <v>26.8</v>
      </c>
      <c r="P26" s="536">
        <f>MIN(P8:P19)</f>
        <v>-7.6</v>
      </c>
      <c r="Q26" s="825">
        <f>AVERAGE(Q8:Q19)</f>
        <v>7.9120498084291215</v>
      </c>
      <c r="R26" s="537">
        <f t="shared" si="5"/>
        <v>3.1444487408113639</v>
      </c>
      <c r="S26" s="530">
        <f t="shared" ref="S26:T26" si="16">SUM(S8:S19)</f>
        <v>643.53011440455043</v>
      </c>
      <c r="T26" s="531">
        <f t="shared" si="16"/>
        <v>6866.4269949999998</v>
      </c>
      <c r="U26" s="337"/>
      <c r="W26" s="395"/>
    </row>
    <row r="27" spans="1:23" ht="9.75" customHeight="1" x14ac:dyDescent="0.25">
      <c r="B27" s="208"/>
      <c r="H27" s="222"/>
      <c r="I27" s="222"/>
      <c r="J27" s="222"/>
      <c r="M27" s="222"/>
      <c r="N27" s="222"/>
      <c r="O27" s="222"/>
      <c r="P27" s="222"/>
      <c r="Q27" s="222"/>
      <c r="R27" s="222"/>
      <c r="T27" s="221"/>
    </row>
    <row r="28" spans="1:23" ht="12.95" customHeight="1" x14ac:dyDescent="0.25">
      <c r="A28" s="926" t="s">
        <v>339</v>
      </c>
      <c r="B28" s="926"/>
      <c r="C28" s="926"/>
      <c r="D28" s="926"/>
      <c r="E28" s="926"/>
      <c r="F28" s="926"/>
      <c r="G28" s="926"/>
      <c r="H28" s="926"/>
      <c r="I28" s="926"/>
      <c r="J28" s="926"/>
      <c r="K28" s="926"/>
      <c r="L28" s="926"/>
      <c r="M28" s="926"/>
      <c r="N28" s="926"/>
      <c r="O28" s="926"/>
      <c r="P28" s="926"/>
      <c r="Q28" s="926"/>
      <c r="R28" s="926"/>
      <c r="S28" s="926"/>
      <c r="T28" s="926"/>
    </row>
    <row r="29" spans="1:23" ht="12" customHeight="1" x14ac:dyDescent="0.25">
      <c r="B29" s="277"/>
      <c r="C29" s="277"/>
      <c r="D29" s="277"/>
      <c r="E29" s="277"/>
      <c r="F29" s="277"/>
      <c r="G29" s="277"/>
      <c r="H29" s="277"/>
      <c r="I29" s="277"/>
      <c r="J29" s="277"/>
      <c r="K29" s="277"/>
      <c r="L29" s="277"/>
      <c r="M29" s="277"/>
      <c r="N29" s="277"/>
      <c r="O29" s="277"/>
      <c r="P29" s="277"/>
      <c r="Q29" s="277"/>
      <c r="R29" s="277"/>
      <c r="S29" s="277"/>
    </row>
    <row r="30" spans="1:23" ht="12" customHeight="1" x14ac:dyDescent="0.25">
      <c r="E30" s="210"/>
      <c r="F30" s="210"/>
      <c r="G30" s="210"/>
      <c r="H30" s="210"/>
      <c r="I30" s="210"/>
      <c r="N30" s="210"/>
      <c r="O30" s="210"/>
      <c r="P30" s="210"/>
    </row>
    <row r="31" spans="1:23" ht="12" customHeight="1" x14ac:dyDescent="0.25">
      <c r="N31" s="210"/>
      <c r="O31" s="210"/>
      <c r="P31" s="210"/>
    </row>
    <row r="32" spans="1:23" ht="12" customHeight="1" x14ac:dyDescent="0.25">
      <c r="E32" s="210"/>
      <c r="F32" s="210"/>
      <c r="G32" s="210"/>
      <c r="H32" s="210"/>
      <c r="N32" s="210"/>
      <c r="O32" s="210"/>
      <c r="P32" s="210"/>
    </row>
    <row r="33" spans="5:16" ht="12" customHeight="1" x14ac:dyDescent="0.25">
      <c r="E33" s="210"/>
      <c r="F33" s="210"/>
      <c r="G33" s="210"/>
      <c r="H33" s="210"/>
      <c r="N33" s="210"/>
      <c r="O33" s="210"/>
      <c r="P33" s="210"/>
    </row>
    <row r="34" spans="5:16" ht="12" customHeight="1" x14ac:dyDescent="0.25">
      <c r="E34" s="210"/>
      <c r="F34" s="210"/>
      <c r="G34" s="210"/>
      <c r="H34" s="210"/>
      <c r="N34" s="210"/>
      <c r="O34" s="210"/>
      <c r="P34" s="210"/>
    </row>
    <row r="35" spans="5:16" ht="12" customHeight="1" x14ac:dyDescent="0.25">
      <c r="E35" s="210"/>
      <c r="F35" s="210"/>
      <c r="G35" s="210"/>
      <c r="H35" s="210"/>
      <c r="N35" s="210"/>
      <c r="O35" s="210"/>
      <c r="P35" s="210"/>
    </row>
    <row r="36" spans="5:16" ht="12" customHeight="1" x14ac:dyDescent="0.25">
      <c r="E36" s="210"/>
      <c r="F36" s="210"/>
      <c r="G36" s="210"/>
      <c r="H36" s="210"/>
      <c r="N36" s="210"/>
      <c r="O36" s="210"/>
      <c r="P36" s="210"/>
    </row>
    <row r="37" spans="5:16" ht="12" customHeight="1" x14ac:dyDescent="0.25">
      <c r="E37" s="210"/>
      <c r="F37" s="210"/>
      <c r="G37" s="210"/>
      <c r="H37" s="210"/>
      <c r="N37" s="210"/>
      <c r="O37" s="210"/>
      <c r="P37" s="210"/>
    </row>
    <row r="38" spans="5:16" ht="12" customHeight="1" x14ac:dyDescent="0.25">
      <c r="E38" s="210"/>
      <c r="F38" s="210"/>
      <c r="G38" s="210"/>
      <c r="H38" s="210"/>
      <c r="N38" s="210"/>
      <c r="O38" s="210"/>
      <c r="P38" s="210"/>
    </row>
    <row r="39" spans="5:16" ht="12" customHeight="1" x14ac:dyDescent="0.25">
      <c r="E39" s="210"/>
      <c r="F39" s="210"/>
      <c r="G39" s="210"/>
      <c r="H39" s="210"/>
      <c r="N39" s="210"/>
      <c r="O39" s="210"/>
      <c r="P39" s="210"/>
    </row>
    <row r="40" spans="5:16" ht="12" customHeight="1" x14ac:dyDescent="0.25">
      <c r="E40" s="210"/>
      <c r="F40" s="210"/>
      <c r="G40" s="210"/>
      <c r="H40" s="210"/>
      <c r="N40" s="210"/>
      <c r="O40" s="210"/>
      <c r="P40" s="210"/>
    </row>
    <row r="41" spans="5:16" ht="12" customHeight="1" x14ac:dyDescent="0.25">
      <c r="E41" s="210"/>
      <c r="F41" s="210"/>
      <c r="G41" s="210"/>
      <c r="H41" s="210"/>
      <c r="N41" s="210"/>
      <c r="O41" s="210"/>
      <c r="P41" s="210"/>
    </row>
    <row r="42" spans="5:16" ht="12" customHeight="1" x14ac:dyDescent="0.25"/>
    <row r="43" spans="5:16" ht="12" customHeight="1" x14ac:dyDescent="0.25"/>
    <row r="44" spans="5:16" ht="12" customHeight="1" x14ac:dyDescent="0.25"/>
    <row r="45" spans="5:16" ht="12" customHeight="1" x14ac:dyDescent="0.25"/>
    <row r="46" spans="5:16" ht="12" customHeight="1" x14ac:dyDescent="0.25"/>
  </sheetData>
  <mergeCells count="13">
    <mergeCell ref="A28:T28"/>
    <mergeCell ref="S1:U1"/>
    <mergeCell ref="A2:S2"/>
    <mergeCell ref="B6:D6"/>
    <mergeCell ref="E6:G6"/>
    <mergeCell ref="B4:T4"/>
    <mergeCell ref="S6:T7"/>
    <mergeCell ref="I5:M5"/>
    <mergeCell ref="N5:R5"/>
    <mergeCell ref="N6:R6"/>
    <mergeCell ref="B5:H5"/>
    <mergeCell ref="I6:J6"/>
    <mergeCell ref="K6:L6"/>
  </mergeCells>
  <pageMargins left="0.23622047244094491" right="0.23622047244094491" top="0.74803149606299213" bottom="0.74803149606299213" header="0.31496062992125984" footer="0.31496062992125984"/>
  <pageSetup paperSize="9" orientation="landscape" r:id="rId1"/>
  <headerFooter alignWithMargins="0">
    <oddFooter>&amp;C6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6"/>
  <sheetViews>
    <sheetView view="pageBreakPreview" zoomScaleNormal="100" zoomScaleSheetLayoutView="100" workbookViewId="0"/>
  </sheetViews>
  <sheetFormatPr defaultRowHeight="12.75" x14ac:dyDescent="0.25"/>
  <cols>
    <col min="1" max="1" width="7" style="187" customWidth="1"/>
    <col min="2" max="3" width="5.7109375" style="187" customWidth="1"/>
    <col min="4" max="5" width="6.7109375" style="187" customWidth="1"/>
    <col min="6" max="6" width="4.85546875" style="187" customWidth="1"/>
    <col min="7" max="11" width="6.7109375" style="187" customWidth="1"/>
    <col min="12" max="12" width="4.85546875" style="187" customWidth="1"/>
    <col min="13" max="13" width="8.7109375" style="187" customWidth="1"/>
    <col min="14" max="14" width="6.7109375" style="187" customWidth="1"/>
    <col min="15" max="18" width="7.28515625" style="187" customWidth="1"/>
    <col min="19" max="19" width="5.7109375" style="187" customWidth="1"/>
    <col min="20" max="20" width="8.7109375" style="187" customWidth="1"/>
    <col min="21" max="21" width="8" style="187" customWidth="1"/>
    <col min="22" max="22" width="1.7109375" style="187" customWidth="1"/>
    <col min="23" max="23" width="9.28515625" style="187" bestFit="1" customWidth="1"/>
    <col min="24" max="24" width="11.42578125" style="187" bestFit="1" customWidth="1"/>
    <col min="25" max="263" width="9.140625" style="187"/>
    <col min="264" max="276" width="10.7109375" style="187" customWidth="1"/>
    <col min="277" max="519" width="9.140625" style="187"/>
    <col min="520" max="532" width="10.7109375" style="187" customWidth="1"/>
    <col min="533" max="775" width="9.140625" style="187"/>
    <col min="776" max="788" width="10.7109375" style="187" customWidth="1"/>
    <col min="789" max="1031" width="9.140625" style="187"/>
    <col min="1032" max="1044" width="10.7109375" style="187" customWidth="1"/>
    <col min="1045" max="1287" width="9.140625" style="187"/>
    <col min="1288" max="1300" width="10.7109375" style="187" customWidth="1"/>
    <col min="1301" max="1543" width="9.140625" style="187"/>
    <col min="1544" max="1556" width="10.7109375" style="187" customWidth="1"/>
    <col min="1557" max="1799" width="9.140625" style="187"/>
    <col min="1800" max="1812" width="10.7109375" style="187" customWidth="1"/>
    <col min="1813" max="2055" width="9.140625" style="187"/>
    <col min="2056" max="2068" width="10.7109375" style="187" customWidth="1"/>
    <col min="2069" max="2311" width="9.140625" style="187"/>
    <col min="2312" max="2324" width="10.7109375" style="187" customWidth="1"/>
    <col min="2325" max="2567" width="9.140625" style="187"/>
    <col min="2568" max="2580" width="10.7109375" style="187" customWidth="1"/>
    <col min="2581" max="2823" width="9.140625" style="187"/>
    <col min="2824" max="2836" width="10.7109375" style="187" customWidth="1"/>
    <col min="2837" max="3079" width="9.140625" style="187"/>
    <col min="3080" max="3092" width="10.7109375" style="187" customWidth="1"/>
    <col min="3093" max="3335" width="9.140625" style="187"/>
    <col min="3336" max="3348" width="10.7109375" style="187" customWidth="1"/>
    <col min="3349" max="3591" width="9.140625" style="187"/>
    <col min="3592" max="3604" width="10.7109375" style="187" customWidth="1"/>
    <col min="3605" max="3847" width="9.140625" style="187"/>
    <col min="3848" max="3860" width="10.7109375" style="187" customWidth="1"/>
    <col min="3861" max="4103" width="9.140625" style="187"/>
    <col min="4104" max="4116" width="10.7109375" style="187" customWidth="1"/>
    <col min="4117" max="4359" width="9.140625" style="187"/>
    <col min="4360" max="4372" width="10.7109375" style="187" customWidth="1"/>
    <col min="4373" max="4615" width="9.140625" style="187"/>
    <col min="4616" max="4628" width="10.7109375" style="187" customWidth="1"/>
    <col min="4629" max="4871" width="9.140625" style="187"/>
    <col min="4872" max="4884" width="10.7109375" style="187" customWidth="1"/>
    <col min="4885" max="5127" width="9.140625" style="187"/>
    <col min="5128" max="5140" width="10.7109375" style="187" customWidth="1"/>
    <col min="5141" max="5383" width="9.140625" style="187"/>
    <col min="5384" max="5396" width="10.7109375" style="187" customWidth="1"/>
    <col min="5397" max="5639" width="9.140625" style="187"/>
    <col min="5640" max="5652" width="10.7109375" style="187" customWidth="1"/>
    <col min="5653" max="5895" width="9.140625" style="187"/>
    <col min="5896" max="5908" width="10.7109375" style="187" customWidth="1"/>
    <col min="5909" max="6151" width="9.140625" style="187"/>
    <col min="6152" max="6164" width="10.7109375" style="187" customWidth="1"/>
    <col min="6165" max="6407" width="9.140625" style="187"/>
    <col min="6408" max="6420" width="10.7109375" style="187" customWidth="1"/>
    <col min="6421" max="6663" width="9.140625" style="187"/>
    <col min="6664" max="6676" width="10.7109375" style="187" customWidth="1"/>
    <col min="6677" max="6919" width="9.140625" style="187"/>
    <col min="6920" max="6932" width="10.7109375" style="187" customWidth="1"/>
    <col min="6933" max="7175" width="9.140625" style="187"/>
    <col min="7176" max="7188" width="10.7109375" style="187" customWidth="1"/>
    <col min="7189" max="7431" width="9.140625" style="187"/>
    <col min="7432" max="7444" width="10.7109375" style="187" customWidth="1"/>
    <col min="7445" max="7687" width="9.140625" style="187"/>
    <col min="7688" max="7700" width="10.7109375" style="187" customWidth="1"/>
    <col min="7701" max="7943" width="9.140625" style="187"/>
    <col min="7944" max="7956" width="10.7109375" style="187" customWidth="1"/>
    <col min="7957" max="8199" width="9.140625" style="187"/>
    <col min="8200" max="8212" width="10.7109375" style="187" customWidth="1"/>
    <col min="8213" max="8455" width="9.140625" style="187"/>
    <col min="8456" max="8468" width="10.7109375" style="187" customWidth="1"/>
    <col min="8469" max="8711" width="9.140625" style="187"/>
    <col min="8712" max="8724" width="10.7109375" style="187" customWidth="1"/>
    <col min="8725" max="8967" width="9.140625" style="187"/>
    <col min="8968" max="8980" width="10.7109375" style="187" customWidth="1"/>
    <col min="8981" max="9223" width="9.140625" style="187"/>
    <col min="9224" max="9236" width="10.7109375" style="187" customWidth="1"/>
    <col min="9237" max="9479" width="9.140625" style="187"/>
    <col min="9480" max="9492" width="10.7109375" style="187" customWidth="1"/>
    <col min="9493" max="9735" width="9.140625" style="187"/>
    <col min="9736" max="9748" width="10.7109375" style="187" customWidth="1"/>
    <col min="9749" max="9991" width="9.140625" style="187"/>
    <col min="9992" max="10004" width="10.7109375" style="187" customWidth="1"/>
    <col min="10005" max="10247" width="9.140625" style="187"/>
    <col min="10248" max="10260" width="10.7109375" style="187" customWidth="1"/>
    <col min="10261" max="10503" width="9.140625" style="187"/>
    <col min="10504" max="10516" width="10.7109375" style="187" customWidth="1"/>
    <col min="10517" max="10759" width="9.140625" style="187"/>
    <col min="10760" max="10772" width="10.7109375" style="187" customWidth="1"/>
    <col min="10773" max="11015" width="9.140625" style="187"/>
    <col min="11016" max="11028" width="10.7109375" style="187" customWidth="1"/>
    <col min="11029" max="11271" width="9.140625" style="187"/>
    <col min="11272" max="11284" width="10.7109375" style="187" customWidth="1"/>
    <col min="11285" max="11527" width="9.140625" style="187"/>
    <col min="11528" max="11540" width="10.7109375" style="187" customWidth="1"/>
    <col min="11541" max="11783" width="9.140625" style="187"/>
    <col min="11784" max="11796" width="10.7109375" style="187" customWidth="1"/>
    <col min="11797" max="12039" width="9.140625" style="187"/>
    <col min="12040" max="12052" width="10.7109375" style="187" customWidth="1"/>
    <col min="12053" max="12295" width="9.140625" style="187"/>
    <col min="12296" max="12308" width="10.7109375" style="187" customWidth="1"/>
    <col min="12309" max="12551" width="9.140625" style="187"/>
    <col min="12552" max="12564" width="10.7109375" style="187" customWidth="1"/>
    <col min="12565" max="12807" width="9.140625" style="187"/>
    <col min="12808" max="12820" width="10.7109375" style="187" customWidth="1"/>
    <col min="12821" max="13063" width="9.140625" style="187"/>
    <col min="13064" max="13076" width="10.7109375" style="187" customWidth="1"/>
    <col min="13077" max="13319" width="9.140625" style="187"/>
    <col min="13320" max="13332" width="10.7109375" style="187" customWidth="1"/>
    <col min="13333" max="13575" width="9.140625" style="187"/>
    <col min="13576" max="13588" width="10.7109375" style="187" customWidth="1"/>
    <col min="13589" max="13831" width="9.140625" style="187"/>
    <col min="13832" max="13844" width="10.7109375" style="187" customWidth="1"/>
    <col min="13845" max="14087" width="9.140625" style="187"/>
    <col min="14088" max="14100" width="10.7109375" style="187" customWidth="1"/>
    <col min="14101" max="14343" width="9.140625" style="187"/>
    <col min="14344" max="14356" width="10.7109375" style="187" customWidth="1"/>
    <col min="14357" max="14599" width="9.140625" style="187"/>
    <col min="14600" max="14612" width="10.7109375" style="187" customWidth="1"/>
    <col min="14613" max="14855" width="9.140625" style="187"/>
    <col min="14856" max="14868" width="10.7109375" style="187" customWidth="1"/>
    <col min="14869" max="15111" width="9.140625" style="187"/>
    <col min="15112" max="15124" width="10.7109375" style="187" customWidth="1"/>
    <col min="15125" max="15367" width="9.140625" style="187"/>
    <col min="15368" max="15380" width="10.7109375" style="187" customWidth="1"/>
    <col min="15381" max="15623" width="9.140625" style="187"/>
    <col min="15624" max="15636" width="10.7109375" style="187" customWidth="1"/>
    <col min="15637" max="15879" width="9.140625" style="187"/>
    <col min="15880" max="15892" width="10.7109375" style="187" customWidth="1"/>
    <col min="15893" max="16135" width="9.140625" style="187"/>
    <col min="16136" max="16148" width="10.7109375" style="187" customWidth="1"/>
    <col min="16149" max="16384" width="9.140625" style="187"/>
  </cols>
  <sheetData>
    <row r="1" spans="1:32" x14ac:dyDescent="0.25">
      <c r="T1" s="914" t="s">
        <v>224</v>
      </c>
      <c r="U1" s="914"/>
      <c r="V1" s="914"/>
    </row>
    <row r="2" spans="1:32" ht="20.100000000000001" customHeight="1" x14ac:dyDescent="0.25">
      <c r="A2" s="913" t="s">
        <v>185</v>
      </c>
      <c r="B2" s="913"/>
      <c r="C2" s="913"/>
      <c r="D2" s="913"/>
      <c r="E2" s="913"/>
      <c r="F2" s="913"/>
      <c r="G2" s="913"/>
      <c r="H2" s="913"/>
      <c r="I2" s="913"/>
      <c r="J2" s="913"/>
      <c r="K2" s="913"/>
      <c r="L2" s="913"/>
      <c r="M2" s="913"/>
      <c r="N2" s="913"/>
      <c r="O2" s="913"/>
      <c r="P2" s="913"/>
      <c r="Q2" s="913"/>
      <c r="R2" s="913"/>
      <c r="S2" s="913"/>
      <c r="T2" s="913"/>
      <c r="U2" s="913"/>
      <c r="V2" s="913"/>
    </row>
    <row r="3" spans="1:32" ht="15.75" customHeight="1" x14ac:dyDescent="0.25">
      <c r="A3" s="754">
        <f>T!G17</f>
        <v>2019</v>
      </c>
      <c r="B3" s="212"/>
      <c r="C3" s="212"/>
      <c r="D3" s="212"/>
      <c r="E3" s="212"/>
      <c r="F3" s="212"/>
      <c r="G3" s="212"/>
      <c r="H3" s="212"/>
      <c r="I3" s="212"/>
      <c r="J3" s="212"/>
      <c r="K3" s="212"/>
      <c r="L3" s="212"/>
      <c r="M3" s="212"/>
      <c r="N3" s="211"/>
      <c r="O3" s="212"/>
      <c r="P3" s="212"/>
      <c r="Q3" s="212"/>
      <c r="R3" s="212"/>
      <c r="S3" s="212"/>
      <c r="T3" s="212"/>
      <c r="U3" s="212"/>
    </row>
    <row r="4" spans="1:32" ht="9.75" customHeight="1" x14ac:dyDescent="0.25">
      <c r="A4" s="283"/>
      <c r="B4" s="940"/>
      <c r="C4" s="941"/>
      <c r="D4" s="941"/>
      <c r="E4" s="941"/>
      <c r="F4" s="941"/>
      <c r="G4" s="941"/>
      <c r="H4" s="941"/>
      <c r="I4" s="941"/>
      <c r="J4" s="941"/>
      <c r="K4" s="941"/>
      <c r="L4" s="941"/>
      <c r="M4" s="941"/>
      <c r="N4" s="941"/>
      <c r="O4" s="941"/>
      <c r="P4" s="941"/>
      <c r="Q4" s="941"/>
      <c r="R4" s="941"/>
      <c r="S4" s="941"/>
      <c r="T4" s="941"/>
      <c r="U4" s="941"/>
    </row>
    <row r="5" spans="1:32" ht="32.25" customHeight="1" x14ac:dyDescent="0.25">
      <c r="A5" s="283"/>
      <c r="B5" s="208"/>
      <c r="G5" s="221"/>
      <c r="H5" s="945" t="s">
        <v>39</v>
      </c>
      <c r="I5" s="946"/>
      <c r="J5" s="946"/>
      <c r="K5" s="946"/>
      <c r="L5" s="946"/>
      <c r="M5" s="946"/>
      <c r="N5" s="946"/>
      <c r="O5" s="946"/>
      <c r="P5" s="946"/>
      <c r="Q5" s="946"/>
      <c r="R5" s="946"/>
      <c r="S5" s="946"/>
      <c r="T5" s="946"/>
      <c r="U5" s="947"/>
    </row>
    <row r="6" spans="1:32" ht="27.75" customHeight="1" x14ac:dyDescent="0.25">
      <c r="A6" s="188"/>
      <c r="B6" s="942" t="s">
        <v>0</v>
      </c>
      <c r="C6" s="943"/>
      <c r="D6" s="943"/>
      <c r="E6" s="943"/>
      <c r="F6" s="943"/>
      <c r="G6" s="944"/>
      <c r="H6" s="919" t="s">
        <v>336</v>
      </c>
      <c r="I6" s="920"/>
      <c r="J6" s="920"/>
      <c r="K6" s="920"/>
      <c r="L6" s="920"/>
      <c r="M6" s="920"/>
      <c r="N6" s="921"/>
      <c r="O6" s="922" t="s">
        <v>1</v>
      </c>
      <c r="P6" s="923"/>
      <c r="Q6" s="923"/>
      <c r="R6" s="923"/>
      <c r="S6" s="923"/>
      <c r="T6" s="923"/>
      <c r="U6" s="924"/>
    </row>
    <row r="7" spans="1:32" ht="12.95" customHeight="1" x14ac:dyDescent="0.25">
      <c r="A7" s="189" t="s">
        <v>140</v>
      </c>
      <c r="B7" s="333" t="s">
        <v>6</v>
      </c>
      <c r="C7" s="334" t="s">
        <v>7</v>
      </c>
      <c r="D7" s="282" t="s">
        <v>8</v>
      </c>
      <c r="E7" s="334" t="s">
        <v>9</v>
      </c>
      <c r="F7" s="334" t="s">
        <v>302</v>
      </c>
      <c r="G7" s="343" t="s">
        <v>2</v>
      </c>
      <c r="H7" s="333" t="s">
        <v>6</v>
      </c>
      <c r="I7" s="334" t="s">
        <v>7</v>
      </c>
      <c r="J7" s="282" t="s">
        <v>8</v>
      </c>
      <c r="K7" s="334" t="s">
        <v>9</v>
      </c>
      <c r="L7" s="334" t="s">
        <v>302</v>
      </c>
      <c r="M7" s="334" t="s">
        <v>310</v>
      </c>
      <c r="N7" s="343" t="s">
        <v>2</v>
      </c>
      <c r="O7" s="333" t="s">
        <v>6</v>
      </c>
      <c r="P7" s="334" t="s">
        <v>7</v>
      </c>
      <c r="Q7" s="282" t="s">
        <v>8</v>
      </c>
      <c r="R7" s="334" t="s">
        <v>9</v>
      </c>
      <c r="S7" s="334" t="s">
        <v>302</v>
      </c>
      <c r="T7" s="334" t="s">
        <v>310</v>
      </c>
      <c r="U7" s="343" t="s">
        <v>2</v>
      </c>
      <c r="V7" s="256"/>
    </row>
    <row r="8" spans="1:32" ht="12.95" customHeight="1" x14ac:dyDescent="0.25">
      <c r="A8" s="190" t="s">
        <v>25</v>
      </c>
      <c r="B8" s="347">
        <v>1640</v>
      </c>
      <c r="C8" s="348">
        <v>6677</v>
      </c>
      <c r="D8" s="349">
        <v>205716</v>
      </c>
      <c r="E8" s="349">
        <v>2625606</v>
      </c>
      <c r="F8" s="349">
        <v>222</v>
      </c>
      <c r="G8" s="350">
        <v>2839861</v>
      </c>
      <c r="H8" s="347">
        <v>464835.87962662068</v>
      </c>
      <c r="I8" s="348">
        <v>131896.5321015222</v>
      </c>
      <c r="J8" s="349">
        <v>256813.61318728433</v>
      </c>
      <c r="K8" s="349">
        <v>400252.04312767216</v>
      </c>
      <c r="L8" s="349">
        <v>6910.1505085603903</v>
      </c>
      <c r="M8" s="349">
        <v>23110.507660291594</v>
      </c>
      <c r="N8" s="350">
        <v>1283818.7262119513</v>
      </c>
      <c r="O8" s="347">
        <v>4968893.5505379997</v>
      </c>
      <c r="P8" s="348">
        <v>1410095.0649500003</v>
      </c>
      <c r="Q8" s="349">
        <v>2745681.5504399999</v>
      </c>
      <c r="R8" s="349">
        <v>4279268.7109299991</v>
      </c>
      <c r="S8" s="349">
        <v>73872.764750000002</v>
      </c>
      <c r="T8" s="349">
        <v>247314.883241</v>
      </c>
      <c r="U8" s="350">
        <v>13725126.524848999</v>
      </c>
      <c r="V8" s="195"/>
      <c r="W8" s="195"/>
      <c r="X8" s="395"/>
      <c r="Y8" s="395"/>
      <c r="Z8" s="395"/>
      <c r="AA8" s="395"/>
      <c r="AB8" s="395"/>
      <c r="AC8" s="395"/>
      <c r="AD8" s="395"/>
      <c r="AE8" s="395"/>
      <c r="AF8" s="395"/>
    </row>
    <row r="9" spans="1:32" ht="12.95" customHeight="1" x14ac:dyDescent="0.25">
      <c r="A9" s="190" t="s">
        <v>26</v>
      </c>
      <c r="B9" s="241">
        <v>1639</v>
      </c>
      <c r="C9" s="243">
        <v>6659</v>
      </c>
      <c r="D9" s="243">
        <v>205809</v>
      </c>
      <c r="E9" s="243">
        <v>2624452</v>
      </c>
      <c r="F9" s="243">
        <v>222</v>
      </c>
      <c r="G9" s="351">
        <v>2838781</v>
      </c>
      <c r="H9" s="241">
        <v>378935.36541770032</v>
      </c>
      <c r="I9" s="243">
        <v>99121.762561821728</v>
      </c>
      <c r="J9" s="243">
        <v>173706.04131625299</v>
      </c>
      <c r="K9" s="243">
        <v>326164.46012364683</v>
      </c>
      <c r="L9" s="243">
        <v>6206.7032779281335</v>
      </c>
      <c r="M9" s="243">
        <v>19308.67644067427</v>
      </c>
      <c r="N9" s="351">
        <v>1003443.0091380242</v>
      </c>
      <c r="O9" s="241">
        <v>4047674.2472099997</v>
      </c>
      <c r="P9" s="243">
        <v>1058726.2004899997</v>
      </c>
      <c r="Q9" s="243">
        <v>1855548.5032800001</v>
      </c>
      <c r="R9" s="243">
        <v>3484296.1298799994</v>
      </c>
      <c r="S9" s="243">
        <v>66295.994489999997</v>
      </c>
      <c r="T9" s="243">
        <v>206463.65189580002</v>
      </c>
      <c r="U9" s="351">
        <v>10719004.727245798</v>
      </c>
      <c r="V9" s="197"/>
      <c r="W9" s="197"/>
      <c r="X9" s="395"/>
      <c r="Y9" s="395"/>
      <c r="Z9" s="395"/>
      <c r="AA9" s="395"/>
      <c r="AB9" s="395"/>
      <c r="AC9" s="395"/>
      <c r="AD9" s="395"/>
      <c r="AE9" s="395"/>
      <c r="AF9" s="395"/>
    </row>
    <row r="10" spans="1:32" ht="12.95" customHeight="1" x14ac:dyDescent="0.25">
      <c r="A10" s="231" t="s">
        <v>27</v>
      </c>
      <c r="B10" s="246">
        <v>1629</v>
      </c>
      <c r="C10" s="248">
        <v>6547</v>
      </c>
      <c r="D10" s="248">
        <v>205647</v>
      </c>
      <c r="E10" s="248">
        <v>2623223</v>
      </c>
      <c r="F10" s="243">
        <v>224</v>
      </c>
      <c r="G10" s="351">
        <v>2837270</v>
      </c>
      <c r="H10" s="246">
        <v>345419.74120000011</v>
      </c>
      <c r="I10" s="248">
        <v>86177.851081000001</v>
      </c>
      <c r="J10" s="248">
        <v>135340.17463999998</v>
      </c>
      <c r="K10" s="248">
        <v>254791.25482</v>
      </c>
      <c r="L10" s="248">
        <v>6396.1812490000002</v>
      </c>
      <c r="M10" s="248">
        <v>16173.027530453144</v>
      </c>
      <c r="N10" s="351">
        <v>844298.2305204533</v>
      </c>
      <c r="O10" s="246">
        <v>3682939.9660310005</v>
      </c>
      <c r="P10" s="248">
        <v>917070.50492000021</v>
      </c>
      <c r="Q10" s="248">
        <v>1444127.2430600002</v>
      </c>
      <c r="R10" s="248">
        <v>2718891.4835299999</v>
      </c>
      <c r="S10" s="248">
        <v>73856.254409999994</v>
      </c>
      <c r="T10" s="248">
        <v>172710.64221100003</v>
      </c>
      <c r="U10" s="351">
        <v>9009596.0941620003</v>
      </c>
      <c r="V10" s="203"/>
      <c r="W10" s="203"/>
      <c r="X10" s="395"/>
      <c r="Y10" s="395"/>
      <c r="Z10" s="395"/>
      <c r="AA10" s="395"/>
      <c r="AB10" s="395"/>
      <c r="AC10" s="395"/>
      <c r="AD10" s="395"/>
      <c r="AE10" s="395"/>
      <c r="AF10" s="395"/>
    </row>
    <row r="11" spans="1:32" ht="12.95" customHeight="1" x14ac:dyDescent="0.25">
      <c r="A11" s="231" t="s">
        <v>28</v>
      </c>
      <c r="B11" s="347">
        <v>1629</v>
      </c>
      <c r="C11" s="349">
        <v>6549</v>
      </c>
      <c r="D11" s="349">
        <v>205631</v>
      </c>
      <c r="E11" s="349">
        <v>2622083</v>
      </c>
      <c r="F11" s="349">
        <v>227</v>
      </c>
      <c r="G11" s="350">
        <v>2836119</v>
      </c>
      <c r="H11" s="347">
        <v>297229.78148211015</v>
      </c>
      <c r="I11" s="349">
        <v>58709.066931837071</v>
      </c>
      <c r="J11" s="349">
        <v>79556.905741788607</v>
      </c>
      <c r="K11" s="349">
        <v>147328.62539718841</v>
      </c>
      <c r="L11" s="349">
        <v>6338.1469891761581</v>
      </c>
      <c r="M11" s="349">
        <v>11963.12998127518</v>
      </c>
      <c r="N11" s="350">
        <v>601125.65652337566</v>
      </c>
      <c r="O11" s="347">
        <v>3171012.9719880004</v>
      </c>
      <c r="P11" s="349">
        <v>625460.08924</v>
      </c>
      <c r="Q11" s="349">
        <v>849428.67549792794</v>
      </c>
      <c r="R11" s="349">
        <v>1573114.8332560714</v>
      </c>
      <c r="S11" s="349">
        <v>71320.62288000001</v>
      </c>
      <c r="T11" s="349">
        <v>127901.44149700004</v>
      </c>
      <c r="U11" s="350">
        <v>6418238.6343589993</v>
      </c>
      <c r="V11" s="197"/>
      <c r="W11" s="197"/>
      <c r="X11" s="196"/>
      <c r="Y11" s="196"/>
      <c r="Z11" s="196"/>
    </row>
    <row r="12" spans="1:32" ht="12.95" customHeight="1" x14ac:dyDescent="0.25">
      <c r="A12" s="231" t="s">
        <v>29</v>
      </c>
      <c r="B12" s="241">
        <v>1634</v>
      </c>
      <c r="C12" s="243">
        <v>6535</v>
      </c>
      <c r="D12" s="243">
        <v>205691</v>
      </c>
      <c r="E12" s="243">
        <v>2620901</v>
      </c>
      <c r="F12" s="243">
        <v>228</v>
      </c>
      <c r="G12" s="351">
        <v>2834989</v>
      </c>
      <c r="H12" s="241">
        <v>288646.33446870669</v>
      </c>
      <c r="I12" s="243">
        <v>50404.085417915332</v>
      </c>
      <c r="J12" s="243">
        <v>69757.992795149941</v>
      </c>
      <c r="K12" s="243">
        <v>127661.30121508105</v>
      </c>
      <c r="L12" s="243">
        <v>6961.7666992914528</v>
      </c>
      <c r="M12" s="243">
        <v>13922.185557626584</v>
      </c>
      <c r="N12" s="351">
        <v>557353.66615377087</v>
      </c>
      <c r="O12" s="241">
        <v>3073271.7337040002</v>
      </c>
      <c r="P12" s="243">
        <v>536751.84747000015</v>
      </c>
      <c r="Q12" s="243">
        <v>742881.73228531517</v>
      </c>
      <c r="R12" s="243">
        <v>1359486.4582416522</v>
      </c>
      <c r="S12" s="243">
        <v>74133.517199999987</v>
      </c>
      <c r="T12" s="243">
        <v>148419.62865299999</v>
      </c>
      <c r="U12" s="351">
        <v>5934944.9175539669</v>
      </c>
      <c r="V12" s="197"/>
      <c r="W12" s="197"/>
      <c r="X12" s="196"/>
      <c r="Y12" s="196"/>
      <c r="Z12" s="196"/>
    </row>
    <row r="13" spans="1:32" ht="12.95" customHeight="1" x14ac:dyDescent="0.25">
      <c r="A13" s="231" t="s">
        <v>30</v>
      </c>
      <c r="B13" s="246">
        <v>1634</v>
      </c>
      <c r="C13" s="248">
        <v>6547</v>
      </c>
      <c r="D13" s="248">
        <v>205486</v>
      </c>
      <c r="E13" s="248">
        <v>2619705</v>
      </c>
      <c r="F13" s="243">
        <v>229</v>
      </c>
      <c r="G13" s="351">
        <v>2833601</v>
      </c>
      <c r="H13" s="246">
        <v>284997.79836083454</v>
      </c>
      <c r="I13" s="248">
        <v>26561.548459209029</v>
      </c>
      <c r="J13" s="248">
        <v>15275.188827017362</v>
      </c>
      <c r="K13" s="248">
        <v>31134.172397070615</v>
      </c>
      <c r="L13" s="248">
        <v>7040.0982106081956</v>
      </c>
      <c r="M13" s="248">
        <v>12591.909907852778</v>
      </c>
      <c r="N13" s="351">
        <v>377600.71616259252</v>
      </c>
      <c r="O13" s="246">
        <v>3039550.0849489998</v>
      </c>
      <c r="P13" s="248">
        <v>283318.48886000004</v>
      </c>
      <c r="Q13" s="248">
        <v>162914.79232800441</v>
      </c>
      <c r="R13" s="248">
        <v>332083.84963498928</v>
      </c>
      <c r="S13" s="248">
        <v>75087.279949999996</v>
      </c>
      <c r="T13" s="248">
        <v>134449.76869</v>
      </c>
      <c r="U13" s="351">
        <v>4027404.2644119929</v>
      </c>
      <c r="V13" s="197"/>
      <c r="W13" s="197"/>
      <c r="X13" s="196"/>
      <c r="Y13" s="196"/>
      <c r="Z13" s="196"/>
    </row>
    <row r="14" spans="1:32" ht="12.95" customHeight="1" x14ac:dyDescent="0.25">
      <c r="A14" s="231" t="s">
        <v>31</v>
      </c>
      <c r="B14" s="347">
        <v>1636</v>
      </c>
      <c r="C14" s="349">
        <v>6528.15</v>
      </c>
      <c r="D14" s="349">
        <v>205297</v>
      </c>
      <c r="E14" s="349">
        <v>2618822</v>
      </c>
      <c r="F14" s="349">
        <v>229</v>
      </c>
      <c r="G14" s="350">
        <v>2832512.15</v>
      </c>
      <c r="H14" s="347">
        <v>300523.4622712665</v>
      </c>
      <c r="I14" s="349">
        <v>27187.296966495869</v>
      </c>
      <c r="J14" s="349">
        <v>15570.62627623494</v>
      </c>
      <c r="K14" s="349">
        <v>29397.765916345303</v>
      </c>
      <c r="L14" s="349">
        <v>7052.766454790446</v>
      </c>
      <c r="M14" s="349">
        <v>12305.861357314809</v>
      </c>
      <c r="N14" s="350">
        <v>392037.77924244781</v>
      </c>
      <c r="O14" s="347">
        <v>3206976.1064590001</v>
      </c>
      <c r="P14" s="349">
        <v>290213.90981999994</v>
      </c>
      <c r="Q14" s="349">
        <v>166200.01526532412</v>
      </c>
      <c r="R14" s="349">
        <v>313802.42515765072</v>
      </c>
      <c r="S14" s="349">
        <v>75277.19206999999</v>
      </c>
      <c r="T14" s="349">
        <v>131515.25882799999</v>
      </c>
      <c r="U14" s="350">
        <v>4183984.9075999749</v>
      </c>
      <c r="V14" s="197"/>
      <c r="W14" s="197"/>
      <c r="X14" s="196"/>
      <c r="Y14" s="196"/>
      <c r="Z14" s="196"/>
    </row>
    <row r="15" spans="1:32" ht="12.95" customHeight="1" x14ac:dyDescent="0.25">
      <c r="A15" s="231" t="s">
        <v>32</v>
      </c>
      <c r="B15" s="241">
        <v>1638</v>
      </c>
      <c r="C15" s="243">
        <v>6539</v>
      </c>
      <c r="D15" s="243">
        <v>205327</v>
      </c>
      <c r="E15" s="243">
        <v>2618082</v>
      </c>
      <c r="F15" s="243">
        <v>232</v>
      </c>
      <c r="G15" s="351">
        <v>2831818</v>
      </c>
      <c r="H15" s="241">
        <v>288727.0154127237</v>
      </c>
      <c r="I15" s="243">
        <v>26908.736176892788</v>
      </c>
      <c r="J15" s="243">
        <v>15077.447168566012</v>
      </c>
      <c r="K15" s="243">
        <v>32201.7866740875</v>
      </c>
      <c r="L15" s="243">
        <v>7149.581803003688</v>
      </c>
      <c r="M15" s="243">
        <v>11293.507375111563</v>
      </c>
      <c r="N15" s="351">
        <v>381358.07461038523</v>
      </c>
      <c r="O15" s="241">
        <v>3073773.3243780001</v>
      </c>
      <c r="P15" s="243">
        <v>286693.62565</v>
      </c>
      <c r="Q15" s="243">
        <v>160641.69383155071</v>
      </c>
      <c r="R15" s="243">
        <v>343088.56030846067</v>
      </c>
      <c r="S15" s="243">
        <v>76168.653610000008</v>
      </c>
      <c r="T15" s="243">
        <v>120451.880322</v>
      </c>
      <c r="U15" s="351">
        <v>4060817.7381000114</v>
      </c>
      <c r="V15" s="197"/>
      <c r="W15" s="197"/>
      <c r="X15" s="196"/>
      <c r="Y15" s="196"/>
      <c r="Z15" s="196"/>
    </row>
    <row r="16" spans="1:32" ht="12.95" customHeight="1" x14ac:dyDescent="0.25">
      <c r="A16" s="231" t="s">
        <v>33</v>
      </c>
      <c r="B16" s="246">
        <v>1641</v>
      </c>
      <c r="C16" s="248">
        <v>6551</v>
      </c>
      <c r="D16" s="248">
        <v>205308</v>
      </c>
      <c r="E16" s="248">
        <v>2618247</v>
      </c>
      <c r="F16" s="243">
        <v>232</v>
      </c>
      <c r="G16" s="351">
        <v>2831979</v>
      </c>
      <c r="H16" s="246">
        <v>329434.7459719131</v>
      </c>
      <c r="I16" s="248">
        <v>36084.267178894508</v>
      </c>
      <c r="J16" s="248">
        <v>31533.992059989818</v>
      </c>
      <c r="K16" s="248">
        <v>57920.994560246661</v>
      </c>
      <c r="L16" s="248">
        <v>7305.938156837783</v>
      </c>
      <c r="M16" s="248">
        <v>10828.312527569105</v>
      </c>
      <c r="N16" s="351">
        <v>473108.25045545097</v>
      </c>
      <c r="O16" s="246">
        <v>3513749.5049559996</v>
      </c>
      <c r="P16" s="248">
        <v>384943.68569000007</v>
      </c>
      <c r="Q16" s="248">
        <v>336403.37932684139</v>
      </c>
      <c r="R16" s="248">
        <v>617903.02479815902</v>
      </c>
      <c r="S16" s="248">
        <v>77933.530190000005</v>
      </c>
      <c r="T16" s="248">
        <v>115690.85154100001</v>
      </c>
      <c r="U16" s="351">
        <v>5046623.9765020004</v>
      </c>
      <c r="V16" s="197"/>
      <c r="W16" s="197"/>
      <c r="X16" s="196"/>
      <c r="Y16" s="196"/>
      <c r="Z16" s="196"/>
    </row>
    <row r="17" spans="1:26" ht="12.95" customHeight="1" x14ac:dyDescent="0.25">
      <c r="A17" s="190" t="s">
        <v>34</v>
      </c>
      <c r="B17" s="347"/>
      <c r="C17" s="349"/>
      <c r="D17" s="349"/>
      <c r="E17" s="349"/>
      <c r="F17" s="349"/>
      <c r="G17" s="350"/>
      <c r="H17" s="347"/>
      <c r="I17" s="349"/>
      <c r="J17" s="349"/>
      <c r="K17" s="349"/>
      <c r="L17" s="349"/>
      <c r="M17" s="349"/>
      <c r="N17" s="350"/>
      <c r="O17" s="347"/>
      <c r="P17" s="349"/>
      <c r="Q17" s="349"/>
      <c r="R17" s="349"/>
      <c r="S17" s="349"/>
      <c r="T17" s="349"/>
      <c r="U17" s="350"/>
      <c r="V17" s="197"/>
      <c r="W17" s="197"/>
      <c r="X17" s="196"/>
      <c r="Y17" s="196"/>
      <c r="Z17" s="196"/>
    </row>
    <row r="18" spans="1:26" ht="12.95" customHeight="1" x14ac:dyDescent="0.25">
      <c r="A18" s="190" t="s">
        <v>35</v>
      </c>
      <c r="B18" s="241"/>
      <c r="C18" s="243"/>
      <c r="D18" s="243"/>
      <c r="E18" s="243"/>
      <c r="F18" s="243"/>
      <c r="G18" s="351"/>
      <c r="H18" s="241"/>
      <c r="I18" s="243"/>
      <c r="J18" s="243"/>
      <c r="K18" s="243"/>
      <c r="L18" s="243"/>
      <c r="M18" s="243"/>
      <c r="N18" s="351"/>
      <c r="O18" s="241"/>
      <c r="P18" s="243"/>
      <c r="Q18" s="243"/>
      <c r="R18" s="243"/>
      <c r="S18" s="243"/>
      <c r="T18" s="243"/>
      <c r="U18" s="351"/>
      <c r="V18" s="197"/>
      <c r="W18" s="197"/>
      <c r="X18" s="196"/>
      <c r="Y18" s="196"/>
      <c r="Z18" s="196"/>
    </row>
    <row r="19" spans="1:26" ht="12.95" customHeight="1" x14ac:dyDescent="0.25">
      <c r="A19" s="198" t="s">
        <v>36</v>
      </c>
      <c r="B19" s="246"/>
      <c r="C19" s="248"/>
      <c r="D19" s="248"/>
      <c r="E19" s="248"/>
      <c r="F19" s="248"/>
      <c r="G19" s="426"/>
      <c r="H19" s="246"/>
      <c r="I19" s="248"/>
      <c r="J19" s="248"/>
      <c r="K19" s="248"/>
      <c r="L19" s="248"/>
      <c r="M19" s="248"/>
      <c r="N19" s="426"/>
      <c r="O19" s="246"/>
      <c r="P19" s="248"/>
      <c r="Q19" s="248"/>
      <c r="R19" s="248"/>
      <c r="S19" s="248"/>
      <c r="T19" s="248"/>
      <c r="U19" s="426"/>
      <c r="V19" s="336"/>
      <c r="W19" s="197"/>
      <c r="X19" s="196"/>
      <c r="Y19" s="196"/>
      <c r="Z19" s="196"/>
    </row>
    <row r="20" spans="1:26" ht="12.95" customHeight="1" x14ac:dyDescent="0.25">
      <c r="A20" s="190" t="s">
        <v>129</v>
      </c>
      <c r="B20" s="742">
        <f>B10</f>
        <v>1629</v>
      </c>
      <c r="C20" s="743">
        <f t="shared" ref="C20:E20" si="0">C10</f>
        <v>6547</v>
      </c>
      <c r="D20" s="743">
        <f t="shared" si="0"/>
        <v>205647</v>
      </c>
      <c r="E20" s="743">
        <f t="shared" si="0"/>
        <v>2623223</v>
      </c>
      <c r="F20" s="743">
        <f t="shared" ref="F20" si="1">F10</f>
        <v>224</v>
      </c>
      <c r="G20" s="744">
        <f>G10</f>
        <v>2837270</v>
      </c>
      <c r="H20" s="577">
        <f>SUM(H8:H10)</f>
        <v>1189190.9862443211</v>
      </c>
      <c r="I20" s="578">
        <f>SUM(I8:I10)</f>
        <v>317196.14574434393</v>
      </c>
      <c r="J20" s="578">
        <f t="shared" ref="J20:K20" si="2">SUM(J8:J10)</f>
        <v>565859.82914353732</v>
      </c>
      <c r="K20" s="578">
        <f t="shared" si="2"/>
        <v>981207.75807131908</v>
      </c>
      <c r="L20" s="578">
        <f t="shared" ref="L20" si="3">SUM(L8:L10)</f>
        <v>19513.035035488523</v>
      </c>
      <c r="M20" s="578">
        <f t="shared" ref="M20" si="4">SUM(M8:M10)</f>
        <v>58592.211631419013</v>
      </c>
      <c r="N20" s="579">
        <f>SUM(N8:N10)</f>
        <v>3131559.9658704288</v>
      </c>
      <c r="O20" s="733">
        <f>SUM(O8:O10)</f>
        <v>12699507.763778999</v>
      </c>
      <c r="P20" s="734">
        <f>SUM(P8:P10)</f>
        <v>3385891.7703600004</v>
      </c>
      <c r="Q20" s="734">
        <f t="shared" ref="Q20:U20" si="5">SUM(Q8:Q10)</f>
        <v>6045357.2967800004</v>
      </c>
      <c r="R20" s="734">
        <f t="shared" si="5"/>
        <v>10482456.324339999</v>
      </c>
      <c r="S20" s="734">
        <f t="shared" ref="S20" si="6">SUM(S8:S10)</f>
        <v>214025.01364999998</v>
      </c>
      <c r="T20" s="734">
        <f t="shared" ref="T20" si="7">SUM(T8:T10)</f>
        <v>626489.1773478</v>
      </c>
      <c r="U20" s="735">
        <f t="shared" si="5"/>
        <v>33453727.3462568</v>
      </c>
    </row>
    <row r="21" spans="1:26" ht="12.95" customHeight="1" x14ac:dyDescent="0.25">
      <c r="A21" s="190" t="s">
        <v>152</v>
      </c>
      <c r="B21" s="742">
        <f>B13</f>
        <v>1634</v>
      </c>
      <c r="C21" s="855">
        <f t="shared" ref="C21:G21" si="8">C13</f>
        <v>6547</v>
      </c>
      <c r="D21" s="855">
        <f t="shared" si="8"/>
        <v>205486</v>
      </c>
      <c r="E21" s="855">
        <f t="shared" si="8"/>
        <v>2619705</v>
      </c>
      <c r="F21" s="855">
        <f t="shared" ref="F21" si="9">F13</f>
        <v>229</v>
      </c>
      <c r="G21" s="856">
        <f t="shared" si="8"/>
        <v>2833601</v>
      </c>
      <c r="H21" s="577">
        <f>SUM(H11:H13)</f>
        <v>870873.91431165137</v>
      </c>
      <c r="I21" s="578">
        <f>SUM(I11:I13)</f>
        <v>135674.70080896144</v>
      </c>
      <c r="J21" s="578">
        <f t="shared" ref="J21:N21" si="10">SUM(J11:J13)</f>
        <v>164590.08736395588</v>
      </c>
      <c r="K21" s="578">
        <f t="shared" si="10"/>
        <v>306124.09900934011</v>
      </c>
      <c r="L21" s="578">
        <f t="shared" ref="L21" si="11">SUM(L11:L13)</f>
        <v>20340.011899075806</v>
      </c>
      <c r="M21" s="578">
        <f t="shared" ref="M21" si="12">SUM(M11:M13)</f>
        <v>38477.225446754543</v>
      </c>
      <c r="N21" s="579">
        <f t="shared" si="10"/>
        <v>1536080.0388397393</v>
      </c>
      <c r="O21" s="733">
        <f>SUM(O11:O13)</f>
        <v>9283834.7906410005</v>
      </c>
      <c r="P21" s="734">
        <f>SUM(P11:P13)</f>
        <v>1445530.42557</v>
      </c>
      <c r="Q21" s="734">
        <f t="shared" ref="Q21:U21" si="13">SUM(Q11:Q13)</f>
        <v>1755225.2001112476</v>
      </c>
      <c r="R21" s="734">
        <f t="shared" si="13"/>
        <v>3264685.1411327128</v>
      </c>
      <c r="S21" s="734">
        <f t="shared" ref="S21" si="14">SUM(S11:S13)</f>
        <v>220541.42002999998</v>
      </c>
      <c r="T21" s="734">
        <f t="shared" ref="T21" si="15">SUM(T11:T13)</f>
        <v>410770.83884000004</v>
      </c>
      <c r="U21" s="735">
        <f t="shared" si="13"/>
        <v>16380587.81632496</v>
      </c>
    </row>
    <row r="22" spans="1:26" ht="12.95" customHeight="1" x14ac:dyDescent="0.25">
      <c r="A22" s="190" t="s">
        <v>186</v>
      </c>
      <c r="B22" s="742">
        <f>B16</f>
        <v>1641</v>
      </c>
      <c r="C22" s="855">
        <f t="shared" ref="C22:G22" si="16">C16</f>
        <v>6551</v>
      </c>
      <c r="D22" s="855">
        <f t="shared" si="16"/>
        <v>205308</v>
      </c>
      <c r="E22" s="855">
        <f t="shared" si="16"/>
        <v>2618247</v>
      </c>
      <c r="F22" s="855">
        <f t="shared" ref="F22" si="17">F16</f>
        <v>232</v>
      </c>
      <c r="G22" s="856">
        <f t="shared" si="16"/>
        <v>2831979</v>
      </c>
      <c r="H22" s="577">
        <f>SUM(H14:H16)</f>
        <v>918685.22365590336</v>
      </c>
      <c r="I22" s="578">
        <f>SUM(I14:I16)</f>
        <v>90180.300322283176</v>
      </c>
      <c r="J22" s="578">
        <f t="shared" ref="J22:N22" si="18">SUM(J14:J16)</f>
        <v>62182.065504790771</v>
      </c>
      <c r="K22" s="578">
        <f t="shared" si="18"/>
        <v>119520.54715067946</v>
      </c>
      <c r="L22" s="578">
        <f t="shared" ref="L22" si="19">SUM(L14:L16)</f>
        <v>21508.286414631919</v>
      </c>
      <c r="M22" s="578">
        <f t="shared" ref="M22" si="20">SUM(M14:M16)</f>
        <v>34427.681259995479</v>
      </c>
      <c r="N22" s="579">
        <f t="shared" si="18"/>
        <v>1246504.1043082839</v>
      </c>
      <c r="O22" s="733">
        <f>SUM(O14:O16)</f>
        <v>9794498.9357929993</v>
      </c>
      <c r="P22" s="734">
        <f>SUM(P14:P16)</f>
        <v>961851.22116000007</v>
      </c>
      <c r="Q22" s="734">
        <f t="shared" ref="Q22:U22" si="21">SUM(Q14:Q16)</f>
        <v>663245.08842371614</v>
      </c>
      <c r="R22" s="734">
        <f t="shared" si="21"/>
        <v>1274794.0102642705</v>
      </c>
      <c r="S22" s="734">
        <f t="shared" ref="S22" si="22">SUM(S14:S16)</f>
        <v>229379.37586999999</v>
      </c>
      <c r="T22" s="734">
        <f t="shared" ref="T22" si="23">SUM(T14:T16)</f>
        <v>367657.99069100001</v>
      </c>
      <c r="U22" s="735">
        <f t="shared" si="21"/>
        <v>13291426.622201987</v>
      </c>
    </row>
    <row r="23" spans="1:26" ht="12.95" customHeight="1" x14ac:dyDescent="0.25">
      <c r="A23" s="232" t="s">
        <v>153</v>
      </c>
      <c r="B23" s="745">
        <f>B19</f>
        <v>0</v>
      </c>
      <c r="C23" s="456">
        <f t="shared" ref="C23:E23" si="24">C19</f>
        <v>0</v>
      </c>
      <c r="D23" s="456">
        <f t="shared" si="24"/>
        <v>0</v>
      </c>
      <c r="E23" s="456">
        <f t="shared" si="24"/>
        <v>0</v>
      </c>
      <c r="F23" s="456">
        <f t="shared" ref="F23" si="25">F19</f>
        <v>0</v>
      </c>
      <c r="G23" s="746">
        <f>G19</f>
        <v>0</v>
      </c>
      <c r="H23" s="538">
        <f>SUM(H17:H19)</f>
        <v>0</v>
      </c>
      <c r="I23" s="539">
        <f>SUM(I17:I19)</f>
        <v>0</v>
      </c>
      <c r="J23" s="539">
        <f t="shared" ref="J23:N23" si="26">SUM(J17:J19)</f>
        <v>0</v>
      </c>
      <c r="K23" s="539">
        <f t="shared" si="26"/>
        <v>0</v>
      </c>
      <c r="L23" s="539">
        <f t="shared" ref="L23" si="27">SUM(L17:L19)</f>
        <v>0</v>
      </c>
      <c r="M23" s="539">
        <f t="shared" ref="M23" si="28">SUM(M17:M19)</f>
        <v>0</v>
      </c>
      <c r="N23" s="540">
        <f t="shared" si="26"/>
        <v>0</v>
      </c>
      <c r="O23" s="736">
        <f>SUM(O17:O19)</f>
        <v>0</v>
      </c>
      <c r="P23" s="737">
        <f>SUM(P17:P19)</f>
        <v>0</v>
      </c>
      <c r="Q23" s="737">
        <f t="shared" ref="Q23:U23" si="29">SUM(Q17:Q19)</f>
        <v>0</v>
      </c>
      <c r="R23" s="737">
        <f t="shared" si="29"/>
        <v>0</v>
      </c>
      <c r="S23" s="737">
        <f t="shared" ref="S23" si="30">SUM(S17:S19)</f>
        <v>0</v>
      </c>
      <c r="T23" s="737">
        <f t="shared" ref="T23" si="31">SUM(T17:T19)</f>
        <v>0</v>
      </c>
      <c r="U23" s="738">
        <f t="shared" si="29"/>
        <v>0</v>
      </c>
      <c r="V23" s="256"/>
    </row>
    <row r="24" spans="1:26" ht="12.95" customHeight="1" x14ac:dyDescent="0.25">
      <c r="A24" s="190" t="s">
        <v>154</v>
      </c>
      <c r="B24" s="347">
        <f>B13</f>
        <v>1634</v>
      </c>
      <c r="C24" s="348">
        <f t="shared" ref="C24:G24" si="32">C13</f>
        <v>6547</v>
      </c>
      <c r="D24" s="348">
        <f t="shared" si="32"/>
        <v>205486</v>
      </c>
      <c r="E24" s="348">
        <f t="shared" si="32"/>
        <v>2619705</v>
      </c>
      <c r="F24" s="348">
        <f t="shared" ref="F24" si="33">F13</f>
        <v>229</v>
      </c>
      <c r="G24" s="857">
        <f t="shared" si="32"/>
        <v>2833601</v>
      </c>
      <c r="H24" s="347">
        <f>SUM(H8:H13)</f>
        <v>2060064.9005559725</v>
      </c>
      <c r="I24" s="348">
        <f>SUM(I8:I13)</f>
        <v>452870.84655330534</v>
      </c>
      <c r="J24" s="348">
        <f t="shared" ref="J24:N24" si="34">SUM(J8:J13)</f>
        <v>730449.91650749312</v>
      </c>
      <c r="K24" s="348">
        <f t="shared" si="34"/>
        <v>1287331.8570806591</v>
      </c>
      <c r="L24" s="348">
        <f t="shared" ref="L24" si="35">SUM(L8:L13)</f>
        <v>39853.046934564329</v>
      </c>
      <c r="M24" s="348">
        <f t="shared" ref="M24" si="36">SUM(M8:M13)</f>
        <v>97069.437078173549</v>
      </c>
      <c r="N24" s="857">
        <f t="shared" si="34"/>
        <v>4667640.0047101676</v>
      </c>
      <c r="O24" s="347">
        <f>SUM(O8:O13)</f>
        <v>21983342.554420002</v>
      </c>
      <c r="P24" s="348">
        <f>SUM(P8:P13)</f>
        <v>4831422.1959300004</v>
      </c>
      <c r="Q24" s="348">
        <f t="shared" ref="Q24:U24" si="37">SUM(Q8:Q13)</f>
        <v>7800582.496891248</v>
      </c>
      <c r="R24" s="348">
        <f t="shared" si="37"/>
        <v>13747141.465472713</v>
      </c>
      <c r="S24" s="348">
        <f t="shared" ref="S24" si="38">SUM(S8:S13)</f>
        <v>434566.43368000002</v>
      </c>
      <c r="T24" s="348">
        <f t="shared" ref="T24" si="39">SUM(T8:T13)</f>
        <v>1037260.0161878001</v>
      </c>
      <c r="U24" s="857">
        <f t="shared" si="37"/>
        <v>49834315.162581764</v>
      </c>
    </row>
    <row r="25" spans="1:26" ht="12.95" customHeight="1" x14ac:dyDescent="0.25">
      <c r="A25" s="190" t="s">
        <v>155</v>
      </c>
      <c r="B25" s="449">
        <f>B19</f>
        <v>0</v>
      </c>
      <c r="C25" s="450">
        <f t="shared" ref="C25:G25" si="40">C19</f>
        <v>0</v>
      </c>
      <c r="D25" s="450">
        <f t="shared" si="40"/>
        <v>0</v>
      </c>
      <c r="E25" s="450">
        <f t="shared" si="40"/>
        <v>0</v>
      </c>
      <c r="F25" s="450">
        <f t="shared" ref="F25" si="41">F19</f>
        <v>0</v>
      </c>
      <c r="G25" s="451">
        <f t="shared" si="40"/>
        <v>0</v>
      </c>
      <c r="H25" s="449">
        <f>SUM(H14:H19)</f>
        <v>918685.22365590336</v>
      </c>
      <c r="I25" s="450">
        <f>SUM(I14:I19)</f>
        <v>90180.300322283176</v>
      </c>
      <c r="J25" s="450">
        <f t="shared" ref="J25:N25" si="42">SUM(J14:J19)</f>
        <v>62182.065504790771</v>
      </c>
      <c r="K25" s="450">
        <f t="shared" si="42"/>
        <v>119520.54715067946</v>
      </c>
      <c r="L25" s="450">
        <f t="shared" ref="L25" si="43">SUM(L14:L19)</f>
        <v>21508.286414631919</v>
      </c>
      <c r="M25" s="450">
        <f t="shared" ref="M25" si="44">SUM(M14:M19)</f>
        <v>34427.681259995479</v>
      </c>
      <c r="N25" s="451">
        <f t="shared" si="42"/>
        <v>1246504.1043082839</v>
      </c>
      <c r="O25" s="449">
        <f>SUM(O14:O19)</f>
        <v>9794498.9357929993</v>
      </c>
      <c r="P25" s="450">
        <f>SUM(P14:P19)</f>
        <v>961851.22116000007</v>
      </c>
      <c r="Q25" s="450">
        <f t="shared" ref="Q25:U25" si="45">SUM(Q14:Q19)</f>
        <v>663245.08842371614</v>
      </c>
      <c r="R25" s="450">
        <f t="shared" si="45"/>
        <v>1274794.0102642705</v>
      </c>
      <c r="S25" s="450">
        <f t="shared" ref="S25" si="46">SUM(S14:S19)</f>
        <v>229379.37586999999</v>
      </c>
      <c r="T25" s="450">
        <f t="shared" ref="T25" si="47">SUM(T14:T19)</f>
        <v>367657.99069100001</v>
      </c>
      <c r="U25" s="451">
        <f t="shared" si="45"/>
        <v>13291426.622201987</v>
      </c>
    </row>
    <row r="26" spans="1:26" ht="12.95" customHeight="1" x14ac:dyDescent="0.25">
      <c r="A26" s="229" t="s">
        <v>142</v>
      </c>
      <c r="B26" s="747">
        <f>B19</f>
        <v>0</v>
      </c>
      <c r="C26" s="457">
        <f t="shared" ref="C26:G26" si="48">C19</f>
        <v>0</v>
      </c>
      <c r="D26" s="457">
        <f t="shared" si="48"/>
        <v>0</v>
      </c>
      <c r="E26" s="457">
        <f t="shared" si="48"/>
        <v>0</v>
      </c>
      <c r="F26" s="457">
        <f t="shared" ref="F26" si="49">F19</f>
        <v>0</v>
      </c>
      <c r="G26" s="748">
        <f t="shared" si="48"/>
        <v>0</v>
      </c>
      <c r="H26" s="541">
        <f>SUM(H8:H19)</f>
        <v>2978750.1242118757</v>
      </c>
      <c r="I26" s="542">
        <f>SUM(I8:I19)</f>
        <v>543051.14687558846</v>
      </c>
      <c r="J26" s="542">
        <f t="shared" ref="J26:N26" si="50">SUM(J8:J19)</f>
        <v>792631.98201228399</v>
      </c>
      <c r="K26" s="542">
        <f t="shared" si="50"/>
        <v>1406852.4042313385</v>
      </c>
      <c r="L26" s="542">
        <f t="shared" ref="L26" si="51">SUM(L8:L19)</f>
        <v>61361.333349196255</v>
      </c>
      <c r="M26" s="542">
        <f t="shared" ref="M26" si="52">SUM(M8:M19)</f>
        <v>131497.11833816901</v>
      </c>
      <c r="N26" s="543">
        <f t="shared" si="50"/>
        <v>5914144.1090184515</v>
      </c>
      <c r="O26" s="739">
        <f>SUM(O8:O19)</f>
        <v>31777841.490212999</v>
      </c>
      <c r="P26" s="740">
        <f>SUM(P8:P19)</f>
        <v>5793273.4170899997</v>
      </c>
      <c r="Q26" s="740">
        <f t="shared" ref="Q26:U26" si="53">SUM(Q8:Q19)</f>
        <v>8463827.5853149649</v>
      </c>
      <c r="R26" s="740">
        <f t="shared" si="53"/>
        <v>15021935.475736983</v>
      </c>
      <c r="S26" s="740">
        <f t="shared" ref="S26" si="54">SUM(S8:S19)</f>
        <v>663945.80955000001</v>
      </c>
      <c r="T26" s="740">
        <f t="shared" ref="T26" si="55">SUM(T8:T19)</f>
        <v>1404918.0068788</v>
      </c>
      <c r="U26" s="741">
        <f t="shared" si="53"/>
        <v>63125741.784783758</v>
      </c>
      <c r="V26" s="337"/>
    </row>
    <row r="27" spans="1:26" ht="15" customHeight="1" x14ac:dyDescent="0.25">
      <c r="B27" s="344"/>
      <c r="C27" s="222"/>
      <c r="E27" s="222"/>
      <c r="F27" s="222"/>
      <c r="G27" s="345"/>
      <c r="I27" s="222"/>
      <c r="J27" s="222"/>
      <c r="K27" s="222"/>
      <c r="O27" s="344"/>
      <c r="P27" s="222"/>
      <c r="Q27" s="222"/>
      <c r="R27" s="222"/>
      <c r="S27" s="222"/>
      <c r="T27" s="222"/>
      <c r="U27" s="345"/>
      <c r="V27" s="222"/>
    </row>
    <row r="28" spans="1:26" x14ac:dyDescent="0.25">
      <c r="B28" s="208"/>
      <c r="G28" s="221"/>
      <c r="O28" s="208"/>
      <c r="U28" s="221"/>
    </row>
    <row r="29" spans="1:26" ht="12" customHeight="1" x14ac:dyDescent="0.25">
      <c r="A29" s="277"/>
      <c r="B29" s="409" t="str">
        <f>B7</f>
        <v>VO</v>
      </c>
      <c r="C29" s="410" t="str">
        <f t="shared" ref="C29:E29" si="56">C7</f>
        <v>SO</v>
      </c>
      <c r="D29" s="410" t="str">
        <f t="shared" si="56"/>
        <v>MO</v>
      </c>
      <c r="E29" s="410" t="str">
        <f t="shared" si="56"/>
        <v>DOM</v>
      </c>
      <c r="F29" s="410" t="str">
        <f>F7</f>
        <v>CNG</v>
      </c>
      <c r="G29" s="431"/>
      <c r="H29" s="360"/>
      <c r="I29" s="432" t="str">
        <f>H7</f>
        <v>VO</v>
      </c>
      <c r="J29" s="432" t="str">
        <f t="shared" ref="J29" si="57">I7</f>
        <v>SO</v>
      </c>
      <c r="K29" s="432" t="str">
        <f>J7</f>
        <v>MO</v>
      </c>
      <c r="L29" s="432" t="str">
        <f t="shared" ref="L29:M29" si="58">K7</f>
        <v>DOM</v>
      </c>
      <c r="M29" s="432" t="str">
        <f t="shared" si="58"/>
        <v>CNG</v>
      </c>
      <c r="N29" s="209"/>
      <c r="O29" s="433"/>
      <c r="P29" s="432" t="str">
        <f>O7</f>
        <v>VO</v>
      </c>
      <c r="Q29" s="432" t="str">
        <f t="shared" ref="Q29:T29" si="59">P7</f>
        <v>SO</v>
      </c>
      <c r="R29" s="432" t="str">
        <f t="shared" si="59"/>
        <v>MO</v>
      </c>
      <c r="S29" s="432" t="str">
        <f t="shared" si="59"/>
        <v>DOM</v>
      </c>
      <c r="T29" s="432" t="str">
        <f t="shared" si="59"/>
        <v>CNG</v>
      </c>
      <c r="U29" s="431"/>
      <c r="V29" s="277"/>
    </row>
    <row r="30" spans="1:26" ht="12" customHeight="1" x14ac:dyDescent="0.25">
      <c r="B30" s="238">
        <f>B20</f>
        <v>1629</v>
      </c>
      <c r="C30" s="195">
        <f>C20</f>
        <v>6547</v>
      </c>
      <c r="D30" s="195">
        <f t="shared" ref="D30:E30" si="60">D20</f>
        <v>205647</v>
      </c>
      <c r="E30" s="195">
        <f t="shared" si="60"/>
        <v>2623223</v>
      </c>
      <c r="F30" s="195">
        <f>F20</f>
        <v>224</v>
      </c>
      <c r="G30" s="346"/>
      <c r="H30" s="434" t="str">
        <f>A20</f>
        <v>I. čtvrtletí</v>
      </c>
      <c r="I30" s="197">
        <f>H20/1000</f>
        <v>1189.190986244321</v>
      </c>
      <c r="J30" s="197">
        <f t="shared" ref="J30:K30" si="61">I20/1000</f>
        <v>317.19614574434394</v>
      </c>
      <c r="K30" s="197">
        <f t="shared" si="61"/>
        <v>565.85982914353735</v>
      </c>
      <c r="L30" s="197">
        <f t="shared" ref="L30:L33" si="62">K20/1000</f>
        <v>981.20775807131906</v>
      </c>
      <c r="M30" s="197">
        <f t="shared" ref="M30:M33" si="63">L20/1000</f>
        <v>19.513035035488524</v>
      </c>
      <c r="O30" s="435" t="str">
        <f>A20</f>
        <v>I. čtvrtletí</v>
      </c>
      <c r="P30" s="195">
        <f>O20/1000</f>
        <v>12699.507763779</v>
      </c>
      <c r="Q30" s="195">
        <f t="shared" ref="Q30:T30" si="64">P20/1000</f>
        <v>3385.8917703600005</v>
      </c>
      <c r="R30" s="195">
        <f t="shared" si="64"/>
        <v>6045.3572967800001</v>
      </c>
      <c r="S30" s="195">
        <f t="shared" si="64"/>
        <v>10482.456324339999</v>
      </c>
      <c r="T30" s="195">
        <f t="shared" si="64"/>
        <v>214.02501364999998</v>
      </c>
      <c r="U30" s="346"/>
    </row>
    <row r="31" spans="1:26" ht="12" customHeight="1" x14ac:dyDescent="0.25">
      <c r="B31" s="208"/>
      <c r="E31" s="210"/>
      <c r="F31" s="210"/>
      <c r="G31" s="346"/>
      <c r="H31" s="434" t="str">
        <f t="shared" ref="H31:H33" si="65">A21</f>
        <v>II. čtvrtletí</v>
      </c>
      <c r="I31" s="197">
        <f t="shared" ref="I31:K33" si="66">H21/1000</f>
        <v>870.87391431165133</v>
      </c>
      <c r="J31" s="197">
        <f t="shared" si="66"/>
        <v>135.67470080896143</v>
      </c>
      <c r="K31" s="197">
        <f t="shared" si="66"/>
        <v>164.59008736395589</v>
      </c>
      <c r="L31" s="197">
        <f t="shared" si="62"/>
        <v>306.12409900934011</v>
      </c>
      <c r="M31" s="197">
        <f t="shared" si="63"/>
        <v>20.340011899075805</v>
      </c>
      <c r="O31" s="435" t="str">
        <f t="shared" ref="O31:O33" si="67">A21</f>
        <v>II. čtvrtletí</v>
      </c>
      <c r="P31" s="195">
        <f t="shared" ref="P31:T31" si="68">O21/1000</f>
        <v>9283.8347906409999</v>
      </c>
      <c r="Q31" s="195">
        <f t="shared" si="68"/>
        <v>1445.53042557</v>
      </c>
      <c r="R31" s="195">
        <f t="shared" si="68"/>
        <v>1755.2252001112477</v>
      </c>
      <c r="S31" s="195">
        <f t="shared" si="68"/>
        <v>3264.6851411327129</v>
      </c>
      <c r="T31" s="195">
        <f t="shared" si="68"/>
        <v>220.54142002999998</v>
      </c>
      <c r="U31" s="346"/>
    </row>
    <row r="32" spans="1:26" ht="12" customHeight="1" x14ac:dyDescent="0.25">
      <c r="B32" s="208"/>
      <c r="E32" s="210"/>
      <c r="F32" s="210"/>
      <c r="G32" s="346"/>
      <c r="H32" s="434" t="str">
        <f t="shared" si="65"/>
        <v>III. čtvrtletí</v>
      </c>
      <c r="I32" s="197">
        <f t="shared" si="66"/>
        <v>918.68522365590331</v>
      </c>
      <c r="J32" s="197">
        <f t="shared" si="66"/>
        <v>90.180300322283173</v>
      </c>
      <c r="K32" s="197">
        <f t="shared" si="66"/>
        <v>62.182065504790771</v>
      </c>
      <c r="L32" s="197">
        <f t="shared" si="62"/>
        <v>119.52054715067946</v>
      </c>
      <c r="M32" s="197">
        <f t="shared" si="63"/>
        <v>21.508286414631918</v>
      </c>
      <c r="O32" s="435" t="str">
        <f t="shared" si="67"/>
        <v>III. čtvrtletí</v>
      </c>
      <c r="P32" s="195">
        <f t="shared" ref="P32:T32" si="69">O22/1000</f>
        <v>9794.498935792999</v>
      </c>
      <c r="Q32" s="195">
        <f t="shared" si="69"/>
        <v>961.85122116000002</v>
      </c>
      <c r="R32" s="195">
        <f t="shared" si="69"/>
        <v>663.24508842371608</v>
      </c>
      <c r="S32" s="195">
        <f t="shared" si="69"/>
        <v>1274.7940102642706</v>
      </c>
      <c r="T32" s="195">
        <f t="shared" si="69"/>
        <v>229.37937586999999</v>
      </c>
      <c r="U32" s="346"/>
    </row>
    <row r="33" spans="2:21" ht="12" customHeight="1" x14ac:dyDescent="0.25">
      <c r="B33" s="208"/>
      <c r="E33" s="210"/>
      <c r="F33" s="210"/>
      <c r="G33" s="346"/>
      <c r="H33" s="434" t="str">
        <f t="shared" si="65"/>
        <v>IV. čtvrtletí</v>
      </c>
      <c r="I33" s="197">
        <f t="shared" si="66"/>
        <v>0</v>
      </c>
      <c r="J33" s="197">
        <f t="shared" si="66"/>
        <v>0</v>
      </c>
      <c r="K33" s="197">
        <f t="shared" si="66"/>
        <v>0</v>
      </c>
      <c r="L33" s="197">
        <f t="shared" si="62"/>
        <v>0</v>
      </c>
      <c r="M33" s="197">
        <f t="shared" si="63"/>
        <v>0</v>
      </c>
      <c r="O33" s="435" t="str">
        <f t="shared" si="67"/>
        <v>IV. čtvrtletí</v>
      </c>
      <c r="P33" s="195">
        <f t="shared" ref="P33:T33" si="70">O23/1000</f>
        <v>0</v>
      </c>
      <c r="Q33" s="195">
        <f t="shared" si="70"/>
        <v>0</v>
      </c>
      <c r="R33" s="195">
        <f t="shared" si="70"/>
        <v>0</v>
      </c>
      <c r="S33" s="195">
        <f t="shared" si="70"/>
        <v>0</v>
      </c>
      <c r="T33" s="195">
        <f t="shared" si="70"/>
        <v>0</v>
      </c>
      <c r="U33" s="346"/>
    </row>
    <row r="34" spans="2:21" ht="12" customHeight="1" x14ac:dyDescent="0.25">
      <c r="B34" s="208"/>
      <c r="E34" s="210"/>
      <c r="F34" s="210"/>
      <c r="G34" s="346"/>
      <c r="H34" s="210"/>
      <c r="I34" s="210"/>
      <c r="O34" s="208"/>
      <c r="Q34" s="210"/>
      <c r="R34" s="210"/>
      <c r="S34" s="210"/>
      <c r="T34" s="210"/>
      <c r="U34" s="346"/>
    </row>
    <row r="35" spans="2:21" ht="12" customHeight="1" x14ac:dyDescent="0.25">
      <c r="B35" s="208"/>
      <c r="D35" s="939" t="str">
        <f>T!E17</f>
        <v>III. čtvrtletí</v>
      </c>
      <c r="E35" s="210"/>
      <c r="F35" s="210"/>
      <c r="G35" s="346"/>
      <c r="H35" s="210"/>
      <c r="I35" s="210"/>
      <c r="O35" s="208"/>
      <c r="Q35" s="210"/>
      <c r="R35" s="210"/>
      <c r="S35" s="210"/>
      <c r="T35" s="210"/>
      <c r="U35" s="346"/>
    </row>
    <row r="36" spans="2:21" ht="12" customHeight="1" x14ac:dyDescent="0.25">
      <c r="B36" s="208"/>
      <c r="D36" s="939"/>
      <c r="E36" s="210"/>
      <c r="F36" s="210"/>
      <c r="G36" s="346"/>
      <c r="H36" s="210"/>
      <c r="I36" s="210"/>
      <c r="O36" s="208"/>
      <c r="Q36" s="210"/>
      <c r="R36" s="210"/>
      <c r="S36" s="210"/>
      <c r="T36" s="210"/>
      <c r="U36" s="346"/>
    </row>
    <row r="37" spans="2:21" ht="12" customHeight="1" x14ac:dyDescent="0.25">
      <c r="E37" s="210"/>
      <c r="F37" s="210"/>
      <c r="G37" s="210"/>
      <c r="H37" s="210"/>
      <c r="I37" s="210"/>
      <c r="Q37" s="210"/>
      <c r="R37" s="210"/>
      <c r="S37" s="210"/>
      <c r="T37" s="210"/>
      <c r="U37" s="210"/>
    </row>
    <row r="38" spans="2:21" ht="12" customHeight="1" x14ac:dyDescent="0.25">
      <c r="E38" s="210"/>
      <c r="F38" s="210"/>
      <c r="G38" s="210"/>
      <c r="H38" s="210"/>
      <c r="I38" s="210"/>
      <c r="Q38" s="210"/>
      <c r="R38" s="210"/>
      <c r="S38" s="210"/>
      <c r="T38" s="210"/>
      <c r="U38" s="210"/>
    </row>
    <row r="39" spans="2:21" ht="12" customHeight="1" x14ac:dyDescent="0.25">
      <c r="E39" s="210"/>
      <c r="F39" s="210"/>
      <c r="G39" s="210"/>
      <c r="H39" s="210"/>
      <c r="I39" s="210"/>
      <c r="Q39" s="210"/>
      <c r="R39" s="210"/>
      <c r="S39" s="210"/>
      <c r="T39" s="210"/>
      <c r="U39" s="210"/>
    </row>
    <row r="40" spans="2:21" ht="12" customHeight="1" x14ac:dyDescent="0.25">
      <c r="E40" s="210"/>
      <c r="F40" s="210"/>
      <c r="G40" s="210"/>
      <c r="H40" s="210"/>
      <c r="I40" s="210"/>
      <c r="Q40" s="210"/>
      <c r="R40" s="210"/>
      <c r="S40" s="210"/>
      <c r="T40" s="210"/>
      <c r="U40" s="210"/>
    </row>
    <row r="41" spans="2:21" ht="12" customHeight="1" x14ac:dyDescent="0.25">
      <c r="E41" s="210"/>
      <c r="F41" s="210"/>
      <c r="G41" s="210"/>
      <c r="H41" s="210"/>
      <c r="I41" s="210"/>
      <c r="Q41" s="210"/>
      <c r="R41" s="210"/>
      <c r="S41" s="210"/>
      <c r="T41" s="210"/>
      <c r="U41" s="210"/>
    </row>
    <row r="42" spans="2:21" ht="12" customHeight="1" x14ac:dyDescent="0.25"/>
    <row r="43" spans="2:21" ht="12" customHeight="1" x14ac:dyDescent="0.25"/>
    <row r="44" spans="2:21" ht="12" customHeight="1" x14ac:dyDescent="0.25"/>
    <row r="45" spans="2:21" ht="12" customHeight="1" x14ac:dyDescent="0.25"/>
    <row r="46" spans="2:21" ht="12" customHeight="1" x14ac:dyDescent="0.25"/>
  </sheetData>
  <mergeCells count="8">
    <mergeCell ref="D35:D36"/>
    <mergeCell ref="T1:V1"/>
    <mergeCell ref="H6:N6"/>
    <mergeCell ref="O6:U6"/>
    <mergeCell ref="A2:V2"/>
    <mergeCell ref="B4:U4"/>
    <mergeCell ref="B6:G6"/>
    <mergeCell ref="H5:U5"/>
  </mergeCells>
  <pageMargins left="0.23622047244094491" right="0.23622047244094491" top="0.74803149606299213" bottom="0.74803149606299213" header="0.31496062992125984" footer="0.31496062992125984"/>
  <pageSetup paperSize="9" orientation="landscape" r:id="rId1"/>
  <headerFooter alignWithMargins="0">
    <oddFooter>&amp;C7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0"/>
  <sheetViews>
    <sheetView view="pageBreakPreview" topLeftCell="A7" zoomScaleNormal="100" zoomScaleSheetLayoutView="100" workbookViewId="0">
      <selection activeCell="E39" sqref="E39"/>
    </sheetView>
  </sheetViews>
  <sheetFormatPr defaultRowHeight="12.75" x14ac:dyDescent="0.2"/>
  <cols>
    <col min="1" max="1" width="17.7109375" style="71" customWidth="1"/>
    <col min="2" max="3" width="8.7109375" style="71" customWidth="1"/>
    <col min="4" max="4" width="7.7109375" style="71" customWidth="1"/>
    <col min="5" max="6" width="8.7109375" style="71" customWidth="1"/>
    <col min="7" max="7" width="7.7109375" style="71" customWidth="1"/>
    <col min="8" max="9" width="8.7109375" style="71" customWidth="1"/>
    <col min="10" max="10" width="7.7109375" style="71" customWidth="1"/>
    <col min="11" max="11" width="1.7109375" style="71" customWidth="1"/>
    <col min="12" max="13" width="7.7109375" style="71" customWidth="1"/>
    <col min="14" max="16384" width="9.140625" style="71"/>
  </cols>
  <sheetData>
    <row r="1" spans="1:12" ht="13.5" x14ac:dyDescent="0.25">
      <c r="F1" s="280"/>
      <c r="I1" s="914" t="s">
        <v>225</v>
      </c>
      <c r="J1" s="914"/>
      <c r="K1" s="914"/>
      <c r="L1" s="291"/>
    </row>
    <row r="2" spans="1:12" ht="16.5" customHeight="1" x14ac:dyDescent="0.2">
      <c r="A2" s="948" t="s">
        <v>96</v>
      </c>
      <c r="B2" s="948"/>
      <c r="C2" s="948"/>
      <c r="D2" s="948"/>
      <c r="E2" s="948"/>
      <c r="F2" s="948"/>
      <c r="G2" s="948"/>
      <c r="H2" s="948"/>
      <c r="I2" s="948"/>
      <c r="J2" s="948"/>
      <c r="K2" s="948"/>
    </row>
    <row r="3" spans="1:12" ht="25.5" customHeight="1" x14ac:dyDescent="0.2">
      <c r="A3" s="821" t="str">
        <f>T!E17&amp;" "&amp;T!G17</f>
        <v>III. čtvrtletí 2019</v>
      </c>
      <c r="B3" s="544"/>
      <c r="C3" s="544"/>
      <c r="D3" s="544"/>
      <c r="E3" s="544"/>
      <c r="F3" s="544"/>
      <c r="G3" s="544"/>
      <c r="H3" s="544"/>
      <c r="I3" s="544"/>
      <c r="J3" s="544"/>
      <c r="K3" s="544"/>
    </row>
    <row r="4" spans="1:12" ht="6" customHeight="1" x14ac:dyDescent="0.2">
      <c r="A4" s="295"/>
      <c r="B4" s="958"/>
      <c r="C4" s="959"/>
      <c r="D4" s="959"/>
      <c r="E4" s="959"/>
      <c r="F4" s="959"/>
      <c r="G4" s="959"/>
      <c r="H4" s="959"/>
      <c r="I4" s="959"/>
      <c r="J4" s="960"/>
    </row>
    <row r="5" spans="1:12" ht="15.75" customHeight="1" x14ac:dyDescent="0.2">
      <c r="A5" s="963"/>
      <c r="B5" s="955" t="str">
        <f>T!J20</f>
        <v>Červenec</v>
      </c>
      <c r="C5" s="956"/>
      <c r="D5" s="957"/>
      <c r="E5" s="955" t="str">
        <f>T!J21</f>
        <v>Srpen</v>
      </c>
      <c r="F5" s="956"/>
      <c r="G5" s="957"/>
      <c r="H5" s="955" t="str">
        <f>T!J22</f>
        <v>Září</v>
      </c>
      <c r="I5" s="956"/>
      <c r="J5" s="957"/>
    </row>
    <row r="6" spans="1:12" ht="28.5" customHeight="1" x14ac:dyDescent="0.25">
      <c r="A6" s="963"/>
      <c r="B6" s="961" t="s">
        <v>39</v>
      </c>
      <c r="C6" s="962"/>
      <c r="D6" s="465" t="s">
        <v>46</v>
      </c>
      <c r="E6" s="961" t="s">
        <v>39</v>
      </c>
      <c r="F6" s="962"/>
      <c r="G6" s="465" t="s">
        <v>46</v>
      </c>
      <c r="H6" s="961" t="s">
        <v>39</v>
      </c>
      <c r="I6" s="962"/>
      <c r="J6" s="465" t="s">
        <v>46</v>
      </c>
    </row>
    <row r="7" spans="1:12" ht="23.25" customHeight="1" x14ac:dyDescent="0.25">
      <c r="A7" s="963"/>
      <c r="B7" s="961"/>
      <c r="C7" s="962"/>
      <c r="D7" s="235"/>
      <c r="E7" s="961"/>
      <c r="F7" s="962"/>
      <c r="G7" s="465"/>
      <c r="H7" s="961"/>
      <c r="I7" s="962"/>
      <c r="J7" s="465"/>
    </row>
    <row r="8" spans="1:12" ht="15" customHeight="1" x14ac:dyDescent="0.25">
      <c r="A8" s="319" t="s">
        <v>169</v>
      </c>
      <c r="B8" s="756" t="s">
        <v>336</v>
      </c>
      <c r="C8" s="751" t="s">
        <v>1</v>
      </c>
      <c r="D8" s="151" t="s">
        <v>11</v>
      </c>
      <c r="E8" s="756" t="s">
        <v>336</v>
      </c>
      <c r="F8" s="751" t="s">
        <v>1</v>
      </c>
      <c r="G8" s="151" t="s">
        <v>11</v>
      </c>
      <c r="H8" s="756" t="s">
        <v>336</v>
      </c>
      <c r="I8" s="751" t="s">
        <v>1</v>
      </c>
      <c r="J8" s="151" t="s">
        <v>11</v>
      </c>
      <c r="K8" s="131"/>
    </row>
    <row r="9" spans="1:12" ht="12.6" customHeight="1" x14ac:dyDescent="0.25">
      <c r="A9" s="320">
        <v>1</v>
      </c>
      <c r="B9" s="90">
        <v>13310.760224317137</v>
      </c>
      <c r="C9" s="78">
        <v>142065.89175799998</v>
      </c>
      <c r="D9" s="297">
        <v>23.5</v>
      </c>
      <c r="E9" s="78">
        <v>12405.465122981032</v>
      </c>
      <c r="F9" s="78">
        <v>132233.81265619356</v>
      </c>
      <c r="G9" s="296">
        <v>19.2</v>
      </c>
      <c r="H9" s="90">
        <v>9757.5521054511228</v>
      </c>
      <c r="I9" s="78">
        <v>104060.02029336667</v>
      </c>
      <c r="J9" s="297">
        <v>21.3</v>
      </c>
    </row>
    <row r="10" spans="1:12" ht="12.6" customHeight="1" x14ac:dyDescent="0.25">
      <c r="A10" s="315">
        <v>2</v>
      </c>
      <c r="B10" s="298">
        <v>13837.943421893822</v>
      </c>
      <c r="C10" s="299">
        <v>147663.23875799999</v>
      </c>
      <c r="D10" s="300">
        <v>19.2</v>
      </c>
      <c r="E10" s="299">
        <v>11822.636470043622</v>
      </c>
      <c r="F10" s="299">
        <v>125930.80965619355</v>
      </c>
      <c r="G10" s="301">
        <v>18.899999999999999</v>
      </c>
      <c r="H10" s="298">
        <v>13760.352945614606</v>
      </c>
      <c r="I10" s="299">
        <v>146729.22029336664</v>
      </c>
      <c r="J10" s="300">
        <v>14</v>
      </c>
    </row>
    <row r="11" spans="1:12" ht="12.6" customHeight="1" x14ac:dyDescent="0.25">
      <c r="A11" s="315">
        <v>3</v>
      </c>
      <c r="B11" s="298">
        <v>14076.941152004012</v>
      </c>
      <c r="C11" s="299">
        <v>150231.12375799997</v>
      </c>
      <c r="D11" s="300">
        <v>16.7</v>
      </c>
      <c r="E11" s="299">
        <v>10801.695283949708</v>
      </c>
      <c r="F11" s="299">
        <v>114957.70265619355</v>
      </c>
      <c r="G11" s="301">
        <v>16.2</v>
      </c>
      <c r="H11" s="298">
        <v>14545.620753016379</v>
      </c>
      <c r="I11" s="299">
        <v>155131.25729336665</v>
      </c>
      <c r="J11" s="300">
        <v>13.8</v>
      </c>
    </row>
    <row r="12" spans="1:12" ht="12.6" customHeight="1" x14ac:dyDescent="0.25">
      <c r="A12" s="315">
        <v>4</v>
      </c>
      <c r="B12" s="298">
        <v>13474.271829065276</v>
      </c>
      <c r="C12" s="299">
        <v>143799.153758</v>
      </c>
      <c r="D12" s="300">
        <v>17.399999999999999</v>
      </c>
      <c r="E12" s="299">
        <v>10855.677655054773</v>
      </c>
      <c r="F12" s="299">
        <v>115559.93565619356</v>
      </c>
      <c r="G12" s="301">
        <v>17.2</v>
      </c>
      <c r="H12" s="298">
        <v>14508.286552378893</v>
      </c>
      <c r="I12" s="299">
        <v>154733.96629336666</v>
      </c>
      <c r="J12" s="300">
        <v>16</v>
      </c>
    </row>
    <row r="13" spans="1:12" ht="12.6" customHeight="1" x14ac:dyDescent="0.25">
      <c r="A13" s="315">
        <v>5</v>
      </c>
      <c r="B13" s="298">
        <v>11546.390290237476</v>
      </c>
      <c r="C13" s="299">
        <v>123254.815758</v>
      </c>
      <c r="D13" s="300">
        <v>18.3</v>
      </c>
      <c r="E13" s="299">
        <v>12332.770868083489</v>
      </c>
      <c r="F13" s="299">
        <v>131306.88865619357</v>
      </c>
      <c r="G13" s="301">
        <v>19.3</v>
      </c>
      <c r="H13" s="298">
        <v>14559.19925220695</v>
      </c>
      <c r="I13" s="299">
        <v>155265.36929336665</v>
      </c>
      <c r="J13" s="300">
        <v>16.5</v>
      </c>
    </row>
    <row r="14" spans="1:12" ht="12.6" customHeight="1" x14ac:dyDescent="0.25">
      <c r="A14" s="315">
        <v>6</v>
      </c>
      <c r="B14" s="298">
        <v>8235.1310655607176</v>
      </c>
      <c r="C14" s="299">
        <v>87913.804757999998</v>
      </c>
      <c r="D14" s="300">
        <v>22.4</v>
      </c>
      <c r="E14" s="299">
        <v>12423.539847575648</v>
      </c>
      <c r="F14" s="299">
        <v>132302.99365619355</v>
      </c>
      <c r="G14" s="301">
        <v>20.2</v>
      </c>
      <c r="H14" s="298">
        <v>14178.983177427483</v>
      </c>
      <c r="I14" s="299">
        <v>151183.84329336663</v>
      </c>
      <c r="J14" s="300">
        <v>14.2</v>
      </c>
    </row>
    <row r="15" spans="1:12" ht="12.6" customHeight="1" x14ac:dyDescent="0.25">
      <c r="A15" s="315">
        <v>7</v>
      </c>
      <c r="B15" s="298">
        <v>9355.7318202747429</v>
      </c>
      <c r="C15" s="299">
        <v>99872.157758000001</v>
      </c>
      <c r="D15" s="300">
        <v>16.2</v>
      </c>
      <c r="E15" s="299">
        <v>12416.876686323023</v>
      </c>
      <c r="F15" s="299">
        <v>132232.87365619355</v>
      </c>
      <c r="G15" s="301">
        <v>19.8</v>
      </c>
      <c r="H15" s="298">
        <v>13217.080655982129</v>
      </c>
      <c r="I15" s="299">
        <v>140942.16729336663</v>
      </c>
      <c r="J15" s="300">
        <v>12.4</v>
      </c>
    </row>
    <row r="16" spans="1:12" ht="12.6" customHeight="1" x14ac:dyDescent="0.25">
      <c r="A16" s="315">
        <v>8</v>
      </c>
      <c r="B16" s="298">
        <v>14593.119949490874</v>
      </c>
      <c r="C16" s="299">
        <v>155761.94775799999</v>
      </c>
      <c r="D16" s="300">
        <v>14.6</v>
      </c>
      <c r="E16" s="299">
        <v>12714.403007618583</v>
      </c>
      <c r="F16" s="299">
        <v>135375.40165619354</v>
      </c>
      <c r="G16" s="301">
        <v>18.899999999999999</v>
      </c>
      <c r="H16" s="298">
        <v>13855.537326018644</v>
      </c>
      <c r="I16" s="299">
        <v>147732.39929336664</v>
      </c>
      <c r="J16" s="300">
        <v>13</v>
      </c>
    </row>
    <row r="17" spans="1:11" ht="12.6" customHeight="1" x14ac:dyDescent="0.25">
      <c r="A17" s="315">
        <v>9</v>
      </c>
      <c r="B17" s="298">
        <v>14783.975361403473</v>
      </c>
      <c r="C17" s="299">
        <v>157821.40975799999</v>
      </c>
      <c r="D17" s="300">
        <v>14.1</v>
      </c>
      <c r="E17" s="299">
        <v>11600.69491152929</v>
      </c>
      <c r="F17" s="299">
        <v>123487.68165619356</v>
      </c>
      <c r="G17" s="301">
        <v>21.6</v>
      </c>
      <c r="H17" s="298">
        <v>16005.055148869487</v>
      </c>
      <c r="I17" s="299">
        <v>170671.68429336665</v>
      </c>
      <c r="J17" s="300">
        <v>12.2</v>
      </c>
    </row>
    <row r="18" spans="1:11" ht="12.6" customHeight="1" x14ac:dyDescent="0.25">
      <c r="A18" s="315">
        <v>10</v>
      </c>
      <c r="B18" s="298">
        <v>14768.656684166894</v>
      </c>
      <c r="C18" s="299">
        <v>157677.43775799999</v>
      </c>
      <c r="D18" s="300">
        <v>15.1</v>
      </c>
      <c r="E18" s="299">
        <v>9984.0072082132792</v>
      </c>
      <c r="F18" s="299">
        <v>106300.16465619355</v>
      </c>
      <c r="G18" s="301">
        <v>19.100000000000001</v>
      </c>
      <c r="H18" s="298">
        <v>16233.200379327198</v>
      </c>
      <c r="I18" s="299">
        <v>173087.26029336665</v>
      </c>
      <c r="J18" s="300">
        <v>12.6</v>
      </c>
    </row>
    <row r="19" spans="1:11" ht="12.6" customHeight="1" x14ac:dyDescent="0.25">
      <c r="A19" s="315">
        <v>11</v>
      </c>
      <c r="B19" s="302">
        <v>14585.553573973215</v>
      </c>
      <c r="C19" s="303">
        <v>155673.316758</v>
      </c>
      <c r="D19" s="300">
        <v>17.100000000000001</v>
      </c>
      <c r="E19" s="303">
        <v>9595.5339042145588</v>
      </c>
      <c r="F19" s="303">
        <v>102190.57065619355</v>
      </c>
      <c r="G19" s="301">
        <v>20.6</v>
      </c>
      <c r="H19" s="302">
        <v>15834.099177770857</v>
      </c>
      <c r="I19" s="303">
        <v>168860.72329336664</v>
      </c>
      <c r="J19" s="300">
        <v>14.2</v>
      </c>
      <c r="K19" s="142"/>
    </row>
    <row r="20" spans="1:11" ht="12.6" customHeight="1" x14ac:dyDescent="0.25">
      <c r="A20" s="315">
        <v>12</v>
      </c>
      <c r="B20" s="302">
        <v>14010.198509468106</v>
      </c>
      <c r="C20" s="303">
        <v>149484.001758</v>
      </c>
      <c r="D20" s="300">
        <v>15.5</v>
      </c>
      <c r="E20" s="303">
        <v>13144.785404238764</v>
      </c>
      <c r="F20" s="303">
        <v>139927.33165619356</v>
      </c>
      <c r="G20" s="301">
        <v>17.600000000000001</v>
      </c>
      <c r="H20" s="302">
        <v>15832.052524897719</v>
      </c>
      <c r="I20" s="303">
        <v>168847.58029336663</v>
      </c>
      <c r="J20" s="300">
        <v>15</v>
      </c>
      <c r="K20" s="142"/>
    </row>
    <row r="21" spans="1:11" ht="12.6" customHeight="1" x14ac:dyDescent="0.2">
      <c r="A21" s="315">
        <v>13</v>
      </c>
      <c r="B21" s="302">
        <v>11633.175581386511</v>
      </c>
      <c r="C21" s="303">
        <v>124136.938758</v>
      </c>
      <c r="D21" s="304">
        <v>15.3</v>
      </c>
      <c r="E21" s="303">
        <v>13357.780476579537</v>
      </c>
      <c r="F21" s="303">
        <v>142217.28665619355</v>
      </c>
      <c r="G21" s="305">
        <v>17.100000000000001</v>
      </c>
      <c r="H21" s="302">
        <v>14638.619886466327</v>
      </c>
      <c r="I21" s="303">
        <v>156154.43129336665</v>
      </c>
      <c r="J21" s="304">
        <v>16.600000000000001</v>
      </c>
      <c r="K21" s="142"/>
    </row>
    <row r="22" spans="1:11" ht="12.6" customHeight="1" x14ac:dyDescent="0.2">
      <c r="A22" s="315">
        <v>14</v>
      </c>
      <c r="B22" s="302">
        <v>11254.78954350725</v>
      </c>
      <c r="C22" s="303">
        <v>120111.52675800001</v>
      </c>
      <c r="D22" s="304">
        <v>15.5</v>
      </c>
      <c r="E22" s="303">
        <v>13324.697079100311</v>
      </c>
      <c r="F22" s="303">
        <v>141821.30365619354</v>
      </c>
      <c r="G22" s="305">
        <v>14.8</v>
      </c>
      <c r="H22" s="302">
        <v>12648.307298040481</v>
      </c>
      <c r="I22" s="303">
        <v>134922.11729336667</v>
      </c>
      <c r="J22" s="304">
        <v>12.9</v>
      </c>
    </row>
    <row r="23" spans="1:11" ht="12.6" customHeight="1" x14ac:dyDescent="0.2">
      <c r="A23" s="315">
        <v>15</v>
      </c>
      <c r="B23" s="302">
        <v>14305.645944087726</v>
      </c>
      <c r="C23" s="303">
        <v>152664.67475799998</v>
      </c>
      <c r="D23" s="304">
        <v>16</v>
      </c>
      <c r="E23" s="303">
        <v>13333.528423453878</v>
      </c>
      <c r="F23" s="303">
        <v>142094.88565619357</v>
      </c>
      <c r="G23" s="305">
        <v>16.7</v>
      </c>
      <c r="H23" s="302">
        <v>11940.111326716742</v>
      </c>
      <c r="I23" s="303">
        <v>127403.65229336667</v>
      </c>
      <c r="J23" s="304">
        <v>15.2</v>
      </c>
    </row>
    <row r="24" spans="1:11" ht="12.6" customHeight="1" x14ac:dyDescent="0.2">
      <c r="A24" s="315">
        <v>16</v>
      </c>
      <c r="B24" s="302">
        <v>14766.97994412289</v>
      </c>
      <c r="C24" s="303">
        <v>157537.99975799999</v>
      </c>
      <c r="D24" s="304">
        <v>15.7</v>
      </c>
      <c r="E24" s="303">
        <v>13267.522363237093</v>
      </c>
      <c r="F24" s="303">
        <v>141249.59565619356</v>
      </c>
      <c r="G24" s="305">
        <v>15.5</v>
      </c>
      <c r="H24" s="302">
        <v>15684.136247322574</v>
      </c>
      <c r="I24" s="303">
        <v>167351.26329336665</v>
      </c>
      <c r="J24" s="304">
        <v>15.5</v>
      </c>
    </row>
    <row r="25" spans="1:11" ht="12.6" customHeight="1" x14ac:dyDescent="0.2">
      <c r="A25" s="315">
        <v>17</v>
      </c>
      <c r="B25" s="302">
        <v>14437.936332494754</v>
      </c>
      <c r="C25" s="303">
        <v>154042.17775799998</v>
      </c>
      <c r="D25" s="304">
        <v>17.2</v>
      </c>
      <c r="E25" s="303">
        <v>10696.433378504464</v>
      </c>
      <c r="F25" s="303">
        <v>113827.22965619355</v>
      </c>
      <c r="G25" s="305">
        <v>17.7</v>
      </c>
      <c r="H25" s="302">
        <v>16496.948857836538</v>
      </c>
      <c r="I25" s="303">
        <v>176018.22529336665</v>
      </c>
      <c r="J25" s="304">
        <v>12.6</v>
      </c>
    </row>
    <row r="26" spans="1:11" ht="12.6" customHeight="1" x14ac:dyDescent="0.2">
      <c r="A26" s="315">
        <v>18</v>
      </c>
      <c r="B26" s="302">
        <v>14183.957058144319</v>
      </c>
      <c r="C26" s="306">
        <v>151341.23775799997</v>
      </c>
      <c r="D26" s="307">
        <v>18.8</v>
      </c>
      <c r="E26" s="303">
        <v>10126.443933358631</v>
      </c>
      <c r="F26" s="306">
        <v>107771.58165619355</v>
      </c>
      <c r="G26" s="308">
        <v>22.8</v>
      </c>
      <c r="H26" s="302">
        <v>18475.242839415503</v>
      </c>
      <c r="I26" s="306">
        <v>197054.57129336664</v>
      </c>
      <c r="J26" s="307">
        <v>8.9</v>
      </c>
    </row>
    <row r="27" spans="1:11" ht="12.6" customHeight="1" x14ac:dyDescent="0.2">
      <c r="A27" s="315">
        <v>19</v>
      </c>
      <c r="B27" s="302">
        <v>13348.042536258537</v>
      </c>
      <c r="C27" s="306">
        <v>142446.78775799999</v>
      </c>
      <c r="D27" s="307">
        <v>18.899999999999999</v>
      </c>
      <c r="E27" s="303">
        <v>13788.934713881396</v>
      </c>
      <c r="F27" s="306">
        <v>146688.58765619356</v>
      </c>
      <c r="G27" s="308">
        <v>19.600000000000001</v>
      </c>
      <c r="H27" s="302">
        <v>20273.261149129157</v>
      </c>
      <c r="I27" s="306">
        <v>216217.50429336663</v>
      </c>
      <c r="J27" s="307">
        <v>7.6</v>
      </c>
    </row>
    <row r="28" spans="1:11" ht="12.6" customHeight="1" x14ac:dyDescent="0.2">
      <c r="A28" s="315">
        <v>20</v>
      </c>
      <c r="B28" s="302">
        <v>11101.890718374361</v>
      </c>
      <c r="C28" s="303">
        <v>118476.035758</v>
      </c>
      <c r="D28" s="304">
        <v>22.6</v>
      </c>
      <c r="E28" s="303">
        <v>14250.013264648784</v>
      </c>
      <c r="F28" s="303">
        <v>151674.62165619354</v>
      </c>
      <c r="G28" s="305">
        <v>19</v>
      </c>
      <c r="H28" s="302">
        <v>19904.848224338559</v>
      </c>
      <c r="I28" s="303">
        <v>212350.41429336663</v>
      </c>
      <c r="J28" s="304">
        <v>7.7</v>
      </c>
    </row>
    <row r="29" spans="1:11" ht="12.6" customHeight="1" x14ac:dyDescent="0.2">
      <c r="A29" s="315">
        <v>21</v>
      </c>
      <c r="B29" s="302">
        <v>10162.364098501952</v>
      </c>
      <c r="C29" s="303">
        <v>108473.395758</v>
      </c>
      <c r="D29" s="304">
        <v>19.3</v>
      </c>
      <c r="E29" s="303">
        <v>14171.028873945574</v>
      </c>
      <c r="F29" s="303">
        <v>150898.92265619355</v>
      </c>
      <c r="G29" s="305">
        <v>14.8</v>
      </c>
      <c r="H29" s="302">
        <v>16208.163253991237</v>
      </c>
      <c r="I29" s="303">
        <v>172940.58229336663</v>
      </c>
      <c r="J29" s="304">
        <v>10.7</v>
      </c>
    </row>
    <row r="30" spans="1:11" ht="12.6" customHeight="1" x14ac:dyDescent="0.2">
      <c r="A30" s="315">
        <v>22</v>
      </c>
      <c r="B30" s="302">
        <v>12967.711926952077</v>
      </c>
      <c r="C30" s="303">
        <v>138414.88675799998</v>
      </c>
      <c r="D30" s="304">
        <v>21.1</v>
      </c>
      <c r="E30" s="303">
        <v>14014.848645219166</v>
      </c>
      <c r="F30" s="303">
        <v>149269.99865619355</v>
      </c>
      <c r="G30" s="305">
        <v>16.600000000000001</v>
      </c>
      <c r="H30" s="302">
        <v>15192.016113694976</v>
      </c>
      <c r="I30" s="303">
        <v>162081.37429336665</v>
      </c>
      <c r="J30" s="304">
        <v>12.2</v>
      </c>
    </row>
    <row r="31" spans="1:11" ht="12.6" customHeight="1" x14ac:dyDescent="0.25">
      <c r="A31" s="315">
        <v>23</v>
      </c>
      <c r="B31" s="309">
        <v>12829.472147468474</v>
      </c>
      <c r="C31" s="310">
        <v>136959.75075799998</v>
      </c>
      <c r="D31" s="311">
        <v>22.8</v>
      </c>
      <c r="E31" s="310">
        <v>13426.695023253938</v>
      </c>
      <c r="F31" s="310">
        <v>143018.40165619354</v>
      </c>
      <c r="G31" s="312">
        <v>18.5</v>
      </c>
      <c r="H31" s="309">
        <v>18619.925260026681</v>
      </c>
      <c r="I31" s="310">
        <v>198666.80429336664</v>
      </c>
      <c r="J31" s="311">
        <v>13.2</v>
      </c>
    </row>
    <row r="32" spans="1:11" ht="12.6" customHeight="1" x14ac:dyDescent="0.25">
      <c r="A32" s="315">
        <v>24</v>
      </c>
      <c r="B32" s="313">
        <v>12611.735719941793</v>
      </c>
      <c r="C32" s="314">
        <v>134624.96175799999</v>
      </c>
      <c r="D32" s="300">
        <v>23.7</v>
      </c>
      <c r="E32" s="314">
        <v>11637.087830102349</v>
      </c>
      <c r="F32" s="314">
        <v>123948.26165619356</v>
      </c>
      <c r="G32" s="301">
        <v>21.2</v>
      </c>
      <c r="H32" s="313">
        <v>18630.924941264315</v>
      </c>
      <c r="I32" s="314">
        <v>198782.70629336665</v>
      </c>
      <c r="J32" s="300">
        <v>13.8</v>
      </c>
    </row>
    <row r="33" spans="1:16" ht="12.6" customHeight="1" x14ac:dyDescent="0.2">
      <c r="A33" s="315">
        <v>25</v>
      </c>
      <c r="B33" s="302">
        <v>12448.665139239141</v>
      </c>
      <c r="C33" s="303">
        <v>132869.68475799999</v>
      </c>
      <c r="D33" s="304">
        <v>24.9</v>
      </c>
      <c r="E33" s="303">
        <v>11830.524714115552</v>
      </c>
      <c r="F33" s="303">
        <v>126007.19765619356</v>
      </c>
      <c r="G33" s="305">
        <v>21.3</v>
      </c>
      <c r="H33" s="302">
        <v>18736.884713460004</v>
      </c>
      <c r="I33" s="303">
        <v>199922.53029336664</v>
      </c>
      <c r="J33" s="304">
        <v>13.3</v>
      </c>
    </row>
    <row r="34" spans="1:16" ht="12.6" customHeight="1" x14ac:dyDescent="0.2">
      <c r="A34" s="315">
        <v>26</v>
      </c>
      <c r="B34" s="302">
        <v>11761.589380123023</v>
      </c>
      <c r="C34" s="303">
        <v>125526.82575800001</v>
      </c>
      <c r="D34" s="304">
        <v>24.8</v>
      </c>
      <c r="E34" s="303">
        <v>13548.873641213553</v>
      </c>
      <c r="F34" s="303">
        <v>144308.37365619355</v>
      </c>
      <c r="G34" s="305">
        <v>21.4</v>
      </c>
      <c r="H34" s="302">
        <v>18709.242010358867</v>
      </c>
      <c r="I34" s="303">
        <v>199626.81829336664</v>
      </c>
      <c r="J34" s="304">
        <v>13.1</v>
      </c>
    </row>
    <row r="35" spans="1:16" ht="12.6" customHeight="1" x14ac:dyDescent="0.2">
      <c r="A35" s="315">
        <v>27</v>
      </c>
      <c r="B35" s="302">
        <v>10300.200915931999</v>
      </c>
      <c r="C35" s="303">
        <v>109913.709758</v>
      </c>
      <c r="D35" s="304">
        <v>20.2</v>
      </c>
      <c r="E35" s="303">
        <v>13298.045093726931</v>
      </c>
      <c r="F35" s="303">
        <v>141632.30565619355</v>
      </c>
      <c r="G35" s="305">
        <v>21.7</v>
      </c>
      <c r="H35" s="302">
        <v>17487.051747664835</v>
      </c>
      <c r="I35" s="303">
        <v>186590.34229336664</v>
      </c>
      <c r="J35" s="304">
        <v>14.7</v>
      </c>
    </row>
    <row r="36" spans="1:16" ht="12.6" customHeight="1" x14ac:dyDescent="0.2">
      <c r="A36" s="315">
        <v>28</v>
      </c>
      <c r="B36" s="302">
        <v>10521.419606632762</v>
      </c>
      <c r="C36" s="303">
        <v>112277.85275800001</v>
      </c>
      <c r="D36" s="304">
        <v>21.3</v>
      </c>
      <c r="E36" s="303">
        <v>13360.732369355017</v>
      </c>
      <c r="F36" s="303">
        <v>142298.48165619356</v>
      </c>
      <c r="G36" s="305">
        <v>22.1</v>
      </c>
      <c r="H36" s="302">
        <v>14934.886651026944</v>
      </c>
      <c r="I36" s="303">
        <v>159351.93429336665</v>
      </c>
      <c r="J36" s="304">
        <v>13.3</v>
      </c>
    </row>
    <row r="37" spans="1:16" ht="12.6" customHeight="1" x14ac:dyDescent="0.2">
      <c r="A37" s="315">
        <v>29</v>
      </c>
      <c r="B37" s="302">
        <v>11943.569102669746</v>
      </c>
      <c r="C37" s="303">
        <v>127470.389758</v>
      </c>
      <c r="D37" s="304">
        <v>22.2</v>
      </c>
      <c r="E37" s="303">
        <v>13238.302891277688</v>
      </c>
      <c r="F37" s="303">
        <v>140978.19365619356</v>
      </c>
      <c r="G37" s="305">
        <v>21.7</v>
      </c>
      <c r="H37" s="302">
        <v>13150.795933671223</v>
      </c>
      <c r="I37" s="303">
        <v>140289.47029336664</v>
      </c>
      <c r="J37" s="304">
        <v>15.6</v>
      </c>
    </row>
    <row r="38" spans="1:16" ht="12.6" customHeight="1" x14ac:dyDescent="0.2">
      <c r="A38" s="315">
        <v>30</v>
      </c>
      <c r="B38" s="302">
        <v>12371.341795735794</v>
      </c>
      <c r="C38" s="303">
        <v>132012.360758</v>
      </c>
      <c r="D38" s="304">
        <v>21.9</v>
      </c>
      <c r="E38" s="303">
        <v>12465.687394432234</v>
      </c>
      <c r="F38" s="303">
        <v>132763.57465619355</v>
      </c>
      <c r="G38" s="305">
        <v>21.2</v>
      </c>
      <c r="H38" s="302">
        <v>19089.329067870254</v>
      </c>
      <c r="I38" s="303">
        <v>203653.53329336664</v>
      </c>
      <c r="J38" s="304">
        <v>13.7</v>
      </c>
    </row>
    <row r="39" spans="1:16" ht="12.6" customHeight="1" x14ac:dyDescent="0.2">
      <c r="A39" s="315">
        <v>31</v>
      </c>
      <c r="B39" s="302">
        <v>12508.665805519637</v>
      </c>
      <c r="C39" s="303">
        <v>133465.28375800001</v>
      </c>
      <c r="D39" s="304">
        <v>19.5</v>
      </c>
      <c r="E39" s="303">
        <v>8122.6773895180904</v>
      </c>
      <c r="F39" s="303">
        <v>86542.711656193555</v>
      </c>
      <c r="G39" s="305">
        <v>22.4</v>
      </c>
      <c r="H39" s="302"/>
      <c r="I39" s="303"/>
      <c r="J39" s="304"/>
      <c r="K39" s="91"/>
    </row>
    <row r="40" spans="1:16" ht="12.6" customHeight="1" x14ac:dyDescent="0.2">
      <c r="A40" s="353" t="s">
        <v>83</v>
      </c>
      <c r="B40" s="545">
        <f>SUM(B9:B39)</f>
        <v>392037.82717894856</v>
      </c>
      <c r="C40" s="619">
        <f>SUM(C9:C39)</f>
        <v>4183984.7814980005</v>
      </c>
      <c r="D40" s="620">
        <f>AVERAGE(D9:D39)</f>
        <v>19.090322580645161</v>
      </c>
      <c r="E40" s="545">
        <f>SUM(E9:E39)</f>
        <v>381357.94386875007</v>
      </c>
      <c r="F40" s="619">
        <f>SUM(F9:F39)</f>
        <v>4060817.6823420003</v>
      </c>
      <c r="G40" s="620">
        <f>AVERAGE(G9:G39)</f>
        <v>19.183870967741935</v>
      </c>
      <c r="H40" s="545">
        <f>SUM(H9:H39)</f>
        <v>473107.71552125679</v>
      </c>
      <c r="I40" s="619">
        <f>SUM(I9:I39)</f>
        <v>5046623.7668009996</v>
      </c>
      <c r="J40" s="620">
        <f>AVERAGE(J9:J39)</f>
        <v>13.526666666666667</v>
      </c>
      <c r="K40" s="325"/>
      <c r="N40" s="142"/>
      <c r="O40" s="142"/>
      <c r="P40" s="142"/>
    </row>
    <row r="41" spans="1:16" ht="12.95" customHeight="1" x14ac:dyDescent="0.2">
      <c r="A41" s="135" t="s">
        <v>173</v>
      </c>
      <c r="B41" s="322">
        <f>MAX(B9:B39)</f>
        <v>14783.975361403473</v>
      </c>
      <c r="C41" s="323">
        <f>MAX(C9:C39)</f>
        <v>157821.40975799999</v>
      </c>
      <c r="D41" s="396">
        <f>VLOOKUP(B41,$B$9:$D$39,3,FALSE)</f>
        <v>14.1</v>
      </c>
      <c r="E41" s="322">
        <f>MAX(E9:E39)</f>
        <v>14250.013264648784</v>
      </c>
      <c r="F41" s="323">
        <f>MAX(F9:F39)</f>
        <v>151674.62165619354</v>
      </c>
      <c r="G41" s="396">
        <f>VLOOKUP(E41,$E$9:$G$39,3,FALSE)</f>
        <v>19</v>
      </c>
      <c r="H41" s="322">
        <f>MAX(H9:H39)</f>
        <v>20273.261149129157</v>
      </c>
      <c r="I41" s="323">
        <f>MAX(I9:I39)</f>
        <v>216217.50429336663</v>
      </c>
      <c r="J41" s="396">
        <f>VLOOKUP(H41,$H$9:$J$39,3,FALSE)</f>
        <v>7.6</v>
      </c>
    </row>
    <row r="42" spans="1:16" ht="12.95" customHeight="1" x14ac:dyDescent="0.2">
      <c r="A42" s="84" t="s">
        <v>174</v>
      </c>
      <c r="B42" s="324">
        <f>MIN(B9:B39)</f>
        <v>8235.1310655607176</v>
      </c>
      <c r="C42" s="260">
        <f>MIN(C9:C39)</f>
        <v>87913.804757999998</v>
      </c>
      <c r="D42" s="397">
        <f>VLOOKUP(B42,$B$9:$D$39,3,FALSE)</f>
        <v>22.4</v>
      </c>
      <c r="E42" s="324">
        <f>MIN(E9:E39)</f>
        <v>8122.6773895180904</v>
      </c>
      <c r="F42" s="260">
        <f>MIN(F9:F39)</f>
        <v>86542.711656193555</v>
      </c>
      <c r="G42" s="397">
        <f>VLOOKUP(E42,$E$9:$G$39,3,FALSE)</f>
        <v>22.4</v>
      </c>
      <c r="H42" s="324">
        <f>MIN(H9:H39)</f>
        <v>9757.5521054511228</v>
      </c>
      <c r="I42" s="260">
        <f>MIN(I9:I39)</f>
        <v>104060.02029336667</v>
      </c>
      <c r="J42" s="397">
        <f>VLOOKUP(H42,$H$9:$J$39,3,FALSE)</f>
        <v>21.3</v>
      </c>
    </row>
    <row r="43" spans="1:16" ht="12.95" customHeight="1" x14ac:dyDescent="0.2">
      <c r="A43" s="84" t="s">
        <v>175</v>
      </c>
      <c r="B43" s="324">
        <f t="shared" ref="B43:J43" si="0">AVERAGE(B9:B39)</f>
        <v>12646.381521901567</v>
      </c>
      <c r="C43" s="260">
        <f t="shared" si="0"/>
        <v>134967.25101606452</v>
      </c>
      <c r="D43" s="321">
        <f t="shared" si="0"/>
        <v>19.090322580645161</v>
      </c>
      <c r="E43" s="324">
        <f t="shared" si="0"/>
        <v>12301.869157056453</v>
      </c>
      <c r="F43" s="260">
        <f>AVERAGE(F9:F39)</f>
        <v>130994.11878522582</v>
      </c>
      <c r="G43" s="321">
        <f t="shared" si="0"/>
        <v>19.183870967741935</v>
      </c>
      <c r="H43" s="324">
        <f>AVERAGE(H9:H39)</f>
        <v>15770.257184041893</v>
      </c>
      <c r="I43" s="260">
        <f t="shared" si="0"/>
        <v>168220.7922267</v>
      </c>
      <c r="J43" s="321">
        <f t="shared" si="0"/>
        <v>13.526666666666667</v>
      </c>
      <c r="K43" s="87"/>
    </row>
    <row r="44" spans="1:16" ht="7.5" customHeight="1" x14ac:dyDescent="0.2">
      <c r="B44" s="316"/>
      <c r="C44" s="80"/>
      <c r="D44" s="317"/>
      <c r="H44" s="87"/>
      <c r="J44" s="100"/>
    </row>
    <row r="45" spans="1:16" ht="15" customHeight="1" x14ac:dyDescent="0.25">
      <c r="A45" s="293"/>
      <c r="B45" s="949" t="str">
        <f>B5</f>
        <v>Červenec</v>
      </c>
      <c r="C45" s="950"/>
      <c r="D45" s="951"/>
      <c r="E45" s="952" t="str">
        <f>E5</f>
        <v>Srpen</v>
      </c>
      <c r="F45" s="953"/>
      <c r="G45" s="954"/>
      <c r="H45" s="952" t="str">
        <f>H5</f>
        <v>Září</v>
      </c>
      <c r="I45" s="953"/>
      <c r="J45" s="954"/>
    </row>
    <row r="46" spans="1:16" ht="15" customHeight="1" x14ac:dyDescent="0.25">
      <c r="A46" s="326"/>
      <c r="B46" s="327"/>
      <c r="C46" s="327"/>
      <c r="D46" s="328"/>
      <c r="E46" s="327"/>
      <c r="F46" s="327"/>
      <c r="G46" s="328"/>
      <c r="H46" s="327"/>
      <c r="I46" s="327"/>
      <c r="J46" s="328"/>
    </row>
    <row r="47" spans="1:16" ht="15" customHeight="1" x14ac:dyDescent="0.25">
      <c r="A47" s="293"/>
      <c r="B47" s="329"/>
      <c r="C47" s="327"/>
      <c r="D47" s="328"/>
      <c r="E47" s="327"/>
      <c r="F47" s="327"/>
      <c r="G47" s="327"/>
      <c r="H47" s="329"/>
      <c r="I47" s="327"/>
      <c r="J47" s="328"/>
    </row>
    <row r="48" spans="1:16" ht="15" customHeight="1" x14ac:dyDescent="0.2">
      <c r="B48" s="329"/>
      <c r="C48" s="327"/>
      <c r="D48" s="328"/>
      <c r="E48" s="327"/>
      <c r="F48" s="327"/>
      <c r="G48" s="327"/>
      <c r="H48" s="329"/>
      <c r="I48" s="327"/>
      <c r="J48" s="328"/>
    </row>
    <row r="49" spans="1:11" ht="15" customHeight="1" x14ac:dyDescent="0.25">
      <c r="B49" s="330" t="s">
        <v>170</v>
      </c>
      <c r="C49" s="331">
        <f>B41</f>
        <v>14783.975361403473</v>
      </c>
      <c r="D49" s="328"/>
      <c r="E49" s="330" t="s">
        <v>170</v>
      </c>
      <c r="F49" s="331">
        <f>E41</f>
        <v>14250.013264648784</v>
      </c>
      <c r="G49" s="327"/>
      <c r="H49" s="330" t="s">
        <v>170</v>
      </c>
      <c r="I49" s="331">
        <f>H41</f>
        <v>20273.261149129157</v>
      </c>
      <c r="J49" s="328"/>
    </row>
    <row r="50" spans="1:11" ht="15" customHeight="1" x14ac:dyDescent="0.25">
      <c r="B50" s="332" t="s">
        <v>171</v>
      </c>
      <c r="C50" s="331">
        <f t="shared" ref="C50:C51" si="1">B42</f>
        <v>8235.1310655607176</v>
      </c>
      <c r="D50" s="328"/>
      <c r="E50" s="332" t="s">
        <v>171</v>
      </c>
      <c r="F50" s="331">
        <f t="shared" ref="F50:F51" si="2">E42</f>
        <v>8122.6773895180904</v>
      </c>
      <c r="G50" s="327"/>
      <c r="H50" s="332" t="s">
        <v>171</v>
      </c>
      <c r="I50" s="331">
        <f t="shared" ref="I50:I51" si="3">H42</f>
        <v>9757.5521054511228</v>
      </c>
      <c r="J50" s="328"/>
    </row>
    <row r="51" spans="1:11" ht="15" customHeight="1" x14ac:dyDescent="0.25">
      <c r="B51" s="332" t="s">
        <v>172</v>
      </c>
      <c r="C51" s="331">
        <f t="shared" si="1"/>
        <v>12646.381521901567</v>
      </c>
      <c r="D51" s="328"/>
      <c r="E51" s="332" t="s">
        <v>172</v>
      </c>
      <c r="F51" s="331">
        <f t="shared" si="2"/>
        <v>12301.869157056453</v>
      </c>
      <c r="G51" s="327"/>
      <c r="H51" s="332" t="s">
        <v>172</v>
      </c>
      <c r="I51" s="331">
        <f t="shared" si="3"/>
        <v>15770.257184041893</v>
      </c>
      <c r="J51" s="328"/>
    </row>
    <row r="52" spans="1:11" ht="15" customHeight="1" x14ac:dyDescent="0.2">
      <c r="B52" s="329"/>
      <c r="C52" s="327"/>
      <c r="D52" s="328"/>
      <c r="E52" s="327"/>
      <c r="F52" s="327"/>
      <c r="G52" s="327"/>
      <c r="H52" s="329"/>
      <c r="I52" s="327"/>
      <c r="J52" s="328"/>
    </row>
    <row r="53" spans="1:11" ht="15" customHeight="1" x14ac:dyDescent="0.2">
      <c r="B53" s="329"/>
      <c r="C53" s="327"/>
      <c r="D53" s="328"/>
      <c r="E53" s="327"/>
      <c r="F53" s="327"/>
      <c r="G53" s="327"/>
      <c r="H53" s="329"/>
      <c r="I53" s="327"/>
      <c r="J53" s="328"/>
    </row>
    <row r="54" spans="1:11" ht="15" customHeight="1" x14ac:dyDescent="0.2">
      <c r="B54" s="329"/>
      <c r="C54" s="327"/>
      <c r="D54" s="328"/>
      <c r="E54" s="327"/>
      <c r="F54" s="327"/>
      <c r="G54" s="327"/>
      <c r="H54" s="329"/>
      <c r="I54" s="327"/>
      <c r="J54" s="328"/>
    </row>
    <row r="55" spans="1:11" ht="15" customHeight="1" x14ac:dyDescent="0.2">
      <c r="B55" s="87"/>
      <c r="D55" s="100"/>
      <c r="H55" s="87"/>
      <c r="J55" s="100"/>
    </row>
    <row r="56" spans="1:11" ht="12.75" customHeight="1" x14ac:dyDescent="0.25">
      <c r="A56" s="637" t="s">
        <v>311</v>
      </c>
      <c r="B56" s="638">
        <v>107.00987401378151</v>
      </c>
      <c r="C56" s="639">
        <v>1142.0522544099078</v>
      </c>
      <c r="D56" s="640" t="s">
        <v>340</v>
      </c>
      <c r="E56" s="639">
        <v>144.68531440659837</v>
      </c>
      <c r="F56" s="639">
        <v>1540.6541087281962</v>
      </c>
      <c r="G56" s="640" t="s">
        <v>340</v>
      </c>
      <c r="H56" s="638">
        <v>632.5706746198922</v>
      </c>
      <c r="I56" s="639">
        <v>6747.609679543807</v>
      </c>
      <c r="J56" s="640" t="s">
        <v>340</v>
      </c>
      <c r="K56" s="144"/>
    </row>
    <row r="57" spans="1:11" ht="12.95" customHeight="1" x14ac:dyDescent="0.25">
      <c r="A57" s="352" t="s">
        <v>312</v>
      </c>
      <c r="B57" s="634">
        <v>249.74222870071071</v>
      </c>
      <c r="C57" s="635">
        <v>2665.3491365877971</v>
      </c>
      <c r="D57" s="636" t="s">
        <v>340</v>
      </c>
      <c r="E57" s="635">
        <v>95.608189259554365</v>
      </c>
      <c r="F57" s="635">
        <v>1018.0656565935335</v>
      </c>
      <c r="G57" s="636" t="s">
        <v>340</v>
      </c>
      <c r="H57" s="634">
        <v>569.30801701649921</v>
      </c>
      <c r="I57" s="635">
        <v>6072.789081742897</v>
      </c>
      <c r="J57" s="636" t="s">
        <v>340</v>
      </c>
      <c r="K57" s="87"/>
    </row>
    <row r="58" spans="1:11" ht="12.95" customHeight="1" x14ac:dyDescent="0.25">
      <c r="A58" s="641" t="s">
        <v>188</v>
      </c>
      <c r="B58" s="642" t="s">
        <v>348</v>
      </c>
      <c r="C58" s="643" t="s">
        <v>348</v>
      </c>
      <c r="D58" s="644">
        <v>0</v>
      </c>
      <c r="E58" s="643" t="s">
        <v>348</v>
      </c>
      <c r="F58" s="643" t="s">
        <v>348</v>
      </c>
      <c r="G58" s="644">
        <v>0</v>
      </c>
      <c r="H58" s="642" t="s">
        <v>348</v>
      </c>
      <c r="I58" s="643" t="s">
        <v>348</v>
      </c>
      <c r="J58" s="644">
        <v>0</v>
      </c>
    </row>
    <row r="59" spans="1:11" ht="12.95" customHeight="1" x14ac:dyDescent="0.25">
      <c r="A59" s="352" t="s">
        <v>187</v>
      </c>
      <c r="B59" s="415" t="s">
        <v>348</v>
      </c>
      <c r="C59" s="414" t="s">
        <v>348</v>
      </c>
      <c r="D59" s="375">
        <v>-12</v>
      </c>
      <c r="E59" s="414" t="s">
        <v>348</v>
      </c>
      <c r="F59" s="414" t="s">
        <v>348</v>
      </c>
      <c r="G59" s="375">
        <v>-12</v>
      </c>
      <c r="H59" s="415" t="s">
        <v>348</v>
      </c>
      <c r="I59" s="414" t="s">
        <v>348</v>
      </c>
      <c r="J59" s="375">
        <v>-12</v>
      </c>
      <c r="K59" s="91"/>
    </row>
    <row r="60" spans="1:11" ht="7.5" customHeight="1" x14ac:dyDescent="0.2">
      <c r="B60" s="144"/>
      <c r="C60" s="136"/>
      <c r="D60" s="145"/>
      <c r="H60" s="144"/>
      <c r="I60" s="136"/>
      <c r="J60" s="145"/>
    </row>
  </sheetData>
  <mergeCells count="16">
    <mergeCell ref="A2:K2"/>
    <mergeCell ref="I1:K1"/>
    <mergeCell ref="B45:D45"/>
    <mergeCell ref="E45:G45"/>
    <mergeCell ref="H45:J45"/>
    <mergeCell ref="E5:G5"/>
    <mergeCell ref="H5:J5"/>
    <mergeCell ref="B4:J4"/>
    <mergeCell ref="E7:F7"/>
    <mergeCell ref="H7:I7"/>
    <mergeCell ref="B7:C7"/>
    <mergeCell ref="B5:D5"/>
    <mergeCell ref="A5:A7"/>
    <mergeCell ref="B6:C6"/>
    <mergeCell ref="E6:F6"/>
    <mergeCell ref="H6:I6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&amp;C8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33</vt:i4>
      </vt:variant>
      <vt:variant>
        <vt:lpstr>Pojmenované oblasti</vt:lpstr>
      </vt:variant>
      <vt:variant>
        <vt:i4>33</vt:i4>
      </vt:variant>
    </vt:vector>
  </HeadingPairs>
  <TitlesOfParts>
    <vt:vector size="66" baseType="lpstr">
      <vt:lpstr>T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27</vt:lpstr>
      <vt:lpstr>28</vt:lpstr>
      <vt:lpstr>29</vt:lpstr>
      <vt:lpstr>30</vt:lpstr>
      <vt:lpstr>31</vt:lpstr>
      <vt:lpstr>32</vt:lpstr>
      <vt:lpstr>'1'!Oblast_tisku</vt:lpstr>
      <vt:lpstr>'10'!Oblast_tisku</vt:lpstr>
      <vt:lpstr>'11'!Oblast_tisku</vt:lpstr>
      <vt:lpstr>'12'!Oblast_tisku</vt:lpstr>
      <vt:lpstr>'13'!Oblast_tisku</vt:lpstr>
      <vt:lpstr>'14'!Oblast_tisku</vt:lpstr>
      <vt:lpstr>'15'!Oblast_tisku</vt:lpstr>
      <vt:lpstr>'16'!Oblast_tisku</vt:lpstr>
      <vt:lpstr>'17'!Oblast_tisku</vt:lpstr>
      <vt:lpstr>'18'!Oblast_tisku</vt:lpstr>
      <vt:lpstr>'19'!Oblast_tisku</vt:lpstr>
      <vt:lpstr>'2'!Oblast_tisku</vt:lpstr>
      <vt:lpstr>'20'!Oblast_tisku</vt:lpstr>
      <vt:lpstr>'21'!Oblast_tisku</vt:lpstr>
      <vt:lpstr>'22'!Oblast_tisku</vt:lpstr>
      <vt:lpstr>'23'!Oblast_tisku</vt:lpstr>
      <vt:lpstr>'24'!Oblast_tisku</vt:lpstr>
      <vt:lpstr>'25'!Oblast_tisku</vt:lpstr>
      <vt:lpstr>'26'!Oblast_tisku</vt:lpstr>
      <vt:lpstr>'27'!Oblast_tisku</vt:lpstr>
      <vt:lpstr>'28'!Oblast_tisku</vt:lpstr>
      <vt:lpstr>'29'!Oblast_tisku</vt:lpstr>
      <vt:lpstr>'3'!Oblast_tisku</vt:lpstr>
      <vt:lpstr>'30'!Oblast_tisku</vt:lpstr>
      <vt:lpstr>'31'!Oblast_tisku</vt:lpstr>
      <vt:lpstr>'32'!Oblast_tisku</vt:lpstr>
      <vt:lpstr>'4'!Oblast_tisku</vt:lpstr>
      <vt:lpstr>'5'!Oblast_tisku</vt:lpstr>
      <vt:lpstr>'6'!Oblast_tisku</vt:lpstr>
      <vt:lpstr>'7'!Oblast_tisku</vt:lpstr>
      <vt:lpstr>'8'!Oblast_tisku</vt:lpstr>
      <vt:lpstr>'9'!Oblast_tisku</vt:lpstr>
      <vt:lpstr>T!Oblast_tisku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smid</dc:creator>
  <cp:lastModifiedBy>Šmíd Michal</cp:lastModifiedBy>
  <cp:lastPrinted>2019-05-09T08:21:51Z</cp:lastPrinted>
  <dcterms:created xsi:type="dcterms:W3CDTF">2010-02-15T08:19:53Z</dcterms:created>
  <dcterms:modified xsi:type="dcterms:W3CDTF">2019-11-06T09:13:04Z</dcterms:modified>
</cp:coreProperties>
</file>