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57" r:id="rId11"/>
    <sheet name="11" sheetId="158" r:id="rId12"/>
    <sheet name="12" sheetId="159" r:id="rId13"/>
    <sheet name="13" sheetId="160" r:id="rId14"/>
    <sheet name="14" sheetId="126" r:id="rId15"/>
    <sheet name="15" sheetId="161" r:id="rId16"/>
    <sheet name="16" sheetId="162" r:id="rId17"/>
    <sheet name="17" sheetId="163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56" r:id="rId33"/>
  </sheets>
  <definedNames>
    <definedName name="_xlnm.Print_Area" localSheetId="1">'1'!$A$1:$C$40</definedName>
    <definedName name="_xlnm.Print_Area" localSheetId="10">'10'!$A$1:$L$56</definedName>
    <definedName name="_xlnm.Print_Area" localSheetId="11">'11'!$A$1:$L$56</definedName>
    <definedName name="_xlnm.Print_Area" localSheetId="12">'12'!$A$1:$L$56</definedName>
    <definedName name="_xlnm.Print_Area" localSheetId="13">'13'!$A$1:$L$57</definedName>
    <definedName name="_xlnm.Print_Area" localSheetId="14">'14'!$A$1:$M$52</definedName>
    <definedName name="_xlnm.Print_Area" localSheetId="15">'15'!$A$1:$M$52</definedName>
    <definedName name="_xlnm.Print_Area" localSheetId="16">'16'!$A$1:$M$52</definedName>
    <definedName name="_xlnm.Print_Area" localSheetId="17">'17'!$A$1:$M$52</definedName>
    <definedName name="_xlnm.Print_Area" localSheetId="18">'18'!$A$1:$L$48</definedName>
    <definedName name="_xlnm.Print_Area" localSheetId="19">'19'!$A$1:$L$64</definedName>
    <definedName name="_xlnm.Print_Area" localSheetId="2">'2'!$A$1:$D$44</definedName>
    <definedName name="_xlnm.Print_Area" localSheetId="20">'20'!$A$1:$L$64</definedName>
    <definedName name="_xlnm.Print_Area" localSheetId="21">'21'!$A$1:$L$64</definedName>
    <definedName name="_xlnm.Print_Area" localSheetId="22">'22'!$A$1:$L$64</definedName>
    <definedName name="_xlnm.Print_Area" localSheetId="23">'23'!$A$1:$L$64</definedName>
    <definedName name="_xlnm.Print_Area" localSheetId="24">'24'!$A$1:$L$64</definedName>
    <definedName name="_xlnm.Print_Area" localSheetId="25">'25'!$A$1:$L$64</definedName>
    <definedName name="_xlnm.Print_Area" localSheetId="26">'26'!$A$1:$M$52</definedName>
    <definedName name="_xlnm.Print_Area" localSheetId="27">'27'!$A$1:$M$52</definedName>
    <definedName name="_xlnm.Print_Area" localSheetId="28">'28'!$A$1:$M$52</definedName>
    <definedName name="_xlnm.Print_Area" localSheetId="29">'29'!$A$1:$M$52</definedName>
    <definedName name="_xlnm.Print_Area" localSheetId="3">'3'!$A$1:$D$29</definedName>
    <definedName name="_xlnm.Print_Area" localSheetId="30">'30'!$A$1:$S$27</definedName>
    <definedName name="_xlnm.Print_Area" localSheetId="31">'31'!$A$1:$S$27</definedName>
    <definedName name="_xlnm.Print_Area" localSheetId="32">'32'!$A$1:$T$55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'8'!$A$1:$K$60</definedName>
    <definedName name="_xlnm.Print_Area" localSheetId="9">'9'!$A$1:$L$56</definedName>
    <definedName name="_xlnm.Print_Area" localSheetId="0">T!$A$1:$K$31</definedName>
  </definedNames>
  <calcPr calcId="145621"/>
</workbook>
</file>

<file path=xl/calcChain.xml><?xml version="1.0" encoding="utf-8"?>
<calcChain xmlns="http://schemas.openxmlformats.org/spreadsheetml/2006/main">
  <c r="D12" i="126" l="1"/>
  <c r="E12" i="126"/>
  <c r="C12" i="126"/>
  <c r="I30" i="116" l="1"/>
  <c r="I36" i="116"/>
  <c r="G23" i="160" l="1"/>
  <c r="G24" i="160"/>
  <c r="G25" i="160"/>
  <c r="G26" i="160"/>
  <c r="G27" i="160"/>
  <c r="G28" i="160"/>
  <c r="G29" i="160" l="1"/>
  <c r="G40" i="107"/>
  <c r="G41" i="107"/>
  <c r="G42" i="107"/>
  <c r="G43" i="107"/>
  <c r="G44" i="107"/>
  <c r="G46" i="107"/>
  <c r="G47" i="107"/>
  <c r="G48" i="107"/>
  <c r="G49" i="107"/>
  <c r="G50" i="107"/>
  <c r="G52" i="107"/>
  <c r="G53" i="107"/>
  <c r="G54" i="107"/>
  <c r="G55" i="107"/>
  <c r="G56" i="107"/>
  <c r="G51" i="107" l="1"/>
  <c r="G57" i="107"/>
  <c r="G45" i="107"/>
  <c r="A3" i="56" l="1"/>
  <c r="A3" i="141" l="1"/>
  <c r="A3" i="140"/>
  <c r="A3" i="139"/>
  <c r="A3" i="120"/>
  <c r="A3" i="113"/>
  <c r="A3" i="112"/>
  <c r="A3" i="111"/>
  <c r="A3" i="110"/>
  <c r="A3" i="109"/>
  <c r="A3" i="108"/>
  <c r="A3" i="107"/>
  <c r="A3" i="161"/>
  <c r="A3" i="162"/>
  <c r="A3" i="163"/>
  <c r="A3" i="126"/>
  <c r="A3" i="160"/>
  <c r="A3" i="159"/>
  <c r="A3" i="158"/>
  <c r="A3" i="157"/>
  <c r="A3" i="116"/>
  <c r="A3" i="145"/>
  <c r="A3" i="105"/>
  <c r="C37" i="162" l="1"/>
  <c r="I20" i="162"/>
  <c r="C20" i="162"/>
  <c r="I38" i="162"/>
  <c r="C32" i="140"/>
  <c r="I32" i="140"/>
  <c r="I38" i="161"/>
  <c r="C37" i="161"/>
  <c r="H20" i="161"/>
  <c r="C20" i="161"/>
  <c r="I32" i="139"/>
  <c r="C32" i="139"/>
  <c r="C32" i="120"/>
  <c r="I32" i="120"/>
  <c r="C37" i="126"/>
  <c r="I20" i="126"/>
  <c r="C20" i="126"/>
  <c r="I38" i="126"/>
  <c r="I38" i="163"/>
  <c r="C37" i="163"/>
  <c r="I20" i="163"/>
  <c r="C20" i="163"/>
  <c r="I32" i="141"/>
  <c r="C32" i="141"/>
  <c r="A3" i="128"/>
  <c r="A3" i="129"/>
  <c r="A3" i="156"/>
  <c r="A3" i="133"/>
  <c r="A3" i="147"/>
  <c r="A3" i="122"/>
  <c r="E24" i="140" l="1"/>
  <c r="D24" i="140"/>
  <c r="E24" i="139"/>
  <c r="D24" i="139"/>
  <c r="E24" i="120"/>
  <c r="D24" i="120"/>
  <c r="G18" i="107" l="1"/>
  <c r="K17" i="107"/>
  <c r="I27" i="107"/>
  <c r="J62" i="108"/>
  <c r="I62" i="108"/>
  <c r="J61" i="108"/>
  <c r="I61" i="108"/>
  <c r="J60" i="108"/>
  <c r="I60" i="108"/>
  <c r="J59" i="108"/>
  <c r="I59" i="108"/>
  <c r="J58" i="108"/>
  <c r="I58" i="108"/>
  <c r="J62" i="109"/>
  <c r="I62" i="109"/>
  <c r="J61" i="109"/>
  <c r="I61" i="109"/>
  <c r="J60" i="109"/>
  <c r="I60" i="109"/>
  <c r="J59" i="109"/>
  <c r="I59" i="109"/>
  <c r="J58" i="109"/>
  <c r="I58" i="109"/>
  <c r="J62" i="110"/>
  <c r="I62" i="110"/>
  <c r="J61" i="110"/>
  <c r="I61" i="110"/>
  <c r="J60" i="110"/>
  <c r="I60" i="110"/>
  <c r="J59" i="110"/>
  <c r="I59" i="110"/>
  <c r="J58" i="110"/>
  <c r="I58" i="110"/>
  <c r="J62" i="111"/>
  <c r="I62" i="111"/>
  <c r="J61" i="111"/>
  <c r="I61" i="111"/>
  <c r="J60" i="111"/>
  <c r="I60" i="111"/>
  <c r="J59" i="111"/>
  <c r="I59" i="111"/>
  <c r="J58" i="111"/>
  <c r="I58" i="111"/>
  <c r="J62" i="112"/>
  <c r="I62" i="112"/>
  <c r="J61" i="112"/>
  <c r="I61" i="112"/>
  <c r="J60" i="112"/>
  <c r="I60" i="112"/>
  <c r="J59" i="112"/>
  <c r="I59" i="112"/>
  <c r="J58" i="112"/>
  <c r="I58" i="112"/>
  <c r="J62" i="113"/>
  <c r="I62" i="113"/>
  <c r="J61" i="113"/>
  <c r="I61" i="113"/>
  <c r="J60" i="113"/>
  <c r="I60" i="113"/>
  <c r="J59" i="113"/>
  <c r="I59" i="113"/>
  <c r="J58" i="113"/>
  <c r="I58" i="113"/>
  <c r="J62" i="107"/>
  <c r="I62" i="107"/>
  <c r="J61" i="107"/>
  <c r="I61" i="107"/>
  <c r="J60" i="107"/>
  <c r="I60" i="107"/>
  <c r="J59" i="107"/>
  <c r="I59" i="107"/>
  <c r="J58" i="107"/>
  <c r="I58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3" i="112" l="1"/>
  <c r="J32" i="111"/>
  <c r="J63" i="109"/>
  <c r="J32" i="109"/>
  <c r="J32" i="107"/>
  <c r="J32" i="113"/>
  <c r="I32" i="113"/>
  <c r="J63" i="111"/>
  <c r="I32" i="111"/>
  <c r="I63" i="110"/>
  <c r="I32" i="109"/>
  <c r="I63" i="108"/>
  <c r="I63" i="107"/>
  <c r="I32" i="107"/>
  <c r="J63" i="113"/>
  <c r="I63" i="113"/>
  <c r="J63" i="112"/>
  <c r="J32" i="112"/>
  <c r="I32" i="112"/>
  <c r="I63" i="111"/>
  <c r="J63" i="110"/>
  <c r="J32" i="110"/>
  <c r="I32" i="110"/>
  <c r="I63" i="109"/>
  <c r="J63" i="108"/>
  <c r="J32" i="108"/>
  <c r="I32" i="108"/>
  <c r="J63" i="107"/>
  <c r="K13" i="163"/>
  <c r="J13" i="163"/>
  <c r="I13" i="163"/>
  <c r="H13" i="163"/>
  <c r="K12" i="163"/>
  <c r="J12" i="163"/>
  <c r="I12" i="163"/>
  <c r="H12" i="163"/>
  <c r="K11" i="163"/>
  <c r="J11" i="163"/>
  <c r="I11" i="163"/>
  <c r="H11" i="163"/>
  <c r="K10" i="163"/>
  <c r="J10" i="163"/>
  <c r="I10" i="163"/>
  <c r="H10" i="163"/>
  <c r="K9" i="163"/>
  <c r="J9" i="163"/>
  <c r="I9" i="163"/>
  <c r="H9" i="163"/>
  <c r="L12" i="163" l="1"/>
  <c r="L9" i="163"/>
  <c r="L10" i="163"/>
  <c r="L11" i="163"/>
  <c r="L13" i="163"/>
  <c r="D9" i="162"/>
  <c r="E9" i="162"/>
  <c r="D10" i="162"/>
  <c r="E10" i="162"/>
  <c r="D11" i="162"/>
  <c r="E11" i="162"/>
  <c r="D12" i="162"/>
  <c r="E12" i="162"/>
  <c r="C12" i="162"/>
  <c r="C11" i="162"/>
  <c r="C10" i="162"/>
  <c r="C9" i="162"/>
  <c r="D9" i="161"/>
  <c r="E9" i="161"/>
  <c r="D10" i="161"/>
  <c r="E10" i="161"/>
  <c r="D11" i="161"/>
  <c r="E11" i="161"/>
  <c r="D12" i="161"/>
  <c r="E12" i="161"/>
  <c r="C12" i="161"/>
  <c r="C11" i="161"/>
  <c r="C10" i="161"/>
  <c r="C9" i="161"/>
  <c r="D13" i="161" l="1"/>
  <c r="E13" i="161"/>
  <c r="D13" i="162"/>
  <c r="C13" i="162"/>
  <c r="E13" i="162"/>
  <c r="F9" i="162" s="1"/>
  <c r="C13" i="161"/>
  <c r="F10" i="162" l="1"/>
  <c r="F11" i="162"/>
  <c r="F12" i="162"/>
  <c r="F10" i="161"/>
  <c r="F13" i="162" l="1"/>
  <c r="F9" i="161"/>
  <c r="F12" i="161"/>
  <c r="F11" i="161"/>
  <c r="F13" i="161" l="1"/>
  <c r="D11" i="126"/>
  <c r="E11" i="126"/>
  <c r="C11" i="126"/>
  <c r="D10" i="126"/>
  <c r="E10" i="126"/>
  <c r="C10" i="126"/>
  <c r="D9" i="126"/>
  <c r="E9" i="126"/>
  <c r="C9" i="126"/>
  <c r="A16" i="43"/>
  <c r="A15" i="43"/>
  <c r="A14" i="43"/>
  <c r="A13" i="43"/>
  <c r="H12" i="160"/>
  <c r="D47" i="160"/>
  <c r="C47" i="160"/>
  <c r="D46" i="160"/>
  <c r="C46" i="160"/>
  <c r="D45" i="160"/>
  <c r="C45" i="160"/>
  <c r="J35" i="160"/>
  <c r="I35" i="160"/>
  <c r="F35" i="160"/>
  <c r="E35" i="160"/>
  <c r="J34" i="160"/>
  <c r="I34" i="160"/>
  <c r="F34" i="160"/>
  <c r="E34" i="160"/>
  <c r="D34" i="160"/>
  <c r="J33" i="160"/>
  <c r="I33" i="160"/>
  <c r="F33" i="160"/>
  <c r="E33" i="160"/>
  <c r="D33" i="160"/>
  <c r="J32" i="160"/>
  <c r="I32" i="160"/>
  <c r="F32" i="160"/>
  <c r="E32" i="160"/>
  <c r="D32" i="160"/>
  <c r="J31" i="160"/>
  <c r="I31" i="160"/>
  <c r="F31" i="160"/>
  <c r="E31" i="160"/>
  <c r="D31" i="160"/>
  <c r="J30" i="160"/>
  <c r="I30" i="160"/>
  <c r="F30" i="160"/>
  <c r="E30" i="160"/>
  <c r="D30" i="160"/>
  <c r="A30" i="160"/>
  <c r="A40" i="160" s="1"/>
  <c r="H29" i="160"/>
  <c r="G12" i="162" s="1"/>
  <c r="K28" i="160"/>
  <c r="H28" i="160"/>
  <c r="K27" i="160"/>
  <c r="H27" i="160"/>
  <c r="K26" i="160"/>
  <c r="H26" i="160"/>
  <c r="K25" i="160"/>
  <c r="H25" i="160"/>
  <c r="K24" i="160"/>
  <c r="H24" i="160"/>
  <c r="K23" i="160"/>
  <c r="H23" i="160"/>
  <c r="A23" i="160"/>
  <c r="B47" i="160" s="1"/>
  <c r="H22" i="160"/>
  <c r="G12" i="161" s="1"/>
  <c r="K21" i="160"/>
  <c r="H21" i="160"/>
  <c r="G21" i="160"/>
  <c r="K20" i="160"/>
  <c r="H20" i="160"/>
  <c r="G20" i="160"/>
  <c r="K19" i="160"/>
  <c r="H19" i="160"/>
  <c r="G19" i="160"/>
  <c r="K18" i="160"/>
  <c r="H18" i="160"/>
  <c r="G18" i="160"/>
  <c r="K17" i="160"/>
  <c r="H17" i="160"/>
  <c r="G17" i="160"/>
  <c r="K16" i="160"/>
  <c r="H16" i="160"/>
  <c r="G16" i="160"/>
  <c r="A16" i="160"/>
  <c r="H46" i="160" s="1"/>
  <c r="H15" i="160"/>
  <c r="G12" i="126" s="1"/>
  <c r="K14" i="160"/>
  <c r="H14" i="160"/>
  <c r="G14" i="160"/>
  <c r="K13" i="160"/>
  <c r="H13" i="160"/>
  <c r="G13" i="160"/>
  <c r="K12" i="160"/>
  <c r="G12" i="160"/>
  <c r="K11" i="160"/>
  <c r="H11" i="160"/>
  <c r="G11" i="160"/>
  <c r="K10" i="160"/>
  <c r="H10" i="160"/>
  <c r="G10" i="160"/>
  <c r="K9" i="160"/>
  <c r="H9" i="160"/>
  <c r="G9" i="160"/>
  <c r="A9" i="160"/>
  <c r="B45" i="160" s="1"/>
  <c r="E5" i="160"/>
  <c r="C44" i="160" s="1"/>
  <c r="D47" i="159"/>
  <c r="C47" i="159"/>
  <c r="D46" i="159"/>
  <c r="C46" i="159"/>
  <c r="D45" i="159"/>
  <c r="C45" i="159"/>
  <c r="J35" i="159"/>
  <c r="I35" i="159"/>
  <c r="F35" i="159"/>
  <c r="E35" i="159"/>
  <c r="J34" i="159"/>
  <c r="I34" i="159"/>
  <c r="F34" i="159"/>
  <c r="E34" i="159"/>
  <c r="D34" i="159"/>
  <c r="J33" i="159"/>
  <c r="I33" i="159"/>
  <c r="F33" i="159"/>
  <c r="E33" i="159"/>
  <c r="D33" i="159"/>
  <c r="J32" i="159"/>
  <c r="I32" i="159"/>
  <c r="F32" i="159"/>
  <c r="E32" i="159"/>
  <c r="D32" i="159"/>
  <c r="J31" i="159"/>
  <c r="I31" i="159"/>
  <c r="F31" i="159"/>
  <c r="E31" i="159"/>
  <c r="D31" i="159"/>
  <c r="J30" i="159"/>
  <c r="I30" i="159"/>
  <c r="F30" i="159"/>
  <c r="E30" i="159"/>
  <c r="D30" i="159"/>
  <c r="A30" i="159"/>
  <c r="A40" i="159" s="1"/>
  <c r="H29" i="159"/>
  <c r="G11" i="162" s="1"/>
  <c r="K28" i="159"/>
  <c r="H28" i="159"/>
  <c r="G28" i="159"/>
  <c r="K27" i="159"/>
  <c r="H27" i="159"/>
  <c r="G27" i="159"/>
  <c r="K26" i="159"/>
  <c r="H26" i="159"/>
  <c r="G26" i="159"/>
  <c r="K25" i="159"/>
  <c r="H25" i="159"/>
  <c r="G25" i="159"/>
  <c r="K24" i="159"/>
  <c r="H24" i="159"/>
  <c r="G24" i="159"/>
  <c r="K23" i="159"/>
  <c r="H23" i="159"/>
  <c r="G23" i="159"/>
  <c r="A23" i="159"/>
  <c r="B47" i="159" s="1"/>
  <c r="H22" i="159"/>
  <c r="G11" i="161" s="1"/>
  <c r="K21" i="159"/>
  <c r="H21" i="159"/>
  <c r="G21" i="159"/>
  <c r="K20" i="159"/>
  <c r="H20" i="159"/>
  <c r="G20" i="159"/>
  <c r="K19" i="159"/>
  <c r="H19" i="159"/>
  <c r="G19" i="159"/>
  <c r="K18" i="159"/>
  <c r="H18" i="159"/>
  <c r="G18" i="159"/>
  <c r="K17" i="159"/>
  <c r="H17" i="159"/>
  <c r="G17" i="159"/>
  <c r="K16" i="159"/>
  <c r="H16" i="159"/>
  <c r="G16" i="159"/>
  <c r="A16" i="159"/>
  <c r="H46" i="159" s="1"/>
  <c r="H15" i="159"/>
  <c r="G11" i="126" s="1"/>
  <c r="K14" i="159"/>
  <c r="H14" i="159"/>
  <c r="G14" i="159"/>
  <c r="K13" i="159"/>
  <c r="H13" i="159"/>
  <c r="G13" i="159"/>
  <c r="K12" i="159"/>
  <c r="H12" i="159"/>
  <c r="G12" i="159"/>
  <c r="K11" i="159"/>
  <c r="H11" i="159"/>
  <c r="G11" i="159"/>
  <c r="K10" i="159"/>
  <c r="H10" i="159"/>
  <c r="G10" i="159"/>
  <c r="K9" i="159"/>
  <c r="H9" i="159"/>
  <c r="G9" i="159"/>
  <c r="A9" i="159"/>
  <c r="B45" i="159" s="1"/>
  <c r="E5" i="159"/>
  <c r="I5" i="159" s="1"/>
  <c r="D47" i="158"/>
  <c r="C47" i="158"/>
  <c r="D46" i="158"/>
  <c r="C46" i="158"/>
  <c r="D45" i="158"/>
  <c r="C45" i="158"/>
  <c r="J35" i="158"/>
  <c r="I35" i="158"/>
  <c r="F35" i="158"/>
  <c r="E35" i="158"/>
  <c r="J34" i="158"/>
  <c r="I34" i="158"/>
  <c r="F34" i="158"/>
  <c r="E34" i="158"/>
  <c r="D34" i="158"/>
  <c r="J33" i="158"/>
  <c r="I33" i="158"/>
  <c r="F33" i="158"/>
  <c r="E33" i="158"/>
  <c r="D33" i="158"/>
  <c r="J32" i="158"/>
  <c r="I32" i="158"/>
  <c r="F32" i="158"/>
  <c r="E32" i="158"/>
  <c r="D32" i="158"/>
  <c r="J31" i="158"/>
  <c r="I31" i="158"/>
  <c r="F31" i="158"/>
  <c r="E31" i="158"/>
  <c r="D31" i="158"/>
  <c r="J30" i="158"/>
  <c r="I30" i="158"/>
  <c r="F30" i="158"/>
  <c r="E30" i="158"/>
  <c r="D30" i="158"/>
  <c r="A30" i="158"/>
  <c r="A40" i="158" s="1"/>
  <c r="H29" i="158"/>
  <c r="G10" i="162" s="1"/>
  <c r="K28" i="158"/>
  <c r="H28" i="158"/>
  <c r="G28" i="158"/>
  <c r="K27" i="158"/>
  <c r="H27" i="158"/>
  <c r="G27" i="158"/>
  <c r="K26" i="158"/>
  <c r="H26" i="158"/>
  <c r="G26" i="158"/>
  <c r="K25" i="158"/>
  <c r="H25" i="158"/>
  <c r="G25" i="158"/>
  <c r="K24" i="158"/>
  <c r="H24" i="158"/>
  <c r="G24" i="158"/>
  <c r="K23" i="158"/>
  <c r="H23" i="158"/>
  <c r="G23" i="158"/>
  <c r="A23" i="158"/>
  <c r="B47" i="158" s="1"/>
  <c r="H22" i="158"/>
  <c r="G10" i="161" s="1"/>
  <c r="K21" i="158"/>
  <c r="H21" i="158"/>
  <c r="G21" i="158"/>
  <c r="K20" i="158"/>
  <c r="H20" i="158"/>
  <c r="G20" i="158"/>
  <c r="K19" i="158"/>
  <c r="H19" i="158"/>
  <c r="G19" i="158"/>
  <c r="K18" i="158"/>
  <c r="H18" i="158"/>
  <c r="G18" i="158"/>
  <c r="K17" i="158"/>
  <c r="H17" i="158"/>
  <c r="G17" i="158"/>
  <c r="K16" i="158"/>
  <c r="K22" i="158" s="1"/>
  <c r="H16" i="158"/>
  <c r="G16" i="158"/>
  <c r="A16" i="158"/>
  <c r="H46" i="158" s="1"/>
  <c r="H15" i="158"/>
  <c r="G10" i="126" s="1"/>
  <c r="K14" i="158"/>
  <c r="H14" i="158"/>
  <c r="G14" i="158"/>
  <c r="K13" i="158"/>
  <c r="H13" i="158"/>
  <c r="G13" i="158"/>
  <c r="K12" i="158"/>
  <c r="H12" i="158"/>
  <c r="G12" i="158"/>
  <c r="K11" i="158"/>
  <c r="H11" i="158"/>
  <c r="G11" i="158"/>
  <c r="K10" i="158"/>
  <c r="H10" i="158"/>
  <c r="G10" i="158"/>
  <c r="K9" i="158"/>
  <c r="H9" i="158"/>
  <c r="G9" i="158"/>
  <c r="A9" i="158"/>
  <c r="B45" i="158" s="1"/>
  <c r="I5" i="158"/>
  <c r="D44" i="158" s="1"/>
  <c r="E5" i="158"/>
  <c r="C44" i="158" s="1"/>
  <c r="D47" i="157"/>
  <c r="C47" i="157"/>
  <c r="D46" i="157"/>
  <c r="C46" i="157"/>
  <c r="D45" i="157"/>
  <c r="C45" i="157"/>
  <c r="J35" i="157"/>
  <c r="I35" i="157"/>
  <c r="F35" i="157"/>
  <c r="E35" i="157"/>
  <c r="J34" i="157"/>
  <c r="I34" i="157"/>
  <c r="F34" i="157"/>
  <c r="E34" i="157"/>
  <c r="D34" i="157"/>
  <c r="J33" i="157"/>
  <c r="I33" i="157"/>
  <c r="F33" i="157"/>
  <c r="E33" i="157"/>
  <c r="D33" i="157"/>
  <c r="J32" i="157"/>
  <c r="I32" i="157"/>
  <c r="F32" i="157"/>
  <c r="E32" i="157"/>
  <c r="D32" i="157"/>
  <c r="J31" i="157"/>
  <c r="I31" i="157"/>
  <c r="F31" i="157"/>
  <c r="E31" i="157"/>
  <c r="D31" i="157"/>
  <c r="J30" i="157"/>
  <c r="I30" i="157"/>
  <c r="F30" i="157"/>
  <c r="E30" i="157"/>
  <c r="D30" i="157"/>
  <c r="A30" i="157"/>
  <c r="G40" i="157" s="1"/>
  <c r="H29" i="157"/>
  <c r="G9" i="162" s="1"/>
  <c r="K28" i="157"/>
  <c r="H28" i="157"/>
  <c r="G28" i="157"/>
  <c r="K27" i="157"/>
  <c r="H27" i="157"/>
  <c r="G27" i="157"/>
  <c r="K26" i="157"/>
  <c r="H26" i="157"/>
  <c r="G26" i="157"/>
  <c r="K25" i="157"/>
  <c r="H25" i="157"/>
  <c r="G25" i="157"/>
  <c r="K24" i="157"/>
  <c r="H24" i="157"/>
  <c r="G24" i="157"/>
  <c r="K23" i="157"/>
  <c r="H23" i="157"/>
  <c r="G23" i="157"/>
  <c r="A23" i="157"/>
  <c r="B47" i="157" s="1"/>
  <c r="H22" i="157"/>
  <c r="G9" i="161" s="1"/>
  <c r="K21" i="157"/>
  <c r="H21" i="157"/>
  <c r="G21" i="157"/>
  <c r="K20" i="157"/>
  <c r="H20" i="157"/>
  <c r="G20" i="157"/>
  <c r="K19" i="157"/>
  <c r="H19" i="157"/>
  <c r="G19" i="157"/>
  <c r="K18" i="157"/>
  <c r="H18" i="157"/>
  <c r="G18" i="157"/>
  <c r="K17" i="157"/>
  <c r="H17" i="157"/>
  <c r="G17" i="157"/>
  <c r="K16" i="157"/>
  <c r="H16" i="157"/>
  <c r="G16" i="157"/>
  <c r="A16" i="157"/>
  <c r="H46" i="157" s="1"/>
  <c r="H15" i="157"/>
  <c r="G9" i="126" s="1"/>
  <c r="K14" i="157"/>
  <c r="H14" i="157"/>
  <c r="G14" i="157"/>
  <c r="K13" i="157"/>
  <c r="H13" i="157"/>
  <c r="G13" i="157"/>
  <c r="K12" i="157"/>
  <c r="H12" i="157"/>
  <c r="G12" i="157"/>
  <c r="K11" i="157"/>
  <c r="H11" i="157"/>
  <c r="G11" i="157"/>
  <c r="K10" i="157"/>
  <c r="H10" i="157"/>
  <c r="G10" i="157"/>
  <c r="K9" i="157"/>
  <c r="H9" i="157"/>
  <c r="G9" i="157"/>
  <c r="A9" i="157"/>
  <c r="B45" i="157" s="1"/>
  <c r="E5" i="157"/>
  <c r="C44" i="157" s="1"/>
  <c r="A11" i="43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G29" i="158" l="1"/>
  <c r="K22" i="159"/>
  <c r="H31" i="159"/>
  <c r="H33" i="158"/>
  <c r="K22" i="116"/>
  <c r="J36" i="159"/>
  <c r="D36" i="158"/>
  <c r="C10" i="163" s="1"/>
  <c r="H31" i="158"/>
  <c r="H32" i="157"/>
  <c r="J36" i="116"/>
  <c r="H45" i="159"/>
  <c r="H45" i="158"/>
  <c r="G15" i="159"/>
  <c r="G22" i="159"/>
  <c r="G29" i="159"/>
  <c r="G22" i="157"/>
  <c r="D13" i="126"/>
  <c r="H34" i="159"/>
  <c r="H35" i="159"/>
  <c r="K15" i="116"/>
  <c r="H34" i="160"/>
  <c r="H33" i="159"/>
  <c r="H30" i="159"/>
  <c r="C48" i="159"/>
  <c r="D36" i="159"/>
  <c r="C11" i="163" s="1"/>
  <c r="D48" i="158"/>
  <c r="J36" i="158"/>
  <c r="H30" i="158"/>
  <c r="C48" i="158"/>
  <c r="E13" i="126"/>
  <c r="F10" i="126" s="1"/>
  <c r="G15" i="158"/>
  <c r="C13" i="126"/>
  <c r="D36" i="157"/>
  <c r="C9" i="163" s="1"/>
  <c r="H31" i="157"/>
  <c r="K35" i="116"/>
  <c r="G40" i="158"/>
  <c r="H47" i="160"/>
  <c r="H47" i="158"/>
  <c r="H47" i="157"/>
  <c r="H47" i="159"/>
  <c r="H45" i="157"/>
  <c r="D36" i="160"/>
  <c r="C12" i="163" s="1"/>
  <c r="H35" i="160"/>
  <c r="K22" i="160"/>
  <c r="H31" i="160"/>
  <c r="H33" i="160"/>
  <c r="H45" i="160"/>
  <c r="F36" i="160"/>
  <c r="E12" i="163" s="1"/>
  <c r="C48" i="160"/>
  <c r="G22" i="160"/>
  <c r="G15" i="160"/>
  <c r="K29" i="160"/>
  <c r="D48" i="160"/>
  <c r="K15" i="160"/>
  <c r="J36" i="160"/>
  <c r="H32" i="160"/>
  <c r="H30" i="160"/>
  <c r="F36" i="159"/>
  <c r="E11" i="163" s="1"/>
  <c r="H32" i="159"/>
  <c r="K29" i="159"/>
  <c r="K15" i="159"/>
  <c r="D48" i="159"/>
  <c r="H34" i="158"/>
  <c r="F36" i="158"/>
  <c r="E10" i="163" s="1"/>
  <c r="H32" i="158"/>
  <c r="G22" i="158"/>
  <c r="K29" i="158"/>
  <c r="K15" i="158"/>
  <c r="H33" i="157"/>
  <c r="H35" i="157"/>
  <c r="C48" i="157"/>
  <c r="K15" i="157"/>
  <c r="K29" i="157"/>
  <c r="H34" i="157"/>
  <c r="K22" i="157"/>
  <c r="I44" i="160"/>
  <c r="B46" i="160"/>
  <c r="I5" i="160"/>
  <c r="E36" i="160"/>
  <c r="D12" i="163" s="1"/>
  <c r="I36" i="160"/>
  <c r="G40" i="160"/>
  <c r="D44" i="159"/>
  <c r="J44" i="159"/>
  <c r="I44" i="159"/>
  <c r="B46" i="159"/>
  <c r="I36" i="159"/>
  <c r="K32" i="159" s="1"/>
  <c r="G40" i="159"/>
  <c r="C44" i="159"/>
  <c r="E36" i="159"/>
  <c r="E36" i="158"/>
  <c r="J44" i="158"/>
  <c r="H35" i="158"/>
  <c r="I44" i="158"/>
  <c r="B46" i="158"/>
  <c r="I36" i="158"/>
  <c r="K35" i="158" s="1"/>
  <c r="H30" i="157"/>
  <c r="D48" i="157"/>
  <c r="J36" i="157"/>
  <c r="G15" i="157"/>
  <c r="G29" i="157"/>
  <c r="F36" i="157"/>
  <c r="E9" i="163" s="1"/>
  <c r="A40" i="157"/>
  <c r="I5" i="157"/>
  <c r="I36" i="157"/>
  <c r="I44" i="157"/>
  <c r="B46" i="157"/>
  <c r="E36" i="157"/>
  <c r="D9" i="163" s="1"/>
  <c r="K29" i="116"/>
  <c r="K33" i="116" l="1"/>
  <c r="C13" i="163"/>
  <c r="G35" i="159"/>
  <c r="D11" i="163"/>
  <c r="F9" i="126"/>
  <c r="G31" i="158"/>
  <c r="D10" i="163"/>
  <c r="G34" i="158"/>
  <c r="E13" i="163"/>
  <c r="K32" i="116"/>
  <c r="K30" i="116"/>
  <c r="K31" i="116"/>
  <c r="K34" i="116"/>
  <c r="G35" i="158"/>
  <c r="G33" i="158"/>
  <c r="J47" i="160"/>
  <c r="J45" i="160"/>
  <c r="K34" i="160"/>
  <c r="K33" i="160"/>
  <c r="K32" i="160"/>
  <c r="K31" i="160"/>
  <c r="K30" i="160"/>
  <c r="J46" i="160"/>
  <c r="I46" i="160"/>
  <c r="I47" i="160"/>
  <c r="I45" i="160"/>
  <c r="H36" i="160"/>
  <c r="G12" i="163" s="1"/>
  <c r="G34" i="160"/>
  <c r="G33" i="160"/>
  <c r="G32" i="160"/>
  <c r="G31" i="160"/>
  <c r="G30" i="160"/>
  <c r="G35" i="160"/>
  <c r="D44" i="160"/>
  <c r="J44" i="160"/>
  <c r="K35" i="160"/>
  <c r="J47" i="159"/>
  <c r="J45" i="159"/>
  <c r="K34" i="159"/>
  <c r="K33" i="159"/>
  <c r="J46" i="159"/>
  <c r="K31" i="159"/>
  <c r="K30" i="159"/>
  <c r="I46" i="159"/>
  <c r="G33" i="159"/>
  <c r="G32" i="159"/>
  <c r="G31" i="159"/>
  <c r="G30" i="159"/>
  <c r="I47" i="159"/>
  <c r="I45" i="159"/>
  <c r="H36" i="159"/>
  <c r="G11" i="163" s="1"/>
  <c r="G34" i="159"/>
  <c r="K35" i="159"/>
  <c r="J47" i="158"/>
  <c r="J45" i="158"/>
  <c r="J46" i="158"/>
  <c r="K32" i="158"/>
  <c r="K33" i="158"/>
  <c r="K34" i="158"/>
  <c r="K31" i="158"/>
  <c r="I47" i="158"/>
  <c r="I45" i="158"/>
  <c r="I46" i="158"/>
  <c r="H36" i="158"/>
  <c r="G10" i="163" s="1"/>
  <c r="G30" i="158"/>
  <c r="G36" i="158" s="1"/>
  <c r="G32" i="158"/>
  <c r="K30" i="158"/>
  <c r="J47" i="157"/>
  <c r="J45" i="157"/>
  <c r="K33" i="157"/>
  <c r="J46" i="157"/>
  <c r="K34" i="157"/>
  <c r="K32" i="157"/>
  <c r="K31" i="157"/>
  <c r="K30" i="157"/>
  <c r="K35" i="157"/>
  <c r="I47" i="157"/>
  <c r="I45" i="157"/>
  <c r="H36" i="157"/>
  <c r="G9" i="163" s="1"/>
  <c r="G32" i="157"/>
  <c r="G31" i="157"/>
  <c r="G30" i="157"/>
  <c r="I46" i="157"/>
  <c r="G34" i="157"/>
  <c r="G33" i="157"/>
  <c r="D44" i="157"/>
  <c r="J44" i="157"/>
  <c r="G35" i="157"/>
  <c r="J48" i="160" l="1"/>
  <c r="D13" i="163"/>
  <c r="F9" i="163"/>
  <c r="F12" i="163"/>
  <c r="K36" i="159"/>
  <c r="K36" i="158"/>
  <c r="J48" i="158"/>
  <c r="F11" i="163"/>
  <c r="F10" i="163"/>
  <c r="K36" i="116"/>
  <c r="K36" i="160"/>
  <c r="G36" i="160"/>
  <c r="I48" i="160"/>
  <c r="G36" i="159"/>
  <c r="I48" i="159"/>
  <c r="J48" i="159"/>
  <c r="I48" i="158"/>
  <c r="K36" i="157"/>
  <c r="G36" i="157"/>
  <c r="I48" i="157"/>
  <c r="J48" i="157"/>
  <c r="F13" i="163" l="1"/>
  <c r="A22" i="43"/>
  <c r="K62" i="113" l="1"/>
  <c r="K56" i="113"/>
  <c r="K50" i="113"/>
  <c r="K44" i="113"/>
  <c r="H56" i="113"/>
  <c r="H50" i="113"/>
  <c r="H44" i="113"/>
  <c r="K31" i="113"/>
  <c r="K25" i="113"/>
  <c r="K19" i="113"/>
  <c r="K13" i="113"/>
  <c r="H25" i="113"/>
  <c r="H19" i="113"/>
  <c r="H13" i="113"/>
  <c r="K62" i="112"/>
  <c r="K56" i="112"/>
  <c r="K50" i="112"/>
  <c r="K44" i="112"/>
  <c r="H56" i="112"/>
  <c r="H50" i="112"/>
  <c r="H44" i="112"/>
  <c r="K31" i="112"/>
  <c r="K25" i="112"/>
  <c r="K19" i="112"/>
  <c r="K13" i="112"/>
  <c r="H25" i="112"/>
  <c r="H19" i="112"/>
  <c r="H13" i="112"/>
  <c r="K62" i="111"/>
  <c r="K56" i="111"/>
  <c r="K50" i="111"/>
  <c r="K44" i="111"/>
  <c r="H56" i="111"/>
  <c r="H50" i="111"/>
  <c r="H44" i="111"/>
  <c r="K31" i="111"/>
  <c r="K25" i="111"/>
  <c r="K19" i="111"/>
  <c r="K13" i="111"/>
  <c r="H25" i="111"/>
  <c r="H19" i="111"/>
  <c r="H13" i="111"/>
  <c r="K62" i="110"/>
  <c r="K56" i="110"/>
  <c r="K50" i="110"/>
  <c r="K44" i="110"/>
  <c r="H56" i="110"/>
  <c r="H50" i="110"/>
  <c r="H44" i="110"/>
  <c r="K31" i="110"/>
  <c r="K25" i="110"/>
  <c r="K19" i="110"/>
  <c r="K13" i="110"/>
  <c r="H25" i="110"/>
  <c r="H19" i="110"/>
  <c r="H13" i="110"/>
  <c r="K62" i="109"/>
  <c r="K56" i="109"/>
  <c r="K50" i="109"/>
  <c r="K44" i="109"/>
  <c r="H56" i="109"/>
  <c r="H50" i="109"/>
  <c r="H44" i="109"/>
  <c r="K31" i="109"/>
  <c r="K25" i="109"/>
  <c r="K19" i="109"/>
  <c r="K13" i="109"/>
  <c r="H25" i="109"/>
  <c r="H19" i="109"/>
  <c r="H13" i="109"/>
  <c r="K62" i="108"/>
  <c r="K56" i="108"/>
  <c r="K50" i="108"/>
  <c r="K44" i="108"/>
  <c r="H56" i="108"/>
  <c r="H50" i="108"/>
  <c r="H44" i="108"/>
  <c r="K31" i="108"/>
  <c r="K25" i="108"/>
  <c r="K19" i="108"/>
  <c r="K13" i="108"/>
  <c r="H25" i="108"/>
  <c r="H19" i="108"/>
  <c r="H13" i="108"/>
  <c r="K62" i="107"/>
  <c r="K56" i="107"/>
  <c r="K50" i="107"/>
  <c r="K44" i="107"/>
  <c r="H56" i="107"/>
  <c r="H50" i="107"/>
  <c r="H44" i="107"/>
  <c r="K31" i="107"/>
  <c r="K25" i="107"/>
  <c r="K19" i="107"/>
  <c r="K13" i="107"/>
  <c r="H25" i="107"/>
  <c r="H19" i="107"/>
  <c r="H13" i="107"/>
  <c r="H27" i="116"/>
  <c r="H20" i="116"/>
  <c r="H13" i="116"/>
  <c r="S23" i="122" l="1"/>
  <c r="C21" i="122" l="1"/>
  <c r="B20" i="122"/>
  <c r="G25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20" i="107" l="1"/>
  <c r="K32" i="107"/>
  <c r="K26" i="107"/>
  <c r="K14" i="107"/>
  <c r="H14" i="116"/>
  <c r="T29" i="147"/>
  <c r="S29" i="147"/>
  <c r="M29" i="147"/>
  <c r="L29" i="147"/>
  <c r="K29" i="147"/>
  <c r="F29" i="147"/>
  <c r="E31" i="107" l="1"/>
  <c r="H31" i="107" s="1"/>
  <c r="E34" i="116" l="1"/>
  <c r="H34" i="116" s="1"/>
  <c r="F34" i="116"/>
  <c r="E33" i="116"/>
  <c r="D34" i="116"/>
  <c r="F41" i="145" l="1"/>
  <c r="E41" i="145"/>
  <c r="G41" i="145" s="1"/>
  <c r="Q20" i="146" l="1"/>
  <c r="Q21" i="146"/>
  <c r="Q22" i="146"/>
  <c r="H20" i="146"/>
  <c r="H21" i="146"/>
  <c r="H22" i="146"/>
  <c r="F62" i="113" l="1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H59" i="113" s="1"/>
  <c r="D59" i="113"/>
  <c r="K58" i="113"/>
  <c r="F58" i="113"/>
  <c r="E58" i="113"/>
  <c r="D58" i="113"/>
  <c r="H57" i="113"/>
  <c r="G56" i="113"/>
  <c r="K55" i="113"/>
  <c r="H55" i="113"/>
  <c r="G55" i="113"/>
  <c r="K54" i="113"/>
  <c r="H54" i="113"/>
  <c r="G54" i="113"/>
  <c r="K53" i="113"/>
  <c r="H53" i="113"/>
  <c r="G53" i="113"/>
  <c r="K52" i="113"/>
  <c r="H52" i="113"/>
  <c r="G52" i="113"/>
  <c r="H51" i="113"/>
  <c r="G50" i="113"/>
  <c r="K49" i="113"/>
  <c r="H49" i="113"/>
  <c r="G49" i="113"/>
  <c r="K48" i="113"/>
  <c r="H48" i="113"/>
  <c r="G48" i="113"/>
  <c r="K47" i="113"/>
  <c r="H47" i="113"/>
  <c r="G47" i="113"/>
  <c r="K46" i="113"/>
  <c r="H46" i="113"/>
  <c r="G46" i="113"/>
  <c r="H45" i="113"/>
  <c r="G44" i="113"/>
  <c r="K43" i="113"/>
  <c r="H43" i="113"/>
  <c r="G43" i="113"/>
  <c r="K42" i="113"/>
  <c r="H42" i="113"/>
  <c r="G42" i="113"/>
  <c r="K41" i="113"/>
  <c r="H41" i="113"/>
  <c r="G41" i="113"/>
  <c r="K40" i="113"/>
  <c r="H40" i="113"/>
  <c r="G40" i="113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H59" i="112" s="1"/>
  <c r="D59" i="112"/>
  <c r="K58" i="112"/>
  <c r="F58" i="112"/>
  <c r="E58" i="112"/>
  <c r="D58" i="112"/>
  <c r="H57" i="112"/>
  <c r="G56" i="112"/>
  <c r="K55" i="112"/>
  <c r="H55" i="112"/>
  <c r="G55" i="112"/>
  <c r="K54" i="112"/>
  <c r="H54" i="112"/>
  <c r="G54" i="112"/>
  <c r="K53" i="112"/>
  <c r="H53" i="112"/>
  <c r="G53" i="112"/>
  <c r="K52" i="112"/>
  <c r="H52" i="112"/>
  <c r="G52" i="112"/>
  <c r="H51" i="112"/>
  <c r="G50" i="112"/>
  <c r="K49" i="112"/>
  <c r="H49" i="112"/>
  <c r="G49" i="112"/>
  <c r="K48" i="112"/>
  <c r="H48" i="112"/>
  <c r="G48" i="112"/>
  <c r="K47" i="112"/>
  <c r="H47" i="112"/>
  <c r="G47" i="112"/>
  <c r="K46" i="112"/>
  <c r="H46" i="112"/>
  <c r="G46" i="112"/>
  <c r="H45" i="112"/>
  <c r="G44" i="112"/>
  <c r="K43" i="112"/>
  <c r="H43" i="112"/>
  <c r="G43" i="112"/>
  <c r="K42" i="112"/>
  <c r="H42" i="112"/>
  <c r="G42" i="112"/>
  <c r="K41" i="112"/>
  <c r="H41" i="112"/>
  <c r="G41" i="112"/>
  <c r="K40" i="112"/>
  <c r="H40" i="112"/>
  <c r="G40" i="112"/>
  <c r="F62" i="111"/>
  <c r="E62" i="111"/>
  <c r="H62" i="111" s="1"/>
  <c r="D62" i="111"/>
  <c r="K61" i="111"/>
  <c r="F61" i="111"/>
  <c r="E61" i="111"/>
  <c r="H61" i="111" s="1"/>
  <c r="D61" i="111"/>
  <c r="K60" i="111"/>
  <c r="F60" i="111"/>
  <c r="E60" i="111"/>
  <c r="H60" i="111" s="1"/>
  <c r="D60" i="111"/>
  <c r="K59" i="111"/>
  <c r="F59" i="111"/>
  <c r="E59" i="111"/>
  <c r="H59" i="111" s="1"/>
  <c r="D59" i="111"/>
  <c r="K58" i="111"/>
  <c r="F58" i="111"/>
  <c r="E58" i="111"/>
  <c r="D58" i="111"/>
  <c r="H57" i="111"/>
  <c r="G56" i="111"/>
  <c r="K55" i="111"/>
  <c r="H55" i="111"/>
  <c r="G55" i="111"/>
  <c r="K54" i="111"/>
  <c r="H54" i="111"/>
  <c r="G54" i="111"/>
  <c r="K53" i="111"/>
  <c r="H53" i="111"/>
  <c r="G53" i="111"/>
  <c r="K52" i="111"/>
  <c r="H52" i="111"/>
  <c r="G52" i="111"/>
  <c r="H51" i="111"/>
  <c r="G50" i="111"/>
  <c r="K49" i="111"/>
  <c r="H49" i="111"/>
  <c r="G49" i="111"/>
  <c r="K48" i="111"/>
  <c r="H48" i="111"/>
  <c r="G48" i="111"/>
  <c r="K47" i="111"/>
  <c r="H47" i="111"/>
  <c r="G47" i="111"/>
  <c r="K46" i="111"/>
  <c r="H46" i="111"/>
  <c r="G46" i="111"/>
  <c r="H45" i="111"/>
  <c r="G44" i="111"/>
  <c r="K43" i="111"/>
  <c r="H43" i="111"/>
  <c r="G43" i="111"/>
  <c r="K42" i="111"/>
  <c r="H42" i="111"/>
  <c r="G42" i="111"/>
  <c r="K41" i="111"/>
  <c r="H41" i="111"/>
  <c r="G41" i="111"/>
  <c r="K40" i="111"/>
  <c r="H40" i="111"/>
  <c r="G40" i="111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F59" i="110"/>
  <c r="E59" i="110"/>
  <c r="H59" i="110" s="1"/>
  <c r="D59" i="110"/>
  <c r="K58" i="110"/>
  <c r="K63" i="110" s="1"/>
  <c r="F58" i="110"/>
  <c r="E58" i="110"/>
  <c r="D58" i="110"/>
  <c r="H57" i="110"/>
  <c r="G56" i="110"/>
  <c r="K55" i="110"/>
  <c r="H55" i="110"/>
  <c r="G55" i="110"/>
  <c r="K54" i="110"/>
  <c r="H54" i="110"/>
  <c r="G54" i="110"/>
  <c r="K53" i="110"/>
  <c r="H53" i="110"/>
  <c r="G53" i="110"/>
  <c r="K52" i="110"/>
  <c r="H52" i="110"/>
  <c r="G52" i="110"/>
  <c r="H51" i="110"/>
  <c r="G50" i="110"/>
  <c r="K49" i="110"/>
  <c r="H49" i="110"/>
  <c r="G49" i="110"/>
  <c r="K48" i="110"/>
  <c r="H48" i="110"/>
  <c r="G48" i="110"/>
  <c r="K47" i="110"/>
  <c r="H47" i="110"/>
  <c r="G47" i="110"/>
  <c r="K46" i="110"/>
  <c r="H46" i="110"/>
  <c r="G46" i="110"/>
  <c r="H45" i="110"/>
  <c r="G44" i="110"/>
  <c r="K43" i="110"/>
  <c r="H43" i="110"/>
  <c r="G43" i="110"/>
  <c r="K42" i="110"/>
  <c r="H42" i="110"/>
  <c r="G42" i="110"/>
  <c r="K41" i="110"/>
  <c r="H41" i="110"/>
  <c r="G41" i="110"/>
  <c r="K40" i="110"/>
  <c r="H40" i="110"/>
  <c r="G40" i="110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F59" i="109"/>
  <c r="E59" i="109"/>
  <c r="H59" i="109" s="1"/>
  <c r="D59" i="109"/>
  <c r="K58" i="109"/>
  <c r="K63" i="109" s="1"/>
  <c r="F58" i="109"/>
  <c r="F63" i="109" s="1"/>
  <c r="E58" i="109"/>
  <c r="D58" i="109"/>
  <c r="H57" i="109"/>
  <c r="G56" i="109"/>
  <c r="K55" i="109"/>
  <c r="H55" i="109"/>
  <c r="G55" i="109"/>
  <c r="K54" i="109"/>
  <c r="H54" i="109"/>
  <c r="G54" i="109"/>
  <c r="K53" i="109"/>
  <c r="H53" i="109"/>
  <c r="G53" i="109"/>
  <c r="K52" i="109"/>
  <c r="H52" i="109"/>
  <c r="G52" i="109"/>
  <c r="H51" i="109"/>
  <c r="G50" i="109"/>
  <c r="K49" i="109"/>
  <c r="H49" i="109"/>
  <c r="G49" i="109"/>
  <c r="K48" i="109"/>
  <c r="H48" i="109"/>
  <c r="G48" i="109"/>
  <c r="K47" i="109"/>
  <c r="H47" i="109"/>
  <c r="G47" i="109"/>
  <c r="K46" i="109"/>
  <c r="H46" i="109"/>
  <c r="G46" i="109"/>
  <c r="H45" i="109"/>
  <c r="G44" i="109"/>
  <c r="K43" i="109"/>
  <c r="H43" i="109"/>
  <c r="G43" i="109"/>
  <c r="K42" i="109"/>
  <c r="H42" i="109"/>
  <c r="G42" i="109"/>
  <c r="K41" i="109"/>
  <c r="H41" i="109"/>
  <c r="G41" i="109"/>
  <c r="K40" i="109"/>
  <c r="H40" i="109"/>
  <c r="G40" i="109"/>
  <c r="G42" i="108"/>
  <c r="F62" i="108"/>
  <c r="E62" i="108"/>
  <c r="H62" i="108" s="1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K58" i="108"/>
  <c r="F58" i="108"/>
  <c r="E58" i="108"/>
  <c r="H58" i="108" s="1"/>
  <c r="D58" i="108"/>
  <c r="H57" i="108"/>
  <c r="G56" i="108"/>
  <c r="K55" i="108"/>
  <c r="H55" i="108"/>
  <c r="G55" i="108"/>
  <c r="K54" i="108"/>
  <c r="H54" i="108"/>
  <c r="G54" i="108"/>
  <c r="K53" i="108"/>
  <c r="H53" i="108"/>
  <c r="G53" i="108"/>
  <c r="K52" i="108"/>
  <c r="H52" i="108"/>
  <c r="G52" i="108"/>
  <c r="H51" i="108"/>
  <c r="G50" i="108"/>
  <c r="K49" i="108"/>
  <c r="H49" i="108"/>
  <c r="G49" i="108"/>
  <c r="K48" i="108"/>
  <c r="H48" i="108"/>
  <c r="G48" i="108"/>
  <c r="K47" i="108"/>
  <c r="H47" i="108"/>
  <c r="G47" i="108"/>
  <c r="K46" i="108"/>
  <c r="H46" i="108"/>
  <c r="G46" i="108"/>
  <c r="H45" i="108"/>
  <c r="G44" i="108"/>
  <c r="K43" i="108"/>
  <c r="H43" i="108"/>
  <c r="G43" i="108"/>
  <c r="K42" i="108"/>
  <c r="H42" i="108"/>
  <c r="K41" i="108"/>
  <c r="H41" i="108"/>
  <c r="G41" i="108"/>
  <c r="K40" i="108"/>
  <c r="H40" i="108"/>
  <c r="G40" i="108"/>
  <c r="F31" i="113"/>
  <c r="E31" i="113"/>
  <c r="H31" i="113" s="1"/>
  <c r="D31" i="113"/>
  <c r="K30" i="113"/>
  <c r="F30" i="113"/>
  <c r="E30" i="113"/>
  <c r="H30" i="113" s="1"/>
  <c r="D30" i="113"/>
  <c r="K29" i="113"/>
  <c r="F29" i="113"/>
  <c r="E29" i="113"/>
  <c r="H29" i="113" s="1"/>
  <c r="D29" i="113"/>
  <c r="K28" i="113"/>
  <c r="F28" i="113"/>
  <c r="E28" i="113"/>
  <c r="H28" i="113" s="1"/>
  <c r="D28" i="113"/>
  <c r="K27" i="113"/>
  <c r="F27" i="113"/>
  <c r="E27" i="113"/>
  <c r="D27" i="113"/>
  <c r="H26" i="113"/>
  <c r="G25" i="113"/>
  <c r="K24" i="113"/>
  <c r="H24" i="113"/>
  <c r="G24" i="113"/>
  <c r="K23" i="113"/>
  <c r="H23" i="113"/>
  <c r="G23" i="113"/>
  <c r="K22" i="113"/>
  <c r="H22" i="113"/>
  <c r="G22" i="113"/>
  <c r="K21" i="113"/>
  <c r="H21" i="113"/>
  <c r="G21" i="113"/>
  <c r="H20" i="113"/>
  <c r="G19" i="113"/>
  <c r="K18" i="113"/>
  <c r="H18" i="113"/>
  <c r="G18" i="113"/>
  <c r="K17" i="113"/>
  <c r="H17" i="113"/>
  <c r="G17" i="113"/>
  <c r="K16" i="113"/>
  <c r="H16" i="113"/>
  <c r="G16" i="113"/>
  <c r="K15" i="113"/>
  <c r="H15" i="113"/>
  <c r="G15" i="113"/>
  <c r="H14" i="113"/>
  <c r="G13" i="113"/>
  <c r="K12" i="113"/>
  <c r="H12" i="113"/>
  <c r="G12" i="113"/>
  <c r="K11" i="113"/>
  <c r="H11" i="113"/>
  <c r="G11" i="113"/>
  <c r="K10" i="113"/>
  <c r="H10" i="113"/>
  <c r="G10" i="113"/>
  <c r="K9" i="113"/>
  <c r="H9" i="113"/>
  <c r="G9" i="113"/>
  <c r="F31" i="112"/>
  <c r="E31" i="112"/>
  <c r="H31" i="112" s="1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H28" i="112" s="1"/>
  <c r="D28" i="112"/>
  <c r="K27" i="112"/>
  <c r="F27" i="112"/>
  <c r="E27" i="112"/>
  <c r="D27" i="112"/>
  <c r="H26" i="112"/>
  <c r="G25" i="112"/>
  <c r="K24" i="112"/>
  <c r="H24" i="112"/>
  <c r="G24" i="112"/>
  <c r="K23" i="112"/>
  <c r="H23" i="112"/>
  <c r="G23" i="112"/>
  <c r="K22" i="112"/>
  <c r="H22" i="112"/>
  <c r="G22" i="112"/>
  <c r="K21" i="112"/>
  <c r="H21" i="112"/>
  <c r="G21" i="112"/>
  <c r="H20" i="112"/>
  <c r="G19" i="112"/>
  <c r="K18" i="112"/>
  <c r="H18" i="112"/>
  <c r="G18" i="112"/>
  <c r="K17" i="112"/>
  <c r="H17" i="112"/>
  <c r="G17" i="112"/>
  <c r="K16" i="112"/>
  <c r="H16" i="112"/>
  <c r="G16" i="112"/>
  <c r="K15" i="112"/>
  <c r="H15" i="112"/>
  <c r="G15" i="112"/>
  <c r="H14" i="112"/>
  <c r="G13" i="112"/>
  <c r="K12" i="112"/>
  <c r="H12" i="112"/>
  <c r="G12" i="112"/>
  <c r="K11" i="112"/>
  <c r="H11" i="112"/>
  <c r="G11" i="112"/>
  <c r="K10" i="112"/>
  <c r="H10" i="112"/>
  <c r="G10" i="112"/>
  <c r="K9" i="112"/>
  <c r="H9" i="112"/>
  <c r="G9" i="112"/>
  <c r="F31" i="111"/>
  <c r="E31" i="111"/>
  <c r="H31" i="111" s="1"/>
  <c r="D31" i="111"/>
  <c r="K30" i="111"/>
  <c r="F30" i="111"/>
  <c r="E30" i="111"/>
  <c r="H30" i="111" s="1"/>
  <c r="D30" i="111"/>
  <c r="K29" i="111"/>
  <c r="F29" i="111"/>
  <c r="E29" i="111"/>
  <c r="H29" i="111" s="1"/>
  <c r="D29" i="111"/>
  <c r="K28" i="111"/>
  <c r="F28" i="111"/>
  <c r="E28" i="111"/>
  <c r="H28" i="111" s="1"/>
  <c r="D28" i="111"/>
  <c r="K27" i="111"/>
  <c r="F27" i="111"/>
  <c r="E27" i="111"/>
  <c r="D27" i="111"/>
  <c r="H26" i="111"/>
  <c r="G25" i="111"/>
  <c r="K24" i="111"/>
  <c r="H24" i="111"/>
  <c r="G24" i="111"/>
  <c r="K23" i="111"/>
  <c r="H23" i="111"/>
  <c r="G23" i="111"/>
  <c r="K22" i="111"/>
  <c r="H22" i="111"/>
  <c r="G22" i="111"/>
  <c r="K21" i="111"/>
  <c r="H21" i="111"/>
  <c r="G21" i="111"/>
  <c r="H20" i="111"/>
  <c r="G19" i="111"/>
  <c r="K18" i="111"/>
  <c r="H18" i="111"/>
  <c r="G18" i="111"/>
  <c r="K17" i="111"/>
  <c r="H17" i="111"/>
  <c r="G17" i="111"/>
  <c r="K16" i="111"/>
  <c r="H16" i="111"/>
  <c r="G16" i="111"/>
  <c r="K15" i="111"/>
  <c r="H15" i="111"/>
  <c r="G15" i="111"/>
  <c r="H14" i="111"/>
  <c r="G13" i="111"/>
  <c r="K12" i="111"/>
  <c r="H12" i="111"/>
  <c r="G12" i="111"/>
  <c r="K11" i="111"/>
  <c r="H11" i="111"/>
  <c r="G11" i="111"/>
  <c r="K10" i="111"/>
  <c r="H10" i="111"/>
  <c r="G10" i="111"/>
  <c r="K9" i="111"/>
  <c r="H9" i="111"/>
  <c r="G9" i="111"/>
  <c r="F31" i="110"/>
  <c r="E31" i="110"/>
  <c r="H31" i="110" s="1"/>
  <c r="D31" i="110"/>
  <c r="K30" i="110"/>
  <c r="F30" i="110"/>
  <c r="E30" i="110"/>
  <c r="H30" i="110" s="1"/>
  <c r="D30" i="110"/>
  <c r="K29" i="110"/>
  <c r="F29" i="110"/>
  <c r="E29" i="110"/>
  <c r="H29" i="110" s="1"/>
  <c r="D29" i="110"/>
  <c r="K28" i="110"/>
  <c r="F28" i="110"/>
  <c r="E28" i="110"/>
  <c r="H28" i="110" s="1"/>
  <c r="D28" i="110"/>
  <c r="K27" i="110"/>
  <c r="F27" i="110"/>
  <c r="E27" i="110"/>
  <c r="D27" i="110"/>
  <c r="H26" i="110"/>
  <c r="G25" i="110"/>
  <c r="K24" i="110"/>
  <c r="H24" i="110"/>
  <c r="G24" i="110"/>
  <c r="K23" i="110"/>
  <c r="H23" i="110"/>
  <c r="G23" i="110"/>
  <c r="K22" i="110"/>
  <c r="H22" i="110"/>
  <c r="G22" i="110"/>
  <c r="K21" i="110"/>
  <c r="H21" i="110"/>
  <c r="G21" i="110"/>
  <c r="H20" i="110"/>
  <c r="G19" i="110"/>
  <c r="K18" i="110"/>
  <c r="H18" i="110"/>
  <c r="G18" i="110"/>
  <c r="K17" i="110"/>
  <c r="H17" i="110"/>
  <c r="G17" i="110"/>
  <c r="K16" i="110"/>
  <c r="H16" i="110"/>
  <c r="G16" i="110"/>
  <c r="K15" i="110"/>
  <c r="H15" i="110"/>
  <c r="G15" i="110"/>
  <c r="H14" i="110"/>
  <c r="G13" i="110"/>
  <c r="K12" i="110"/>
  <c r="H12" i="110"/>
  <c r="G12" i="110"/>
  <c r="K11" i="110"/>
  <c r="H11" i="110"/>
  <c r="G11" i="110"/>
  <c r="K10" i="110"/>
  <c r="H10" i="110"/>
  <c r="G10" i="110"/>
  <c r="K9" i="110"/>
  <c r="H9" i="110"/>
  <c r="G9" i="110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H28" i="109" s="1"/>
  <c r="D28" i="109"/>
  <c r="K27" i="109"/>
  <c r="F27" i="109"/>
  <c r="E27" i="109"/>
  <c r="D27" i="109"/>
  <c r="H26" i="109"/>
  <c r="G25" i="109"/>
  <c r="K24" i="109"/>
  <c r="H24" i="109"/>
  <c r="G24" i="109"/>
  <c r="K23" i="109"/>
  <c r="H23" i="109"/>
  <c r="G23" i="109"/>
  <c r="K22" i="109"/>
  <c r="H22" i="109"/>
  <c r="G22" i="109"/>
  <c r="K21" i="109"/>
  <c r="H21" i="109"/>
  <c r="G21" i="109"/>
  <c r="H20" i="109"/>
  <c r="G19" i="109"/>
  <c r="K18" i="109"/>
  <c r="H18" i="109"/>
  <c r="G18" i="109"/>
  <c r="K17" i="109"/>
  <c r="H17" i="109"/>
  <c r="G17" i="109"/>
  <c r="K16" i="109"/>
  <c r="H16" i="109"/>
  <c r="G16" i="109"/>
  <c r="K15" i="109"/>
  <c r="H15" i="109"/>
  <c r="G15" i="109"/>
  <c r="H14" i="109"/>
  <c r="G13" i="109"/>
  <c r="K12" i="109"/>
  <c r="H12" i="109"/>
  <c r="G12" i="109"/>
  <c r="K11" i="109"/>
  <c r="H11" i="109"/>
  <c r="G11" i="109"/>
  <c r="K10" i="109"/>
  <c r="H10" i="109"/>
  <c r="G10" i="109"/>
  <c r="K9" i="109"/>
  <c r="H9" i="109"/>
  <c r="G9" i="109"/>
  <c r="K11" i="108"/>
  <c r="G25" i="108"/>
  <c r="G19" i="108"/>
  <c r="G13" i="108"/>
  <c r="G12" i="108"/>
  <c r="G19" i="107"/>
  <c r="G13" i="107"/>
  <c r="E62" i="107"/>
  <c r="H62" i="107" s="1"/>
  <c r="E58" i="107"/>
  <c r="A52" i="107"/>
  <c r="A46" i="107"/>
  <c r="K59" i="107"/>
  <c r="K60" i="107"/>
  <c r="K61" i="107"/>
  <c r="K58" i="107"/>
  <c r="K53" i="107"/>
  <c r="K54" i="107"/>
  <c r="K55" i="107"/>
  <c r="K52" i="107"/>
  <c r="K47" i="107"/>
  <c r="K48" i="107"/>
  <c r="K49" i="107"/>
  <c r="K46" i="107"/>
  <c r="K41" i="107"/>
  <c r="K42" i="107"/>
  <c r="K43" i="107"/>
  <c r="K40" i="107"/>
  <c r="H9" i="107"/>
  <c r="H40" i="107"/>
  <c r="G15" i="107"/>
  <c r="G9" i="107"/>
  <c r="G45" i="112" l="1"/>
  <c r="G57" i="112"/>
  <c r="G51" i="111"/>
  <c r="G45" i="109"/>
  <c r="G57" i="109"/>
  <c r="G14" i="109"/>
  <c r="G26" i="109"/>
  <c r="G57" i="108"/>
  <c r="G20" i="113"/>
  <c r="G20" i="111"/>
  <c r="G45" i="113"/>
  <c r="G57" i="113"/>
  <c r="G51" i="113"/>
  <c r="G14" i="113"/>
  <c r="G26" i="113"/>
  <c r="G51" i="112"/>
  <c r="G26" i="112"/>
  <c r="G14" i="112"/>
  <c r="G20" i="112"/>
  <c r="G45" i="111"/>
  <c r="G57" i="111"/>
  <c r="G14" i="111"/>
  <c r="G26" i="111"/>
  <c r="G45" i="110"/>
  <c r="G57" i="110"/>
  <c r="G51" i="110"/>
  <c r="G14" i="110"/>
  <c r="G26" i="110"/>
  <c r="G20" i="110"/>
  <c r="G51" i="109"/>
  <c r="G20" i="109"/>
  <c r="G45" i="108"/>
  <c r="G51" i="108"/>
  <c r="E63" i="113"/>
  <c r="G58" i="113" s="1"/>
  <c r="E32" i="113"/>
  <c r="H32" i="113" s="1"/>
  <c r="K45" i="113"/>
  <c r="K20" i="113"/>
  <c r="K63" i="111"/>
  <c r="K20" i="110"/>
  <c r="K20" i="109"/>
  <c r="D63" i="113"/>
  <c r="E63" i="112"/>
  <c r="G61" i="112" s="1"/>
  <c r="E32" i="112"/>
  <c r="G28" i="112" s="1"/>
  <c r="D63" i="111"/>
  <c r="F63" i="111"/>
  <c r="D32" i="111"/>
  <c r="F63" i="110"/>
  <c r="D63" i="110"/>
  <c r="D32" i="110"/>
  <c r="F32" i="110"/>
  <c r="F32" i="109"/>
  <c r="D32" i="109"/>
  <c r="F63" i="108"/>
  <c r="F63" i="113"/>
  <c r="F32" i="113"/>
  <c r="D32" i="113"/>
  <c r="H58" i="112"/>
  <c r="D63" i="112"/>
  <c r="F63" i="112"/>
  <c r="D32" i="112"/>
  <c r="F32" i="112"/>
  <c r="H27" i="112"/>
  <c r="E63" i="111"/>
  <c r="H63" i="111" s="1"/>
  <c r="F32" i="111"/>
  <c r="E32" i="111"/>
  <c r="G30" i="111" s="1"/>
  <c r="E63" i="110"/>
  <c r="H63" i="110" s="1"/>
  <c r="E32" i="110"/>
  <c r="G30" i="110" s="1"/>
  <c r="D63" i="109"/>
  <c r="E63" i="109"/>
  <c r="G60" i="109" s="1"/>
  <c r="E32" i="109"/>
  <c r="H32" i="109" s="1"/>
  <c r="D63" i="108"/>
  <c r="E63" i="108"/>
  <c r="H63" i="108" s="1"/>
  <c r="K57" i="113"/>
  <c r="K63" i="113"/>
  <c r="K51" i="113"/>
  <c r="K14" i="113"/>
  <c r="K26" i="113"/>
  <c r="K32" i="113"/>
  <c r="K51" i="112"/>
  <c r="K45" i="112"/>
  <c r="K57" i="112"/>
  <c r="K63" i="112"/>
  <c r="K20" i="112"/>
  <c r="K14" i="112"/>
  <c r="K26" i="112"/>
  <c r="K32" i="112"/>
  <c r="K51" i="111"/>
  <c r="K45" i="111"/>
  <c r="K57" i="111"/>
  <c r="K20" i="111"/>
  <c r="K14" i="111"/>
  <c r="K26" i="111"/>
  <c r="K32" i="111"/>
  <c r="K57" i="110"/>
  <c r="K51" i="110"/>
  <c r="K45" i="110"/>
  <c r="K26" i="110"/>
  <c r="K32" i="110"/>
  <c r="K14" i="110"/>
  <c r="K45" i="109"/>
  <c r="K57" i="109"/>
  <c r="K51" i="109"/>
  <c r="K14" i="109"/>
  <c r="K26" i="109"/>
  <c r="K32" i="109"/>
  <c r="K57" i="108"/>
  <c r="K63" i="108"/>
  <c r="H58" i="113"/>
  <c r="H58" i="111"/>
  <c r="H58" i="110"/>
  <c r="H58" i="109"/>
  <c r="K51" i="108"/>
  <c r="K45" i="108"/>
  <c r="H27" i="113"/>
  <c r="H27" i="111"/>
  <c r="H27" i="110"/>
  <c r="H27" i="109"/>
  <c r="G58" i="112" l="1"/>
  <c r="G59" i="112"/>
  <c r="G61" i="113"/>
  <c r="G60" i="112"/>
  <c r="G62" i="112"/>
  <c r="H63" i="112"/>
  <c r="G60" i="113"/>
  <c r="G62" i="113"/>
  <c r="G59" i="108"/>
  <c r="G60" i="111"/>
  <c r="G27" i="113"/>
  <c r="G30" i="113"/>
  <c r="G30" i="112"/>
  <c r="G58" i="110"/>
  <c r="G31" i="113"/>
  <c r="G59" i="109"/>
  <c r="G62" i="109"/>
  <c r="G29" i="109"/>
  <c r="G28" i="109"/>
  <c r="G30" i="109"/>
  <c r="G31" i="109"/>
  <c r="G58" i="108"/>
  <c r="G60" i="108"/>
  <c r="G61" i="108"/>
  <c r="G62" i="108"/>
  <c r="G59" i="113"/>
  <c r="H63" i="113"/>
  <c r="G29" i="113"/>
  <c r="G28" i="113"/>
  <c r="G29" i="112"/>
  <c r="G31" i="112"/>
  <c r="G61" i="109"/>
  <c r="G58" i="109"/>
  <c r="H63" i="109"/>
  <c r="G27" i="109"/>
  <c r="H32" i="112"/>
  <c r="G27" i="112"/>
  <c r="G58" i="111"/>
  <c r="G31" i="111"/>
  <c r="H32" i="111"/>
  <c r="G60" i="110"/>
  <c r="G31" i="110"/>
  <c r="H32" i="110"/>
  <c r="G61" i="111"/>
  <c r="G62" i="111"/>
  <c r="G59" i="111"/>
  <c r="G29" i="111"/>
  <c r="G28" i="111"/>
  <c r="G27" i="111"/>
  <c r="G61" i="110"/>
  <c r="G62" i="110"/>
  <c r="G59" i="110"/>
  <c r="G29" i="110"/>
  <c r="G28" i="110"/>
  <c r="G27" i="110"/>
  <c r="G63" i="112" l="1"/>
  <c r="G63" i="113"/>
  <c r="G63" i="109"/>
  <c r="G63" i="108"/>
  <c r="G32" i="113"/>
  <c r="G63" i="110"/>
  <c r="G32" i="110"/>
  <c r="G32" i="109"/>
  <c r="G32" i="112"/>
  <c r="G63" i="111"/>
  <c r="G32" i="111"/>
  <c r="N20" i="147" l="1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H29" i="108" s="1"/>
  <c r="D29" i="108"/>
  <c r="K28" i="108"/>
  <c r="F28" i="108"/>
  <c r="E28" i="108"/>
  <c r="D28" i="108"/>
  <c r="K27" i="108"/>
  <c r="F27" i="108"/>
  <c r="F32" i="108" s="1"/>
  <c r="E27" i="108"/>
  <c r="H27" i="108" s="1"/>
  <c r="D27" i="108"/>
  <c r="H26" i="108"/>
  <c r="K24" i="108"/>
  <c r="H24" i="108"/>
  <c r="G24" i="108"/>
  <c r="K23" i="108"/>
  <c r="H23" i="108"/>
  <c r="G23" i="108"/>
  <c r="K22" i="108"/>
  <c r="H22" i="108"/>
  <c r="G22" i="108"/>
  <c r="K21" i="108"/>
  <c r="H21" i="108"/>
  <c r="G21" i="108"/>
  <c r="H20" i="108"/>
  <c r="K18" i="108"/>
  <c r="H18" i="108"/>
  <c r="G18" i="108"/>
  <c r="K17" i="108"/>
  <c r="H17" i="108"/>
  <c r="G17" i="108"/>
  <c r="K16" i="108"/>
  <c r="H16" i="108"/>
  <c r="G16" i="108"/>
  <c r="K15" i="108"/>
  <c r="H15" i="108"/>
  <c r="G15" i="108"/>
  <c r="H14" i="108"/>
  <c r="K12" i="108"/>
  <c r="H12" i="108"/>
  <c r="H11" i="108"/>
  <c r="G11" i="108"/>
  <c r="K10" i="108"/>
  <c r="H10" i="108"/>
  <c r="G10" i="108"/>
  <c r="K9" i="108"/>
  <c r="H9" i="108"/>
  <c r="G9" i="108"/>
  <c r="A58" i="107"/>
  <c r="A40" i="107"/>
  <c r="E60" i="107"/>
  <c r="H60" i="107" s="1"/>
  <c r="F62" i="107"/>
  <c r="D62" i="107"/>
  <c r="F61" i="107"/>
  <c r="E61" i="107"/>
  <c r="H61" i="107" s="1"/>
  <c r="D61" i="107"/>
  <c r="F60" i="107"/>
  <c r="D60" i="107"/>
  <c r="F59" i="107"/>
  <c r="E59" i="107"/>
  <c r="H59" i="107" s="1"/>
  <c r="D59" i="107"/>
  <c r="H58" i="107"/>
  <c r="F58" i="107"/>
  <c r="D58" i="107"/>
  <c r="H57" i="107"/>
  <c r="H55" i="107"/>
  <c r="H54" i="107"/>
  <c r="H53" i="107"/>
  <c r="H52" i="107"/>
  <c r="H51" i="107"/>
  <c r="H49" i="107"/>
  <c r="H48" i="107"/>
  <c r="H47" i="107"/>
  <c r="H46" i="107"/>
  <c r="H45" i="107"/>
  <c r="H43" i="107"/>
  <c r="H42" i="107"/>
  <c r="K45" i="107"/>
  <c r="H41" i="107"/>
  <c r="D31" i="107"/>
  <c r="F31" i="107"/>
  <c r="D30" i="107"/>
  <c r="D27" i="107"/>
  <c r="H14" i="107"/>
  <c r="G14" i="116"/>
  <c r="G13" i="116"/>
  <c r="G12" i="116"/>
  <c r="G11" i="116"/>
  <c r="G10" i="116"/>
  <c r="G9" i="116"/>
  <c r="G15" i="116" l="1"/>
  <c r="G20" i="108"/>
  <c r="G14" i="108"/>
  <c r="K32" i="108"/>
  <c r="E32" i="108"/>
  <c r="H32" i="108" s="1"/>
  <c r="D63" i="107"/>
  <c r="F63" i="107"/>
  <c r="H28" i="108"/>
  <c r="D32" i="108"/>
  <c r="G26" i="108"/>
  <c r="K20" i="108"/>
  <c r="K14" i="108"/>
  <c r="K26" i="108"/>
  <c r="K51" i="107"/>
  <c r="K57" i="107"/>
  <c r="K63" i="107"/>
  <c r="E63" i="107"/>
  <c r="G60" i="107" s="1"/>
  <c r="G19" i="105"/>
  <c r="G29" i="108" l="1"/>
  <c r="G31" i="108"/>
  <c r="G28" i="108"/>
  <c r="G27" i="108"/>
  <c r="G30" i="108"/>
  <c r="G61" i="107"/>
  <c r="H63" i="107"/>
  <c r="G58" i="107"/>
  <c r="G62" i="107"/>
  <c r="G59" i="107"/>
  <c r="G32" i="108" l="1"/>
  <c r="G63" i="107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H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H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S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2" i="146" l="1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D35" i="147" l="1"/>
  <c r="C29" i="147"/>
  <c r="D29" i="147"/>
  <c r="E29" i="147"/>
  <c r="B29" i="147"/>
  <c r="A21" i="43"/>
  <c r="A20" i="43" l="1"/>
  <c r="A19" i="43"/>
  <c r="A18" i="43"/>
  <c r="A17" i="43"/>
  <c r="A12" i="43"/>
  <c r="A10" i="43"/>
  <c r="A9" i="43"/>
  <c r="F11" i="126" l="1"/>
  <c r="F12" i="126" l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2" i="140" l="1"/>
  <c r="G22" i="139"/>
  <c r="G22" i="120"/>
  <c r="G20" i="140"/>
  <c r="G20" i="139"/>
  <c r="G20" i="120"/>
  <c r="G18" i="140"/>
  <c r="G18" i="139"/>
  <c r="G18" i="120"/>
  <c r="G16" i="140"/>
  <c r="G16" i="139"/>
  <c r="G16" i="120"/>
  <c r="G14" i="140"/>
  <c r="G14" i="139"/>
  <c r="G14" i="120"/>
  <c r="G12" i="140"/>
  <c r="G12" i="120"/>
  <c r="G11" i="107"/>
  <c r="G20" i="141" l="1"/>
  <c r="G12" i="141"/>
  <c r="G12" i="139"/>
  <c r="G18" i="141" l="1"/>
  <c r="G22" i="141"/>
  <c r="G14" i="141"/>
  <c r="G16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20" i="147" l="1"/>
  <c r="C30" i="147" s="1"/>
  <c r="D20" i="147"/>
  <c r="D30" i="147" s="1"/>
  <c r="E20" i="147"/>
  <c r="E30" i="147" s="1"/>
  <c r="B20" i="147"/>
  <c r="B30" i="147" s="1"/>
  <c r="H10" i="141" l="1"/>
  <c r="I10" i="141"/>
  <c r="J10" i="141"/>
  <c r="K10" i="14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9" i="141"/>
  <c r="K9" i="141"/>
  <c r="J9" i="141"/>
  <c r="I9" i="141"/>
  <c r="L20" i="141" l="1"/>
  <c r="L18" i="141"/>
  <c r="L10" i="141"/>
  <c r="L15" i="141"/>
  <c r="L13" i="141"/>
  <c r="L25" i="141"/>
  <c r="L23" i="141"/>
  <c r="L21" i="141"/>
  <c r="L19" i="141"/>
  <c r="L16" i="141"/>
  <c r="L24" i="141"/>
  <c r="L17" i="141"/>
  <c r="L14" i="141"/>
  <c r="L12" i="141"/>
  <c r="L11" i="141"/>
  <c r="L22" i="141"/>
  <c r="L9" i="141"/>
  <c r="G7" i="105" l="1"/>
  <c r="D12" i="141" l="1"/>
  <c r="E12" i="141"/>
  <c r="D14" i="141"/>
  <c r="E14" i="141"/>
  <c r="D16" i="141"/>
  <c r="E16" i="141"/>
  <c r="D18" i="141"/>
  <c r="E18" i="141"/>
  <c r="D20" i="141"/>
  <c r="E20" i="141"/>
  <c r="D22" i="141"/>
  <c r="E22" i="141"/>
  <c r="D9" i="140"/>
  <c r="E9" i="140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D9" i="139"/>
  <c r="E9" i="139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C9" i="139"/>
  <c r="D9" i="120"/>
  <c r="E9" i="120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9" i="120"/>
  <c r="C23" i="120" l="1"/>
  <c r="E23" i="120"/>
  <c r="D23" i="120"/>
  <c r="G45" i="105"/>
  <c r="K45" i="105"/>
  <c r="B38" i="43" l="1"/>
  <c r="B37" i="43"/>
  <c r="B36" i="43"/>
  <c r="B35" i="43"/>
  <c r="A38" i="43"/>
  <c r="A37" i="43"/>
  <c r="A36" i="43"/>
  <c r="A35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7" i="146" l="1"/>
  <c r="K7" i="146" s="1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J41" i="145"/>
  <c r="F50" i="145"/>
  <c r="A58" i="113"/>
  <c r="A52" i="113"/>
  <c r="A46" i="113"/>
  <c r="A40" i="113"/>
  <c r="A27" i="113"/>
  <c r="A21" i="113"/>
  <c r="A15" i="113"/>
  <c r="A9" i="113"/>
  <c r="E36" i="113"/>
  <c r="I36" i="113" s="1"/>
  <c r="E5" i="113"/>
  <c r="I5" i="113" s="1"/>
  <c r="A58" i="112"/>
  <c r="A52" i="112"/>
  <c r="A46" i="112"/>
  <c r="A40" i="112"/>
  <c r="A27" i="112"/>
  <c r="A21" i="112"/>
  <c r="A15" i="112"/>
  <c r="A9" i="112"/>
  <c r="E36" i="112"/>
  <c r="I36" i="112" s="1"/>
  <c r="I5" i="112"/>
  <c r="E5" i="112"/>
  <c r="A58" i="111"/>
  <c r="A52" i="111"/>
  <c r="A46" i="111"/>
  <c r="A40" i="111"/>
  <c r="A27" i="111"/>
  <c r="A21" i="111"/>
  <c r="A15" i="111"/>
  <c r="A9" i="111"/>
  <c r="E36" i="111"/>
  <c r="I36" i="111" s="1"/>
  <c r="E5" i="111"/>
  <c r="I5" i="111" s="1"/>
  <c r="A58" i="110"/>
  <c r="A52" i="110"/>
  <c r="A46" i="110"/>
  <c r="A40" i="110"/>
  <c r="A27" i="110"/>
  <c r="A21" i="110"/>
  <c r="A15" i="110"/>
  <c r="A9" i="110"/>
  <c r="E36" i="110"/>
  <c r="I36" i="110" s="1"/>
  <c r="E5" i="110"/>
  <c r="I5" i="110" s="1"/>
  <c r="A58" i="109"/>
  <c r="A52" i="109"/>
  <c r="A46" i="109"/>
  <c r="A40" i="109"/>
  <c r="A27" i="109"/>
  <c r="A21" i="109"/>
  <c r="A15" i="109"/>
  <c r="A9" i="109"/>
  <c r="E36" i="109"/>
  <c r="I36" i="109" s="1"/>
  <c r="E5" i="109"/>
  <c r="I5" i="109" s="1"/>
  <c r="A58" i="108"/>
  <c r="A52" i="108"/>
  <c r="A46" i="108"/>
  <c r="A40" i="108"/>
  <c r="A27" i="108"/>
  <c r="A21" i="108"/>
  <c r="A15" i="108"/>
  <c r="A9" i="108"/>
  <c r="E36" i="108"/>
  <c r="I36" i="108" s="1"/>
  <c r="E5" i="108"/>
  <c r="I5" i="108" s="1"/>
  <c r="A27" i="107"/>
  <c r="A21" i="107"/>
  <c r="A15" i="107"/>
  <c r="A9" i="107"/>
  <c r="E36" i="107"/>
  <c r="I36" i="107" s="1"/>
  <c r="E5" i="107"/>
  <c r="I5" i="107" s="1"/>
  <c r="G6" i="105"/>
  <c r="K6" i="105" s="1"/>
  <c r="F6" i="105"/>
  <c r="J6" i="105" s="1"/>
  <c r="E6" i="105"/>
  <c r="I6" i="105" s="1"/>
  <c r="D6" i="105"/>
  <c r="H6" i="105" s="1"/>
  <c r="A30" i="116"/>
  <c r="A40" i="116" s="1"/>
  <c r="A23" i="116"/>
  <c r="A16" i="116"/>
  <c r="A9" i="116"/>
  <c r="E5" i="116"/>
  <c r="I5" i="116" s="1"/>
  <c r="E23" i="140"/>
  <c r="E25" i="140" s="1"/>
  <c r="D23" i="140"/>
  <c r="D25" i="140" s="1"/>
  <c r="C23" i="140"/>
  <c r="C25" i="140" s="1"/>
  <c r="E23" i="139"/>
  <c r="E25" i="139" s="1"/>
  <c r="D23" i="139"/>
  <c r="D25" i="139" s="1"/>
  <c r="C23" i="139"/>
  <c r="C25" i="139" s="1"/>
  <c r="F9" i="140" l="1"/>
  <c r="F11" i="140"/>
  <c r="F16" i="140"/>
  <c r="F21" i="140"/>
  <c r="F12" i="140"/>
  <c r="F17" i="140"/>
  <c r="F15" i="140"/>
  <c r="F20" i="140"/>
  <c r="F13" i="140"/>
  <c r="F19" i="140"/>
  <c r="F12" i="139"/>
  <c r="F13" i="139"/>
  <c r="F21" i="139"/>
  <c r="F11" i="139"/>
  <c r="F15" i="139"/>
  <c r="F19" i="139"/>
  <c r="F16" i="139"/>
  <c r="F20" i="139"/>
  <c r="F9" i="139"/>
  <c r="F17" i="139"/>
  <c r="F10" i="139"/>
  <c r="F14" i="139"/>
  <c r="F18" i="139"/>
  <c r="F10" i="140"/>
  <c r="F14" i="140"/>
  <c r="F18" i="140"/>
  <c r="F22" i="140"/>
  <c r="F22" i="139"/>
  <c r="G40" i="116"/>
  <c r="J44" i="116"/>
  <c r="I44" i="116"/>
  <c r="H47" i="116"/>
  <c r="H46" i="116"/>
  <c r="H45" i="116"/>
  <c r="D44" i="116"/>
  <c r="C44" i="116"/>
  <c r="B47" i="116"/>
  <c r="B46" i="116"/>
  <c r="B45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3" i="139"/>
  <c r="F23" i="140"/>
  <c r="K25" i="133"/>
  <c r="P19" i="129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C26" i="122" l="1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3" i="126" l="1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5" i="120" l="1"/>
  <c r="D25" i="120"/>
  <c r="F12" i="120" l="1"/>
  <c r="F9" i="120"/>
  <c r="F15" i="120"/>
  <c r="F22" i="120"/>
  <c r="F21" i="120"/>
  <c r="F14" i="120"/>
  <c r="F19" i="120"/>
  <c r="F11" i="120"/>
  <c r="E25" i="120"/>
  <c r="F17" i="120"/>
  <c r="F10" i="120"/>
  <c r="F18" i="120"/>
  <c r="F13" i="120"/>
  <c r="F20" i="120"/>
  <c r="F16" i="120"/>
  <c r="F23" i="120" l="1"/>
  <c r="K52" i="105"/>
  <c r="E31" i="116"/>
  <c r="F35" i="116" l="1"/>
  <c r="E24" i="141" s="1"/>
  <c r="E35" i="116"/>
  <c r="D24" i="141" s="1"/>
  <c r="F31" i="116"/>
  <c r="E32" i="116"/>
  <c r="F32" i="116"/>
  <c r="F33" i="116"/>
  <c r="F30" i="116"/>
  <c r="D31" i="116"/>
  <c r="D32" i="116"/>
  <c r="D33" i="116"/>
  <c r="D30" i="116"/>
  <c r="E30" i="116"/>
  <c r="H28" i="116"/>
  <c r="G24" i="140" s="1"/>
  <c r="D47" i="116"/>
  <c r="H26" i="116"/>
  <c r="H25" i="116"/>
  <c r="H24" i="116"/>
  <c r="H23" i="116"/>
  <c r="H21" i="116"/>
  <c r="G24" i="139" s="1"/>
  <c r="D46" i="116"/>
  <c r="H19" i="116"/>
  <c r="H18" i="116"/>
  <c r="H17" i="116"/>
  <c r="H16" i="116"/>
  <c r="H10" i="116"/>
  <c r="H11" i="116"/>
  <c r="H12" i="116"/>
  <c r="G24" i="120"/>
  <c r="H9" i="116"/>
  <c r="E36" i="116" l="1"/>
  <c r="D36" i="116"/>
  <c r="F36" i="116"/>
  <c r="H35" i="116"/>
  <c r="G24" i="141" s="1"/>
  <c r="H31" i="116"/>
  <c r="H33" i="116"/>
  <c r="H22" i="116"/>
  <c r="G13" i="161" s="1"/>
  <c r="C46" i="116"/>
  <c r="H32" i="116"/>
  <c r="H30" i="116"/>
  <c r="G25" i="139" l="1"/>
  <c r="G24" i="116"/>
  <c r="G28" i="116"/>
  <c r="G25" i="116"/>
  <c r="G23" i="116"/>
  <c r="G26" i="116"/>
  <c r="G27" i="116"/>
  <c r="D45" i="116"/>
  <c r="D48" i="116" s="1"/>
  <c r="J45" i="116"/>
  <c r="J46" i="116"/>
  <c r="J47" i="116"/>
  <c r="H29" i="116"/>
  <c r="G13" i="162" s="1"/>
  <c r="C47" i="116"/>
  <c r="C45" i="116"/>
  <c r="H15" i="116"/>
  <c r="G13" i="126" s="1"/>
  <c r="G29" i="116" l="1"/>
  <c r="G25" i="120"/>
  <c r="G25" i="140"/>
  <c r="C48" i="116"/>
  <c r="I45" i="116"/>
  <c r="G31" i="116"/>
  <c r="G33" i="116"/>
  <c r="G35" i="116"/>
  <c r="G30" i="116"/>
  <c r="G32" i="116"/>
  <c r="G34" i="116"/>
  <c r="J48" i="116"/>
  <c r="H36" i="116"/>
  <c r="G13" i="163" s="1"/>
  <c r="I47" i="116"/>
  <c r="I46" i="116"/>
  <c r="G36" i="116" l="1"/>
  <c r="G25" i="141"/>
  <c r="I48" i="116"/>
  <c r="G17" i="140"/>
  <c r="G17" i="139"/>
  <c r="G17" i="120"/>
  <c r="G15" i="140"/>
  <c r="G15" i="139"/>
  <c r="G15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C9" i="141" s="1"/>
  <c r="E32" i="107"/>
  <c r="C17" i="141"/>
  <c r="E17" i="141"/>
  <c r="D11" i="141"/>
  <c r="C10" i="141"/>
  <c r="C19" i="141"/>
  <c r="C15" i="141"/>
  <c r="E15" i="141"/>
  <c r="E21" i="141"/>
  <c r="C20" i="141"/>
  <c r="E19" i="141"/>
  <c r="C18" i="141"/>
  <c r="C16" i="141"/>
  <c r="C14" i="141"/>
  <c r="E13" i="141"/>
  <c r="C13" i="141"/>
  <c r="G13" i="141"/>
  <c r="D13" i="141"/>
  <c r="C12" i="141"/>
  <c r="E11" i="141"/>
  <c r="C11" i="141"/>
  <c r="E10" i="141"/>
  <c r="G10" i="140"/>
  <c r="C21" i="141"/>
  <c r="C22" i="141"/>
  <c r="G21" i="120"/>
  <c r="G21" i="139"/>
  <c r="G21" i="140"/>
  <c r="D21" i="141"/>
  <c r="G19" i="120"/>
  <c r="G19" i="139"/>
  <c r="G19" i="140"/>
  <c r="G13" i="120"/>
  <c r="G13" i="139"/>
  <c r="G13" i="140"/>
  <c r="G11" i="120"/>
  <c r="G11" i="139"/>
  <c r="G11" i="140"/>
  <c r="E9" i="141"/>
  <c r="G10" i="139"/>
  <c r="G10" i="120"/>
  <c r="H18" i="107"/>
  <c r="G16" i="107"/>
  <c r="H12" i="107"/>
  <c r="H24" i="107"/>
  <c r="G22" i="107"/>
  <c r="G10" i="107"/>
  <c r="G21" i="107"/>
  <c r="H27" i="107"/>
  <c r="H11" i="107"/>
  <c r="H17" i="107"/>
  <c r="H23" i="107"/>
  <c r="H26" i="107"/>
  <c r="G9" i="140" s="1"/>
  <c r="H28" i="107"/>
  <c r="H10" i="107"/>
  <c r="G12" i="107"/>
  <c r="G9" i="120"/>
  <c r="H16" i="107"/>
  <c r="H20" i="107"/>
  <c r="G9" i="139" s="1"/>
  <c r="H22" i="107"/>
  <c r="G24" i="107"/>
  <c r="H29" i="107"/>
  <c r="H15" i="107"/>
  <c r="G17" i="107"/>
  <c r="H21" i="107"/>
  <c r="G23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07" l="1"/>
  <c r="G14" i="107"/>
  <c r="G20" i="107"/>
  <c r="H32" i="107"/>
  <c r="G9" i="141" s="1"/>
  <c r="G31" i="107"/>
  <c r="D9" i="141"/>
  <c r="G11" i="141"/>
  <c r="G10" i="141"/>
  <c r="G19" i="141"/>
  <c r="D19" i="141"/>
  <c r="G17" i="141"/>
  <c r="D17" i="141"/>
  <c r="C23" i="141"/>
  <c r="C25" i="141" s="1"/>
  <c r="G15" i="141"/>
  <c r="D15" i="141"/>
  <c r="E23" i="141"/>
  <c r="F10" i="141" s="1"/>
  <c r="D10" i="141"/>
  <c r="K48" i="105"/>
  <c r="K40" i="105"/>
  <c r="K12" i="105"/>
  <c r="K15" i="105"/>
  <c r="G23" i="105"/>
  <c r="G27" i="105"/>
  <c r="G31" i="105"/>
  <c r="G40" i="105"/>
  <c r="G43" i="105"/>
  <c r="G34" i="105"/>
  <c r="G21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D23" i="141"/>
  <c r="D25" i="141" s="1"/>
  <c r="F19" i="141"/>
  <c r="F9" i="141"/>
  <c r="F20" i="141"/>
  <c r="F15" i="141"/>
  <c r="F16" i="141"/>
  <c r="F14" i="141"/>
  <c r="F17" i="141"/>
  <c r="F13" i="141"/>
  <c r="F12" i="141"/>
  <c r="F18" i="141"/>
  <c r="F11" i="141"/>
  <c r="F21" i="141"/>
  <c r="F22" i="141"/>
  <c r="E25" i="141"/>
  <c r="F23" i="141" l="1"/>
</calcChain>
</file>

<file path=xl/sharedStrings.xml><?xml version="1.0" encoding="utf-8"?>
<sst xmlns="http://schemas.openxmlformats.org/spreadsheetml/2006/main" count="1659" uniqueCount="349">
  <si>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</si>
  <si>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</si>
  <si>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</si>
  <si>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</si>
  <si>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</si>
  <si>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</si>
  <si>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</si>
  <si>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</si>
  <si>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</si>
  <si>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</si>
  <si>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</si>
  <si>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</si>
  <si>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</si>
  <si>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</si>
  <si>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</si>
  <si>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</si>
  <si>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</si>
  <si>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</si>
  <si>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</si>
  <si>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</si>
  <si>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</si>
  <si>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</si>
  <si>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</si>
  <si>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</si>
  <si>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</si>
  <si>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</si>
  <si>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</si>
  <si>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</si>
  <si>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</si>
  <si>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</si>
  <si>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</si>
  <si>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</si>
  <si>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</si>
  <si>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</si>
  <si>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</si>
  <si>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</si>
  <si>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</si>
  <si>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</si>
  <si>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</si>
  <si>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</si>
  <si>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</si>
  <si>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</si>
  <si>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</si>
  <si>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</si>
  <si>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</si>
  <si>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</si>
  <si>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</si>
  <si>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</si>
  <si>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</si>
  <si>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</si>
  <si>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</si>
  <si>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</si>
  <si>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</si>
  <si>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</si>
  <si>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</si>
  <si>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</si>
  <si>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</si>
  <si>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</si>
  <si>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</si>
  <si>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</si>
  <si>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</si>
  <si>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</si>
  <si>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</si>
  <si>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</si>
  <si>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</si>
  <si>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</si>
  <si>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</si>
  <si>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</si>
  <si>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</si>
  <si>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</si>
  <si>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</si>
  <si>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</si>
  <si>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</si>
  <si>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</si>
  <si>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</si>
  <si>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</si>
  <si>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</si>
  <si>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</si>
  <si>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</si>
  <si>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</si>
  <si>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</si>
  <si>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</si>
  <si>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</si>
  <si>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</si>
  <si>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</si>
  <si>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</si>
  <si>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</si>
  <si>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</si>
  <si>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</si>
  <si>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</si>
  <si>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</si>
  <si>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</si>
  <si>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</si>
  <si>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</si>
  <si>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</si>
  <si>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</si>
  <si>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</si>
  <si>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</si>
  <si>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</si>
  <si>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</si>
  <si>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</si>
  <si>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</si>
  <si>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</si>
  <si>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</si>
  <si>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</si>
  <si>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</si>
  <si>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</si>
  <si>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</si>
  <si>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</si>
  <si>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</si>
  <si>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</si>
  <si>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</si>
  <si>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</si>
  <si>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</si>
  <si>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</si>
  <si>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</si>
  <si>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</si>
  <si>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</si>
  <si>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</si>
  <si>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</si>
  <si>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</si>
  <si>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</si>
  <si>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</si>
  <si>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</si>
  <si>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</si>
  <si>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</si>
  <si>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Ostatní plyn (zahrnuje vlastní spotřebu, ztráty a změnu akumulace)</t>
  </si>
  <si>
    <t>Spotřeba zákazníků
připojených k 
RDS a LDS</t>
  </si>
  <si>
    <t>www.eru.cz</t>
  </si>
  <si>
    <t>I. čtvrtletí</t>
  </si>
  <si>
    <t>Tok plynu do/z plynárenské soustavy ČR</t>
  </si>
  <si>
    <t>Čtvrtletní bilance plynárenské soustavy ČR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</si>
  <si>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</si>
  <si>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</si>
  <si>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</si>
  <si>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</si>
  <si>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</si>
  <si>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</si>
  <si>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</si>
  <si>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</si>
  <si>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</si>
  <si>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</si>
  <si>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</si>
  <si>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</si>
  <si>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</si>
  <si>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</si>
  <si>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</si>
  <si>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</si>
  <si>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</si>
  <si>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</si>
  <si>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</si>
  <si>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</si>
  <si>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</si>
  <si>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</si>
  <si>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</si>
  <si>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</si>
  <si>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</si>
  <si>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</si>
  <si>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</si>
  <si>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</si>
  <si>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</si>
  <si>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</si>
  <si>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</si>
  <si>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</si>
  <si>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</si>
  <si>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</si>
  <si>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Tok plynu z 
plynárenské soustavy 
ČR přes HPS</t>
  </si>
  <si>
    <t>Tok plynu do 
plynárenské soustavy 
ČR přes HPS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</si>
  <si>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</si>
  <si>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</si>
  <si>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</si>
  <si>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</si>
  <si>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</si>
  <si>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</si>
  <si>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</si>
  <si>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</si>
  <si>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</si>
  <si>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</si>
  <si>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</si>
  <si>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</si>
  <si>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</si>
  <si>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</si>
  <si>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</si>
  <si>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</si>
  <si>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</si>
  <si>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</si>
  <si>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</si>
  <si>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</si>
  <si>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</si>
  <si>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</si>
  <si>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</si>
  <si>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</si>
  <si>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</si>
  <si>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</si>
  <si>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</si>
  <si>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</si>
  <si>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</si>
  <si>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</si>
  <si>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</si>
  <si>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</si>
  <si>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</si>
  <si>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</si>
  <si>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</si>
  <si>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</si>
  <si>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</si>
  <si>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</si>
  <si>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</si>
  <si>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</si>
  <si>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</si>
  <si>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</si>
  <si>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</si>
  <si>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</si>
  <si>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</si>
  <si>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</si>
  <si>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</si>
  <si>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</si>
  <si>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</si>
  <si>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</si>
  <si>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</si>
  <si>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</si>
  <si>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</si>
  <si>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</si>
  <si>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</si>
  <si>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</si>
  <si>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</si>
  <si>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</si>
  <si>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</si>
  <si>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</si>
  <si>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</si>
  <si>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</si>
  <si>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</si>
  <si>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</si>
  <si>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</si>
  <si>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</si>
  <si>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</si>
  <si>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</si>
  <si>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</si>
  <si>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</si>
  <si>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</si>
  <si>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</si>
  <si>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</si>
  <si>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</si>
  <si>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</si>
  <si>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</si>
  <si>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</si>
  <si>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</si>
  <si>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</si>
  <si>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</si>
  <si>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</si>
  <si>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</si>
  <si>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</si>
  <si>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</si>
  <si>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</si>
  <si>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</si>
  <si>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</si>
  <si>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</si>
  <si>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</si>
  <si>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</si>
  <si>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</si>
  <si>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</si>
  <si>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</si>
  <si>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</si>
  <si>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</si>
  <si>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</si>
  <si>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</si>
  <si>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</si>
  <si>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</si>
  <si>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</si>
  <si>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</si>
  <si>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</si>
  <si>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</si>
  <si>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</si>
  <si>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</si>
  <si>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</si>
  <si>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</si>
  <si>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</si>
  <si>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</si>
  <si>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</si>
  <si>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</si>
  <si>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</si>
  <si>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</si>
  <si>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</si>
  <si>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</si>
  <si>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</si>
  <si>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</si>
  <si>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</si>
  <si>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</si>
  <si>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</si>
  <si>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</si>
  <si>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</si>
  <si>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</si>
  <si>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</si>
  <si>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</si>
  <si>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</si>
  <si>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</si>
  <si>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</si>
  <si>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</si>
  <si>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</si>
  <si>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</si>
  <si>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</si>
  <si>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</si>
  <si>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</si>
  <si>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</si>
  <si>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</si>
  <si>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</si>
  <si>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</si>
  <si>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</si>
  <si>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</si>
  <si>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</si>
  <si>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</si>
  <si>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</si>
  <si>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</si>
  <si>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</si>
  <si>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</si>
  <si>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</si>
  <si>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</si>
  <si>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</si>
  <si>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</si>
  <si>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</si>
  <si>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</si>
  <si>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</si>
  <si>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</si>
  <si>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NET4GAS, s.r.o., všechny LDS, výrobci plynu</t>
  </si>
  <si>
    <t>* Prognóza spotřeby plynu na rok 2018 byla zpracována v prosinci 2017.</t>
  </si>
  <si>
    <t>Přepravní soustava a zásobníky plynu ČR</t>
  </si>
  <si>
    <t>Toky plynu v plynárenské soustavě ČR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</si>
  <si>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</si>
  <si>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</si>
  <si>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</si>
  <si>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</si>
  <si>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</si>
  <si>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</si>
  <si>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Ostatní plyn (vlastní spotřeba, ztráty, změna akumulace v RDS)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</si>
  <si>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</si>
  <si>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</si>
  <si>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</si>
  <si>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</si>
  <si>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</si>
  <si>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Čtvrtletní zpráva 
o provozu plynárenské soustavy ČR</t>
  </si>
  <si>
    <t xml:space="preserve"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</t>
  </si>
  <si>
    <t>Tabulka č. 3.8</t>
  </si>
  <si>
    <t>Tabulka č. 3.9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</si>
  <si>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</si>
  <si>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</si>
  <si>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spotřeba plynu (tis.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</si>
  <si>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Červenec</t>
  </si>
  <si>
    <t>Srpen</t>
  </si>
  <si>
    <t>Září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</si>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</sst>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"/>
    <numFmt numFmtId="166" formatCode="#,##0.000"/>
    <numFmt numFmtId="167" formatCode="0.0"/>
    <numFmt numFmtId="168" formatCode="\$#,##0\ ;\(\$#,##0\)"/>
  </numFmts>
  <fonts count="9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10"/>
      <color theme="3" tint="0.39997558519241921"/>
      <name val="Arial"/>
      <family val="2"/>
      <charset val="238"/>
    </font>
    <font>
      <sz val="8"/>
      <color theme="4" tint="-0.499984740745262"/>
      <name val="Arial Narrow"/>
      <family val="2"/>
      <charset val="238"/>
    </font>
    <font>
      <sz val="7"/>
      <color theme="0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name val="Arial"/>
      <family val="2"/>
      <charset val="238"/>
    </font>
    <font>
      <sz val="22"/>
      <color theme="5" tint="0.79998168889431442"/>
      <name val="Arial Narrow"/>
      <family val="2"/>
      <charset val="238"/>
    </font>
    <font>
      <sz val="22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00B0F0"/>
      <name val="Arial"/>
      <family val="2"/>
      <charset val="238"/>
    </font>
    <font>
      <sz val="28"/>
      <name val="Arial Narrow"/>
      <family val="2"/>
      <charset val="238"/>
    </font>
    <font>
      <sz val="8"/>
      <color rgb="FF00B0F0"/>
      <name val="Arial Narrow"/>
      <family val="2"/>
      <charset val="238"/>
    </font>
    <font>
      <b/>
      <sz val="12"/>
      <color rgb="FF00B0F0"/>
      <name val="Arial Narrow"/>
      <family val="2"/>
      <charset val="238"/>
    </font>
    <font>
      <sz val="8"/>
      <color theme="2" tint="-0.249977111117893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7"/>
      <color rgb="FF00B0F0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9" tint="0.39997558519241921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8"/>
      <color theme="9" tint="-0.249977111117893"/>
      <name val="Wingdings 3"/>
      <family val="1"/>
      <charset val="2"/>
    </font>
    <font>
      <sz val="7"/>
      <color theme="9" tint="-0.249977111117893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rgb="FF00B0F0"/>
      </right>
      <top/>
      <bottom style="thin">
        <color theme="9" tint="-0.24994659260841701"/>
      </bottom>
      <diagonal/>
    </border>
    <border>
      <left style="thin">
        <color rgb="FF00B0F0"/>
      </left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8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9" fontId="5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" fontId="41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0" borderId="18" applyNumberFormat="0" applyProtection="0">
      <alignment horizontal="right" vertical="center"/>
    </xf>
    <xf numFmtId="4" fontId="11" fillId="11" borderId="18" applyNumberFormat="0" applyProtection="0">
      <alignment horizontal="right" vertical="center"/>
    </xf>
    <xf numFmtId="4" fontId="11" fillId="12" borderId="18" applyNumberFormat="0" applyProtection="0">
      <alignment horizontal="right" vertical="center"/>
    </xf>
    <xf numFmtId="4" fontId="11" fillId="13" borderId="18" applyNumberFormat="0" applyProtection="0">
      <alignment horizontal="right" vertical="center"/>
    </xf>
    <xf numFmtId="4" fontId="11" fillId="14" borderId="18" applyNumberFormat="0" applyProtection="0">
      <alignment horizontal="right" vertical="center"/>
    </xf>
    <xf numFmtId="4" fontId="11" fillId="15" borderId="18" applyNumberFormat="0" applyProtection="0">
      <alignment horizontal="right" vertical="center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2" fillId="19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3" fillId="7" borderId="0" applyNumberFormat="0" applyProtection="0">
      <alignment horizontal="left" vertical="center" indent="1"/>
    </xf>
    <xf numFmtId="4" fontId="43" fillId="6" borderId="0" applyNumberFormat="0" applyProtection="0">
      <alignment horizontal="left" vertical="center" indent="1"/>
    </xf>
    <xf numFmtId="0" fontId="5" fillId="19" borderId="18" applyNumberFormat="0" applyProtection="0">
      <alignment horizontal="left" vertical="center" indent="1"/>
    </xf>
    <xf numFmtId="0" fontId="5" fillId="19" borderId="18" applyNumberFormat="0" applyProtection="0">
      <alignment horizontal="left" vertical="top" indent="1"/>
    </xf>
    <xf numFmtId="0" fontId="5" fillId="6" borderId="18" applyNumberFormat="0" applyProtection="0">
      <alignment horizontal="left" vertical="center" indent="1"/>
    </xf>
    <xf numFmtId="0" fontId="5" fillId="6" borderId="18" applyNumberFormat="0" applyProtection="0">
      <alignment horizontal="left" vertical="top" indent="1"/>
    </xf>
    <xf numFmtId="0" fontId="5" fillId="20" borderId="18" applyNumberFormat="0" applyProtection="0">
      <alignment horizontal="left" vertical="center" indent="1"/>
    </xf>
    <xf numFmtId="0" fontId="5" fillId="20" borderId="18" applyNumberFormat="0" applyProtection="0">
      <alignment horizontal="left" vertical="top" indent="1"/>
    </xf>
    <xf numFmtId="0" fontId="5" fillId="21" borderId="18" applyNumberFormat="0" applyProtection="0">
      <alignment horizontal="left" vertical="center" indent="1"/>
    </xf>
    <xf numFmtId="0" fontId="5" fillId="21" borderId="18" applyNumberFormat="0" applyProtection="0">
      <alignment horizontal="left" vertical="top" indent="1"/>
    </xf>
    <xf numFmtId="4" fontId="11" fillId="22" borderId="18" applyNumberFormat="0" applyProtection="0">
      <alignment vertical="center"/>
    </xf>
    <xf numFmtId="4" fontId="44" fillId="22" borderId="18" applyNumberFormat="0" applyProtection="0">
      <alignment vertical="center"/>
    </xf>
    <xf numFmtId="4" fontId="11" fillId="22" borderId="18" applyNumberFormat="0" applyProtection="0">
      <alignment horizontal="left" vertical="center" indent="1"/>
    </xf>
    <xf numFmtId="0" fontId="11" fillId="22" borderId="18" applyNumberFormat="0" applyProtection="0">
      <alignment horizontal="left" vertical="top" indent="1"/>
    </xf>
    <xf numFmtId="4" fontId="44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5" fillId="0" borderId="0" applyNumberFormat="0" applyProtection="0">
      <alignment horizontal="left" vertical="center" indent="1"/>
    </xf>
    <xf numFmtId="4" fontId="46" fillId="7" borderId="18" applyNumberFormat="0" applyProtection="0">
      <alignment horizontal="right" vertical="center"/>
    </xf>
    <xf numFmtId="0" fontId="5" fillId="0" borderId="0"/>
    <xf numFmtId="0" fontId="69" fillId="26" borderId="70" applyNumberFormat="0" applyFont="0" applyFill="0" applyAlignment="0" applyProtection="0"/>
    <xf numFmtId="0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3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168" fontId="69" fillId="26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2" fontId="69" fillId="26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26" borderId="0" applyNumberFormat="0" applyFill="0" applyBorder="0" applyAlignment="0" applyProtection="0"/>
    <xf numFmtId="0" fontId="72" fillId="26" borderId="0" applyNumberFormat="0" applyFill="0" applyBorder="0" applyAlignment="0" applyProtection="0"/>
  </cellStyleXfs>
  <cellXfs count="1090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5" fillId="2" borderId="0" xfId="2" applyFill="1"/>
    <xf numFmtId="0" fontId="5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5" fillId="2" borderId="0" xfId="2" applyNumberFormat="1" applyFill="1"/>
    <xf numFmtId="0" fontId="9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7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4" fontId="5" fillId="2" borderId="0" xfId="2" applyNumberFormat="1" applyFill="1"/>
    <xf numFmtId="1" fontId="29" fillId="3" borderId="0" xfId="2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3" fontId="30" fillId="3" borderId="5" xfId="0" applyNumberFormat="1" applyFont="1" applyFill="1" applyBorder="1"/>
    <xf numFmtId="3" fontId="30" fillId="3" borderId="0" xfId="0" applyNumberFormat="1" applyFont="1" applyFill="1" applyBorder="1"/>
    <xf numFmtId="3" fontId="30" fillId="3" borderId="9" xfId="0" applyNumberFormat="1" applyFont="1" applyFill="1" applyBorder="1"/>
    <xf numFmtId="3" fontId="30" fillId="3" borderId="10" xfId="0" applyNumberFormat="1" applyFont="1" applyFill="1" applyBorder="1"/>
    <xf numFmtId="3" fontId="30" fillId="3" borderId="11" xfId="0" applyNumberFormat="1" applyFont="1" applyFill="1" applyBorder="1"/>
    <xf numFmtId="0" fontId="30" fillId="3" borderId="7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/>
    </xf>
    <xf numFmtId="0" fontId="30" fillId="3" borderId="0" xfId="0" applyFont="1" applyFill="1" applyBorder="1"/>
    <xf numFmtId="0" fontId="30" fillId="3" borderId="7" xfId="0" applyFont="1" applyFill="1" applyBorder="1"/>
    <xf numFmtId="0" fontId="3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0" fontId="30" fillId="3" borderId="37" xfId="0" applyFont="1" applyFill="1" applyBorder="1" applyAlignment="1">
      <alignment horizontal="right"/>
    </xf>
    <xf numFmtId="3" fontId="30" fillId="3" borderId="29" xfId="0" applyNumberFormat="1" applyFont="1" applyFill="1" applyBorder="1"/>
    <xf numFmtId="0" fontId="30" fillId="3" borderId="20" xfId="0" applyFont="1" applyFill="1" applyBorder="1" applyAlignment="1">
      <alignment horizontal="right"/>
    </xf>
    <xf numFmtId="3" fontId="30" fillId="3" borderId="26" xfId="0" applyNumberFormat="1" applyFont="1" applyFill="1" applyBorder="1"/>
    <xf numFmtId="0" fontId="30" fillId="3" borderId="16" xfId="0" applyFont="1" applyFill="1" applyBorder="1"/>
    <xf numFmtId="0" fontId="30" fillId="3" borderId="17" xfId="0" applyFont="1" applyFill="1" applyBorder="1" applyAlignment="1">
      <alignment horizontal="center"/>
    </xf>
    <xf numFmtId="3" fontId="30" fillId="3" borderId="38" xfId="0" applyNumberFormat="1" applyFont="1" applyFill="1" applyBorder="1"/>
    <xf numFmtId="3" fontId="30" fillId="3" borderId="24" xfId="0" applyNumberFormat="1" applyFont="1" applyFill="1" applyBorder="1"/>
    <xf numFmtId="3" fontId="30" fillId="3" borderId="16" xfId="0" applyNumberFormat="1" applyFont="1" applyFill="1" applyBorder="1"/>
    <xf numFmtId="3" fontId="30" fillId="3" borderId="17" xfId="0" applyNumberFormat="1" applyFont="1" applyFill="1" applyBorder="1"/>
    <xf numFmtId="3" fontId="30" fillId="3" borderId="28" xfId="0" applyNumberFormat="1" applyFont="1" applyFill="1" applyBorder="1"/>
    <xf numFmtId="0" fontId="30" fillId="3" borderId="39" xfId="0" applyFont="1" applyFill="1" applyBorder="1"/>
    <xf numFmtId="0" fontId="30" fillId="3" borderId="17" xfId="0" applyFont="1" applyFill="1" applyBorder="1"/>
    <xf numFmtId="0" fontId="30" fillId="3" borderId="26" xfId="0" applyFont="1" applyFill="1" applyBorder="1"/>
    <xf numFmtId="0" fontId="30" fillId="3" borderId="24" xfId="0" applyFont="1" applyFill="1" applyBorder="1"/>
    <xf numFmtId="0" fontId="30" fillId="3" borderId="38" xfId="0" applyFont="1" applyFill="1" applyBorder="1"/>
    <xf numFmtId="0" fontId="30" fillId="3" borderId="28" xfId="0" applyFont="1" applyFill="1" applyBorder="1"/>
    <xf numFmtId="0" fontId="33" fillId="2" borderId="0" xfId="0" applyFont="1" applyFill="1"/>
    <xf numFmtId="0" fontId="32" fillId="2" borderId="0" xfId="0" applyFont="1" applyFill="1" applyAlignment="1">
      <alignment vertical="center" wrapText="1"/>
    </xf>
    <xf numFmtId="1" fontId="32" fillId="2" borderId="0" xfId="0" applyNumberFormat="1" applyFont="1" applyFill="1" applyAlignment="1">
      <alignment horizontal="right" vertical="center" wrapText="1"/>
    </xf>
    <xf numFmtId="1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0" fontId="33" fillId="2" borderId="0" xfId="0" applyFont="1" applyFill="1" applyBorder="1"/>
    <xf numFmtId="0" fontId="32" fillId="2" borderId="0" xfId="0" applyFont="1" applyFill="1" applyAlignment="1">
      <alignment horizontal="right" wrapText="1"/>
    </xf>
    <xf numFmtId="0" fontId="33" fillId="2" borderId="0" xfId="0" applyFont="1" applyFill="1" applyAlignment="1"/>
    <xf numFmtId="1" fontId="32" fillId="2" borderId="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wrapText="1"/>
    </xf>
    <xf numFmtId="0" fontId="32" fillId="2" borderId="0" xfId="0" applyFont="1" applyFill="1" applyBorder="1" applyAlignment="1">
      <alignment horizontal="left" wrapText="1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3" fillId="2" borderId="0" xfId="0" applyNumberFormat="1" applyFont="1" applyFill="1"/>
    <xf numFmtId="0" fontId="33" fillId="2" borderId="0" xfId="0" applyFont="1" applyFill="1" applyBorder="1" applyAlignment="1">
      <alignment vertical="center"/>
    </xf>
    <xf numFmtId="1" fontId="33" fillId="2" borderId="0" xfId="0" applyNumberFormat="1" applyFont="1" applyFill="1" applyBorder="1" applyAlignment="1">
      <alignment vertical="center" wrapText="1"/>
    </xf>
    <xf numFmtId="1" fontId="33" fillId="2" borderId="0" xfId="0" applyNumberFormat="1" applyFont="1" applyFill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0" fontId="33" fillId="2" borderId="4" xfId="0" applyFont="1" applyFill="1" applyBorder="1"/>
    <xf numFmtId="3" fontId="33" fillId="2" borderId="4" xfId="0" applyNumberFormat="1" applyFont="1" applyFill="1" applyBorder="1"/>
    <xf numFmtId="1" fontId="33" fillId="2" borderId="4" xfId="0" applyNumberFormat="1" applyFont="1" applyFill="1" applyBorder="1"/>
    <xf numFmtId="3" fontId="30" fillId="2" borderId="4" xfId="0" applyNumberFormat="1" applyFont="1" applyFill="1" applyBorder="1" applyAlignment="1">
      <alignment horizontal="right" vertical="center"/>
    </xf>
    <xf numFmtId="0" fontId="33" fillId="2" borderId="10" xfId="0" applyFont="1" applyFill="1" applyBorder="1"/>
    <xf numFmtId="0" fontId="30" fillId="2" borderId="7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wrapText="1"/>
    </xf>
    <xf numFmtId="1" fontId="32" fillId="2" borderId="0" xfId="0" applyNumberFormat="1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2" borderId="10" xfId="0" applyNumberFormat="1" applyFont="1" applyFill="1" applyBorder="1"/>
    <xf numFmtId="0" fontId="33" fillId="2" borderId="9" xfId="0" applyFont="1" applyFill="1" applyBorder="1"/>
    <xf numFmtId="1" fontId="32" fillId="2" borderId="0" xfId="0" applyNumberFormat="1" applyFont="1" applyFill="1" applyAlignment="1">
      <alignment vertical="center" wrapText="1"/>
    </xf>
    <xf numFmtId="3" fontId="30" fillId="3" borderId="4" xfId="0" applyNumberFormat="1" applyFont="1" applyFill="1" applyBorder="1" applyAlignment="1">
      <alignment horizontal="right" vertical="center"/>
    </xf>
    <xf numFmtId="164" fontId="30" fillId="3" borderId="9" xfId="1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5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horizontal="right" vertical="center"/>
    </xf>
    <xf numFmtId="0" fontId="33" fillId="2" borderId="33" xfId="0" applyFont="1" applyFill="1" applyBorder="1"/>
    <xf numFmtId="0" fontId="30" fillId="2" borderId="50" xfId="0" applyFont="1" applyFill="1" applyBorder="1" applyAlignment="1">
      <alignment horizontal="right" vertical="center"/>
    </xf>
    <xf numFmtId="3" fontId="30" fillId="2" borderId="51" xfId="0" applyNumberFormat="1" applyFont="1" applyFill="1" applyBorder="1" applyAlignment="1">
      <alignment horizontal="right" vertical="center"/>
    </xf>
    <xf numFmtId="3" fontId="30" fillId="2" borderId="49" xfId="0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wrapText="1"/>
    </xf>
    <xf numFmtId="3" fontId="35" fillId="2" borderId="0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center" wrapText="1"/>
    </xf>
    <xf numFmtId="0" fontId="35" fillId="2" borderId="12" xfId="0" applyFont="1" applyFill="1" applyBorder="1" applyAlignment="1">
      <alignment horizontal="center" wrapText="1"/>
    </xf>
    <xf numFmtId="164" fontId="35" fillId="2" borderId="8" xfId="1" applyNumberFormat="1" applyFont="1" applyFill="1" applyBorder="1" applyAlignment="1">
      <alignment horizontal="right" vertical="center"/>
    </xf>
    <xf numFmtId="164" fontId="35" fillId="2" borderId="9" xfId="1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right" vertical="center"/>
    </xf>
    <xf numFmtId="164" fontId="35" fillId="3" borderId="0" xfId="1" applyNumberFormat="1" applyFont="1" applyFill="1" applyBorder="1" applyAlignment="1">
      <alignment horizontal="right" vertical="center"/>
    </xf>
    <xf numFmtId="164" fontId="35" fillId="3" borderId="9" xfId="1" applyNumberFormat="1" applyFont="1" applyFill="1" applyBorder="1" applyAlignment="1">
      <alignment horizontal="right" vertical="center"/>
    </xf>
    <xf numFmtId="0" fontId="38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4" fillId="2" borderId="9" xfId="0" applyFont="1" applyFill="1" applyBorder="1"/>
    <xf numFmtId="3" fontId="35" fillId="2" borderId="49" xfId="0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Alignment="1"/>
    <xf numFmtId="0" fontId="30" fillId="3" borderId="0" xfId="0" applyFont="1" applyFill="1" applyBorder="1" applyAlignment="1"/>
    <xf numFmtId="0" fontId="30" fillId="3" borderId="24" xfId="0" applyFont="1" applyFill="1" applyBorder="1" applyAlignment="1"/>
    <xf numFmtId="0" fontId="30" fillId="3" borderId="12" xfId="0" applyFont="1" applyFill="1" applyBorder="1" applyAlignment="1">
      <alignment vertical="center"/>
    </xf>
    <xf numFmtId="0" fontId="33" fillId="2" borderId="11" xfId="0" applyFont="1" applyFill="1" applyBorder="1"/>
    <xf numFmtId="0" fontId="30" fillId="2" borderId="0" xfId="0" applyFont="1" applyFill="1" applyBorder="1" applyAlignment="1">
      <alignment horizontal="center" wrapText="1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1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right" vertical="center"/>
    </xf>
    <xf numFmtId="0" fontId="33" fillId="2" borderId="5" xfId="0" applyFont="1" applyFill="1" applyBorder="1"/>
    <xf numFmtId="0" fontId="30" fillId="3" borderId="11" xfId="0" applyFont="1" applyFill="1" applyBorder="1" applyAlignment="1">
      <alignment vertical="center"/>
    </xf>
    <xf numFmtId="0" fontId="30" fillId="3" borderId="11" xfId="0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1" xfId="0" applyNumberFormat="1" applyFont="1" applyFill="1" applyBorder="1" applyAlignment="1">
      <alignment horizontal="right" vertical="center"/>
    </xf>
    <xf numFmtId="164" fontId="30" fillId="2" borderId="0" xfId="1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3" fontId="33" fillId="2" borderId="11" xfId="0" applyNumberFormat="1" applyFont="1" applyFill="1" applyBorder="1"/>
    <xf numFmtId="0" fontId="33" fillId="2" borderId="7" xfId="0" applyFont="1" applyFill="1" applyBorder="1"/>
    <xf numFmtId="0" fontId="33" fillId="2" borderId="8" xfId="0" applyFont="1" applyFill="1" applyBorder="1"/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/>
    </xf>
    <xf numFmtId="3" fontId="30" fillId="3" borderId="32" xfId="0" applyNumberFormat="1" applyFont="1" applyFill="1" applyBorder="1" applyAlignment="1">
      <alignment horizontal="right" vertical="center"/>
    </xf>
    <xf numFmtId="3" fontId="30" fillId="3" borderId="34" xfId="0" applyNumberFormat="1" applyFont="1" applyFill="1" applyBorder="1" applyAlignment="1">
      <alignment horizontal="right" vertical="center"/>
    </xf>
    <xf numFmtId="3" fontId="33" fillId="2" borderId="34" xfId="0" applyNumberFormat="1" applyFont="1" applyFill="1" applyBorder="1"/>
    <xf numFmtId="0" fontId="30" fillId="3" borderId="4" xfId="0" applyFont="1" applyFill="1" applyBorder="1" applyAlignment="1">
      <alignment vertical="center"/>
    </xf>
    <xf numFmtId="0" fontId="30" fillId="3" borderId="8" xfId="0" applyFont="1" applyFill="1" applyBorder="1" applyAlignment="1">
      <alignment vertical="center"/>
    </xf>
    <xf numFmtId="0" fontId="33" fillId="2" borderId="12" xfId="0" applyFont="1" applyFill="1" applyBorder="1"/>
    <xf numFmtId="165" fontId="39" fillId="2" borderId="7" xfId="1" applyNumberFormat="1" applyFont="1" applyFill="1" applyBorder="1" applyAlignment="1">
      <alignment horizontal="right" vertical="center"/>
    </xf>
    <xf numFmtId="165" fontId="39" fillId="2" borderId="5" xfId="0" applyNumberFormat="1" applyFont="1" applyFill="1" applyBorder="1" applyAlignment="1">
      <alignment horizontal="right" vertical="center"/>
    </xf>
    <xf numFmtId="165" fontId="39" fillId="2" borderId="8" xfId="1" applyNumberFormat="1" applyFont="1" applyFill="1" applyBorder="1" applyAlignment="1">
      <alignment horizontal="right" vertical="center"/>
    </xf>
    <xf numFmtId="165" fontId="39" fillId="2" borderId="10" xfId="1" applyNumberFormat="1" applyFont="1" applyFill="1" applyBorder="1" applyAlignment="1">
      <alignment horizontal="right" vertical="center"/>
    </xf>
    <xf numFmtId="165" fontId="39" fillId="2" borderId="11" xfId="0" applyNumberFormat="1" applyFont="1" applyFill="1" applyBorder="1" applyAlignment="1">
      <alignment horizontal="right" vertical="center"/>
    </xf>
    <xf numFmtId="165" fontId="39" fillId="2" borderId="12" xfId="1" applyNumberFormat="1" applyFont="1" applyFill="1" applyBorder="1" applyAlignment="1">
      <alignment horizontal="right" vertical="center"/>
    </xf>
    <xf numFmtId="165" fontId="39" fillId="2" borderId="4" xfId="1" applyNumberFormat="1" applyFont="1" applyFill="1" applyBorder="1" applyAlignment="1">
      <alignment horizontal="right" vertical="center"/>
    </xf>
    <xf numFmtId="165" fontId="39" fillId="2" borderId="0" xfId="0" applyNumberFormat="1" applyFont="1" applyFill="1" applyBorder="1" applyAlignment="1">
      <alignment horizontal="right" vertical="center"/>
    </xf>
    <xf numFmtId="165" fontId="39" fillId="2" borderId="9" xfId="1" applyNumberFormat="1" applyFont="1" applyFill="1" applyBorder="1" applyAlignment="1">
      <alignment horizontal="right" vertical="center"/>
    </xf>
    <xf numFmtId="165" fontId="39" fillId="3" borderId="4" xfId="1" applyNumberFormat="1" applyFont="1" applyFill="1" applyBorder="1" applyAlignment="1">
      <alignment horizontal="right" vertical="center"/>
    </xf>
    <xf numFmtId="165" fontId="39" fillId="3" borderId="0" xfId="0" applyNumberFormat="1" applyFont="1" applyFill="1" applyBorder="1" applyAlignment="1">
      <alignment horizontal="right" vertical="center"/>
    </xf>
    <xf numFmtId="165" fontId="39" fillId="3" borderId="10" xfId="1" applyNumberFormat="1" applyFont="1" applyFill="1" applyBorder="1" applyAlignment="1">
      <alignment horizontal="right" vertical="center"/>
    </xf>
    <xf numFmtId="165" fontId="39" fillId="3" borderId="11" xfId="0" applyNumberFormat="1" applyFont="1" applyFill="1" applyBorder="1" applyAlignment="1">
      <alignment horizontal="right" vertical="center"/>
    </xf>
    <xf numFmtId="165" fontId="39" fillId="3" borderId="33" xfId="1" applyNumberFormat="1" applyFont="1" applyFill="1" applyBorder="1" applyAlignment="1">
      <alignment horizontal="right" vertical="center"/>
    </xf>
    <xf numFmtId="165" fontId="39" fillId="3" borderId="34" xfId="0" applyNumberFormat="1" applyFont="1" applyFill="1" applyBorder="1" applyAlignment="1">
      <alignment horizontal="right" vertical="center"/>
    </xf>
    <xf numFmtId="165" fontId="39" fillId="3" borderId="32" xfId="1" applyNumberFormat="1" applyFont="1" applyFill="1" applyBorder="1" applyAlignment="1">
      <alignment horizontal="right" vertical="center"/>
    </xf>
    <xf numFmtId="165" fontId="30" fillId="3" borderId="4" xfId="0" applyNumberFormat="1" applyFont="1" applyFill="1" applyBorder="1" applyAlignment="1">
      <alignment vertical="center"/>
    </xf>
    <xf numFmtId="165" fontId="30" fillId="3" borderId="0" xfId="0" applyNumberFormat="1" applyFont="1" applyFill="1" applyBorder="1" applyAlignment="1">
      <alignment vertical="center"/>
    </xf>
    <xf numFmtId="165" fontId="30" fillId="3" borderId="9" xfId="0" applyNumberFormat="1" applyFont="1" applyFill="1" applyBorder="1" applyAlignment="1">
      <alignment vertical="center"/>
    </xf>
    <xf numFmtId="165" fontId="30" fillId="3" borderId="10" xfId="0" applyNumberFormat="1" applyFont="1" applyFill="1" applyBorder="1" applyAlignment="1">
      <alignment vertical="center"/>
    </xf>
    <xf numFmtId="165" fontId="30" fillId="3" borderId="11" xfId="0" applyNumberFormat="1" applyFont="1" applyFill="1" applyBorder="1" applyAlignment="1">
      <alignment vertical="center"/>
    </xf>
    <xf numFmtId="165" fontId="30" fillId="3" borderId="12" xfId="0" applyNumberFormat="1" applyFont="1" applyFill="1" applyBorder="1" applyAlignment="1">
      <alignment vertical="center"/>
    </xf>
    <xf numFmtId="164" fontId="30" fillId="3" borderId="0" xfId="0" applyNumberFormat="1" applyFont="1" applyFill="1" applyBorder="1" applyAlignment="1">
      <alignment vertical="center"/>
    </xf>
    <xf numFmtId="3" fontId="30" fillId="3" borderId="51" xfId="0" applyNumberFormat="1" applyFont="1" applyFill="1" applyBorder="1" applyAlignment="1">
      <alignment vertical="center"/>
    </xf>
    <xf numFmtId="0" fontId="30" fillId="3" borderId="34" xfId="0" applyFont="1" applyFill="1" applyBorder="1" applyAlignment="1">
      <alignment horizontal="right" vertical="center"/>
    </xf>
    <xf numFmtId="0" fontId="33" fillId="2" borderId="32" xfId="0" applyFont="1" applyFill="1" applyBorder="1"/>
    <xf numFmtId="0" fontId="30" fillId="2" borderId="11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3" borderId="0" xfId="2" applyFont="1" applyFill="1" applyBorder="1"/>
    <xf numFmtId="0" fontId="30" fillId="3" borderId="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right"/>
    </xf>
    <xf numFmtId="0" fontId="30" fillId="3" borderId="0" xfId="2" applyFont="1" applyFill="1" applyBorder="1" applyAlignment="1">
      <alignment horizontal="right" vertical="center"/>
    </xf>
    <xf numFmtId="165" fontId="30" fillId="3" borderId="24" xfId="2" applyNumberFormat="1" applyFont="1" applyFill="1" applyBorder="1" applyAlignment="1">
      <alignment horizontal="right" vertical="center"/>
    </xf>
    <xf numFmtId="165" fontId="30" fillId="3" borderId="0" xfId="2" applyNumberFormat="1" applyFont="1" applyFill="1" applyBorder="1" applyAlignment="1">
      <alignment vertical="center"/>
    </xf>
    <xf numFmtId="165" fontId="30" fillId="3" borderId="9" xfId="2" applyNumberFormat="1" applyFont="1" applyFill="1" applyBorder="1" applyAlignment="1">
      <alignment vertical="center"/>
    </xf>
    <xf numFmtId="165" fontId="30" fillId="3" borderId="4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/>
    </xf>
    <xf numFmtId="3" fontId="30" fillId="3" borderId="0" xfId="2" applyNumberFormat="1" applyFont="1" applyFill="1" applyBorder="1"/>
    <xf numFmtId="165" fontId="30" fillId="3" borderId="0" xfId="2" applyNumberFormat="1" applyFont="1" applyFill="1" applyBorder="1" applyAlignment="1">
      <alignment horizontal="right"/>
    </xf>
    <xf numFmtId="0" fontId="30" fillId="3" borderId="11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vertical="center"/>
    </xf>
    <xf numFmtId="165" fontId="30" fillId="3" borderId="12" xfId="2" applyNumberFormat="1" applyFont="1" applyFill="1" applyBorder="1" applyAlignment="1">
      <alignment vertical="center"/>
    </xf>
    <xf numFmtId="165" fontId="30" fillId="3" borderId="10" xfId="2" applyNumberFormat="1" applyFont="1" applyFill="1" applyBorder="1" applyAlignment="1">
      <alignment vertical="center"/>
    </xf>
    <xf numFmtId="166" fontId="30" fillId="3" borderId="0" xfId="2" applyNumberFormat="1" applyFont="1" applyFill="1" applyBorder="1" applyAlignment="1">
      <alignment horizontal="right"/>
    </xf>
    <xf numFmtId="165" fontId="30" fillId="3" borderId="17" xfId="2" applyNumberFormat="1" applyFont="1" applyFill="1" applyBorder="1" applyAlignment="1">
      <alignment horizontal="right" vertical="center"/>
    </xf>
    <xf numFmtId="165" fontId="30" fillId="3" borderId="5" xfId="2" applyNumberFormat="1" applyFont="1" applyFill="1" applyBorder="1" applyAlignment="1">
      <alignment vertical="center"/>
    </xf>
    <xf numFmtId="165" fontId="30" fillId="3" borderId="8" xfId="2" applyNumberFormat="1" applyFont="1" applyFill="1" applyBorder="1" applyAlignment="1">
      <alignment vertical="center"/>
    </xf>
    <xf numFmtId="165" fontId="30" fillId="3" borderId="7" xfId="2" applyNumberFormat="1" applyFont="1" applyFill="1" applyBorder="1" applyAlignment="1">
      <alignment vertical="center"/>
    </xf>
    <xf numFmtId="0" fontId="30" fillId="3" borderId="24" xfId="2" applyFont="1" applyFill="1" applyBorder="1"/>
    <xf numFmtId="0" fontId="30" fillId="2" borderId="0" xfId="2" applyFont="1" applyFill="1" applyBorder="1" applyAlignment="1">
      <alignment wrapText="1"/>
    </xf>
    <xf numFmtId="165" fontId="30" fillId="3" borderId="0" xfId="2" applyNumberFormat="1" applyFont="1" applyFill="1" applyBorder="1"/>
    <xf numFmtId="0" fontId="48" fillId="3" borderId="0" xfId="2" applyFont="1" applyFill="1" applyBorder="1" applyAlignment="1">
      <alignment horizontal="left" vertical="top" wrapText="1"/>
    </xf>
    <xf numFmtId="0" fontId="47" fillId="3" borderId="0" xfId="2" applyFont="1" applyFill="1" applyBorder="1" applyAlignment="1">
      <alignment vertical="top" wrapText="1"/>
    </xf>
    <xf numFmtId="0" fontId="47" fillId="3" borderId="0" xfId="2" applyFont="1" applyFill="1" applyBorder="1" applyAlignment="1">
      <alignment horizontal="right" vertical="top" wrapText="1"/>
    </xf>
    <xf numFmtId="165" fontId="30" fillId="3" borderId="14" xfId="2" applyNumberFormat="1" applyFont="1" applyFill="1" applyBorder="1" applyAlignment="1">
      <alignment vertical="center"/>
    </xf>
    <xf numFmtId="165" fontId="30" fillId="3" borderId="13" xfId="2" applyNumberFormat="1" applyFont="1" applyFill="1" applyBorder="1" applyAlignment="1">
      <alignment vertical="center"/>
    </xf>
    <xf numFmtId="165" fontId="30" fillId="3" borderId="2" xfId="2" applyNumberFormat="1" applyFont="1" applyFill="1" applyBorder="1" applyAlignment="1">
      <alignment vertical="center"/>
    </xf>
    <xf numFmtId="165" fontId="30" fillId="3" borderId="5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vertical="center"/>
    </xf>
    <xf numFmtId="165" fontId="30" fillId="3" borderId="23" xfId="2" applyNumberFormat="1" applyFont="1" applyFill="1" applyBorder="1" applyAlignment="1">
      <alignment vertical="center"/>
    </xf>
    <xf numFmtId="165" fontId="30" fillId="3" borderId="31" xfId="2" applyNumberFormat="1" applyFont="1" applyFill="1" applyBorder="1" applyAlignment="1">
      <alignment vertical="center"/>
    </xf>
    <xf numFmtId="0" fontId="30" fillId="3" borderId="30" xfId="2" applyFont="1" applyFill="1" applyBorder="1"/>
    <xf numFmtId="0" fontId="30" fillId="3" borderId="5" xfId="2" applyFont="1" applyFill="1" applyBorder="1"/>
    <xf numFmtId="0" fontId="30" fillId="3" borderId="16" xfId="2" applyFont="1" applyFill="1" applyBorder="1"/>
    <xf numFmtId="0" fontId="30" fillId="3" borderId="39" xfId="2" applyFont="1" applyFill="1" applyBorder="1"/>
    <xf numFmtId="0" fontId="30" fillId="3" borderId="39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center" wrapText="1"/>
    </xf>
    <xf numFmtId="0" fontId="30" fillId="3" borderId="15" xfId="2" applyFont="1" applyFill="1" applyBorder="1" applyAlignment="1">
      <alignment horizontal="center" wrapText="1"/>
    </xf>
    <xf numFmtId="0" fontId="30" fillId="3" borderId="3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/>
    </xf>
    <xf numFmtId="0" fontId="30" fillId="3" borderId="30" xfId="2" applyFont="1" applyFill="1" applyBorder="1" applyAlignment="1">
      <alignment horizontal="right" vertical="center"/>
    </xf>
    <xf numFmtId="0" fontId="30" fillId="3" borderId="42" xfId="2" applyFont="1" applyFill="1" applyBorder="1" applyAlignment="1">
      <alignment horizontal="right" vertical="center"/>
    </xf>
    <xf numFmtId="0" fontId="47" fillId="3" borderId="0" xfId="2" applyFont="1" applyFill="1" applyBorder="1" applyAlignment="1">
      <alignment horizontal="right" vertical="top" wrapText="1"/>
    </xf>
    <xf numFmtId="0" fontId="30" fillId="2" borderId="11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3" fontId="30" fillId="3" borderId="24" xfId="2" applyNumberFormat="1" applyFont="1" applyFill="1" applyBorder="1" applyAlignment="1">
      <alignment horizontal="right"/>
    </xf>
    <xf numFmtId="165" fontId="30" fillId="3" borderId="24" xfId="2" applyNumberFormat="1" applyFont="1" applyFill="1" applyBorder="1" applyAlignment="1">
      <alignment horizontal="right"/>
    </xf>
    <xf numFmtId="166" fontId="30" fillId="3" borderId="24" xfId="2" applyNumberFormat="1" applyFont="1" applyFill="1" applyBorder="1" applyAlignment="1">
      <alignment horizontal="right"/>
    </xf>
    <xf numFmtId="3" fontId="30" fillId="3" borderId="24" xfId="2" applyNumberFormat="1" applyFont="1" applyFill="1" applyBorder="1" applyAlignment="1">
      <alignment horizontal="right" vertical="center"/>
    </xf>
    <xf numFmtId="3" fontId="30" fillId="3" borderId="9" xfId="2" applyNumberFormat="1" applyFont="1" applyFill="1" applyBorder="1" applyAlignment="1">
      <alignment horizontal="right" vertical="center"/>
    </xf>
    <xf numFmtId="3" fontId="30" fillId="3" borderId="0" xfId="2" applyNumberFormat="1" applyFont="1" applyFill="1" applyBorder="1" applyAlignment="1">
      <alignment vertical="center"/>
    </xf>
    <xf numFmtId="3" fontId="30" fillId="3" borderId="9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 vertical="center"/>
    </xf>
    <xf numFmtId="3" fontId="30" fillId="3" borderId="16" xfId="2" applyNumberFormat="1" applyFont="1" applyFill="1" applyBorder="1" applyAlignment="1">
      <alignment horizontal="right" vertical="center"/>
    </xf>
    <xf numFmtId="3" fontId="30" fillId="3" borderId="12" xfId="2" applyNumberFormat="1" applyFont="1" applyFill="1" applyBorder="1" applyAlignment="1">
      <alignment vertical="center"/>
    </xf>
    <xf numFmtId="3" fontId="30" fillId="3" borderId="11" xfId="2" applyNumberFormat="1" applyFont="1" applyFill="1" applyBorder="1" applyAlignment="1">
      <alignment vertical="center"/>
    </xf>
    <xf numFmtId="3" fontId="30" fillId="3" borderId="12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vertical="center"/>
    </xf>
    <xf numFmtId="3" fontId="30" fillId="3" borderId="54" xfId="2" applyNumberFormat="1" applyFont="1" applyFill="1" applyBorder="1" applyAlignment="1">
      <alignment vertical="center"/>
    </xf>
    <xf numFmtId="3" fontId="30" fillId="3" borderId="2" xfId="2" applyNumberFormat="1" applyFont="1" applyFill="1" applyBorder="1" applyAlignment="1">
      <alignment vertical="center"/>
    </xf>
    <xf numFmtId="3" fontId="30" fillId="3" borderId="13" xfId="2" applyNumberFormat="1" applyFont="1" applyFill="1" applyBorder="1" applyAlignment="1">
      <alignment vertical="center"/>
    </xf>
    <xf numFmtId="3" fontId="30" fillId="3" borderId="57" xfId="2" applyNumberFormat="1" applyFont="1" applyFill="1" applyBorder="1" applyAlignment="1">
      <alignment vertical="center"/>
    </xf>
    <xf numFmtId="3" fontId="30" fillId="3" borderId="58" xfId="2" applyNumberFormat="1" applyFont="1" applyFill="1" applyBorder="1" applyAlignment="1">
      <alignment vertical="center"/>
    </xf>
    <xf numFmtId="0" fontId="30" fillId="3" borderId="11" xfId="2" applyFont="1" applyFill="1" applyBorder="1"/>
    <xf numFmtId="0" fontId="30" fillId="3" borderId="39" xfId="2" applyFont="1" applyFill="1" applyBorder="1" applyAlignment="1">
      <alignment horizontal="right" textRotation="90" wrapText="1"/>
    </xf>
    <xf numFmtId="0" fontId="30" fillId="3" borderId="6" xfId="2" applyFont="1" applyFill="1" applyBorder="1" applyAlignment="1">
      <alignment horizontal="right" textRotation="90" wrapText="1"/>
    </xf>
    <xf numFmtId="3" fontId="30" fillId="3" borderId="25" xfId="2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164" fontId="30" fillId="3" borderId="0" xfId="1" applyNumberFormat="1" applyFont="1" applyFill="1" applyBorder="1" applyAlignment="1">
      <alignment vertical="center"/>
    </xf>
    <xf numFmtId="0" fontId="30" fillId="2" borderId="0" xfId="2" applyFont="1" applyFill="1"/>
    <xf numFmtId="165" fontId="30" fillId="3" borderId="0" xfId="2" applyNumberFormat="1" applyFont="1" applyFill="1" applyBorder="1" applyAlignment="1">
      <alignment wrapText="1"/>
    </xf>
    <xf numFmtId="49" fontId="30" fillId="2" borderId="0" xfId="2" applyNumberFormat="1" applyFont="1" applyFill="1" applyBorder="1" applyAlignment="1">
      <alignment wrapText="1"/>
    </xf>
    <xf numFmtId="0" fontId="53" fillId="2" borderId="0" xfId="2" applyFont="1" applyFill="1" applyBorder="1" applyAlignment="1">
      <alignment vertical="center" wrapText="1"/>
    </xf>
    <xf numFmtId="16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Border="1" applyAlignment="1">
      <alignment wrapText="1"/>
    </xf>
    <xf numFmtId="165" fontId="54" fillId="3" borderId="0" xfId="2" applyNumberFormat="1" applyFont="1" applyFill="1" applyBorder="1" applyAlignment="1">
      <alignment horizontal="center" vertical="center" wrapText="1"/>
    </xf>
    <xf numFmtId="165" fontId="53" fillId="3" borderId="0" xfId="2" applyNumberFormat="1" applyFont="1" applyFill="1" applyBorder="1" applyAlignment="1">
      <alignment vertical="center" wrapText="1"/>
    </xf>
    <xf numFmtId="0" fontId="30" fillId="2" borderId="0" xfId="2" applyFont="1" applyFill="1" applyBorder="1"/>
    <xf numFmtId="165" fontId="30" fillId="3" borderId="0" xfId="2" applyNumberFormat="1" applyFont="1" applyFill="1" applyBorder="1" applyAlignment="1">
      <alignment horizontal="left" vertical="top" wrapText="1"/>
    </xf>
    <xf numFmtId="0" fontId="30" fillId="3" borderId="0" xfId="2" applyFont="1" applyFill="1"/>
    <xf numFmtId="0" fontId="56" fillId="2" borderId="0" xfId="2" applyFont="1" applyFill="1" applyAlignment="1">
      <alignment vertical="center" wrapText="1"/>
    </xf>
    <xf numFmtId="165" fontId="57" fillId="3" borderId="0" xfId="2" applyNumberFormat="1" applyFont="1" applyFill="1" applyBorder="1" applyAlignment="1">
      <alignment vertical="center" wrapText="1"/>
    </xf>
    <xf numFmtId="165" fontId="56" fillId="3" borderId="0" xfId="2" applyNumberFormat="1" applyFont="1" applyFill="1" applyBorder="1" applyAlignment="1">
      <alignment vertical="center" wrapText="1"/>
    </xf>
    <xf numFmtId="165" fontId="55" fillId="3" borderId="0" xfId="2" applyNumberFormat="1" applyFont="1" applyFill="1" applyBorder="1" applyAlignment="1">
      <alignment wrapText="1"/>
    </xf>
    <xf numFmtId="0" fontId="55" fillId="2" borderId="0" xfId="2" applyFont="1" applyFill="1" applyBorder="1" applyAlignment="1">
      <alignment wrapText="1"/>
    </xf>
    <xf numFmtId="0" fontId="30" fillId="2" borderId="0" xfId="2" applyFont="1" applyFill="1" applyAlignment="1">
      <alignment horizontal="left"/>
    </xf>
    <xf numFmtId="0" fontId="30" fillId="2" borderId="0" xfId="2" applyFont="1" applyFill="1" applyAlignment="1"/>
    <xf numFmtId="0" fontId="30" fillId="2" borderId="0" xfId="2" applyFont="1" applyFill="1" applyBorder="1" applyAlignment="1">
      <alignment horizontal="right"/>
    </xf>
    <xf numFmtId="0" fontId="5" fillId="3" borderId="0" xfId="2" applyFill="1" applyBorder="1" applyAlignment="1"/>
    <xf numFmtId="0" fontId="30" fillId="3" borderId="6" xfId="2" applyFont="1" applyFill="1" applyBorder="1" applyAlignment="1">
      <alignment horizontal="center" wrapText="1"/>
    </xf>
    <xf numFmtId="0" fontId="47" fillId="3" borderId="0" xfId="2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vertical="center" wrapText="1"/>
    </xf>
    <xf numFmtId="0" fontId="30" fillId="3" borderId="56" xfId="2" applyFont="1" applyFill="1" applyBorder="1" applyAlignment="1">
      <alignment horizontal="right" textRotation="90" wrapText="1"/>
    </xf>
    <xf numFmtId="0" fontId="30" fillId="3" borderId="55" xfId="2" applyFont="1" applyFill="1" applyBorder="1" applyAlignment="1">
      <alignment horizontal="right" textRotation="90" wrapText="1"/>
    </xf>
    <xf numFmtId="0" fontId="30" fillId="3" borderId="0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right" vertical="center"/>
    </xf>
    <xf numFmtId="0" fontId="49" fillId="3" borderId="0" xfId="2" applyFont="1" applyFill="1" applyBorder="1" applyAlignme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 wrapText="1"/>
    </xf>
    <xf numFmtId="165" fontId="30" fillId="2" borderId="0" xfId="0" applyNumberFormat="1" applyFont="1" applyFill="1" applyBorder="1" applyAlignment="1">
      <alignment horizontal="center"/>
    </xf>
    <xf numFmtId="165" fontId="30" fillId="2" borderId="9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165" fontId="30" fillId="2" borderId="15" xfId="0" applyNumberFormat="1" applyFont="1" applyFill="1" applyBorder="1" applyAlignment="1">
      <alignment horizontal="center"/>
    </xf>
    <xf numFmtId="165" fontId="30" fillId="2" borderId="6" xfId="0" applyNumberFormat="1" applyFont="1" applyFill="1" applyBorder="1" applyAlignment="1">
      <alignment horizont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6" xfId="0" applyNumberFormat="1" applyFont="1" applyFill="1" applyBorder="1" applyAlignment="1">
      <alignment horizontal="right" vertical="center"/>
    </xf>
    <xf numFmtId="165" fontId="30" fillId="3" borderId="15" xfId="0" applyNumberFormat="1" applyFont="1" applyFill="1" applyBorder="1" applyAlignment="1">
      <alignment horizontal="center" vertical="center"/>
    </xf>
    <xf numFmtId="165" fontId="30" fillId="3" borderId="6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top" wrapText="1"/>
    </xf>
    <xf numFmtId="165" fontId="30" fillId="3" borderId="15" xfId="0" applyNumberFormat="1" applyFont="1" applyFill="1" applyBorder="1" applyAlignment="1">
      <alignment horizontal="center" vertical="top" wrapText="1"/>
    </xf>
    <xf numFmtId="165" fontId="30" fillId="3" borderId="6" xfId="0" applyNumberFormat="1" applyFont="1" applyFill="1" applyBorder="1" applyAlignment="1">
      <alignment horizontal="center" vertical="top" wrapText="1"/>
    </xf>
    <xf numFmtId="3" fontId="30" fillId="3" borderId="3" xfId="0" applyNumberFormat="1" applyFont="1" applyFill="1" applyBorder="1" applyAlignment="1">
      <alignment horizontal="right"/>
    </xf>
    <xf numFmtId="3" fontId="30" fillId="3" borderId="6" xfId="0" applyNumberFormat="1" applyFont="1" applyFill="1" applyBorder="1" applyAlignment="1">
      <alignment horizontal="right"/>
    </xf>
    <xf numFmtId="165" fontId="30" fillId="3" borderId="15" xfId="0" applyNumberFormat="1" applyFont="1" applyFill="1" applyBorder="1" applyAlignment="1">
      <alignment horizontal="center"/>
    </xf>
    <xf numFmtId="165" fontId="30" fillId="3" borderId="6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top"/>
    </xf>
    <xf numFmtId="3" fontId="30" fillId="2" borderId="6" xfId="0" applyNumberFormat="1" applyFont="1" applyFill="1" applyBorder="1" applyAlignment="1">
      <alignment horizontal="right" vertical="top"/>
    </xf>
    <xf numFmtId="0" fontId="30" fillId="3" borderId="6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165" fontId="30" fillId="3" borderId="9" xfId="0" applyNumberFormat="1" applyFont="1" applyFill="1" applyBorder="1" applyAlignment="1">
      <alignment horizontal="center" vertical="center"/>
    </xf>
    <xf numFmtId="3" fontId="30" fillId="3" borderId="7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30" fillId="3" borderId="4" xfId="0" applyNumberFormat="1" applyFont="1" applyFill="1" applyBorder="1" applyAlignment="1">
      <alignment vertical="center"/>
    </xf>
    <xf numFmtId="0" fontId="33" fillId="3" borderId="11" xfId="0" applyFont="1" applyFill="1" applyBorder="1"/>
    <xf numFmtId="0" fontId="30" fillId="2" borderId="9" xfId="0" applyFont="1" applyFill="1" applyBorder="1" applyAlignment="1">
      <alignment horizontal="right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4" xfId="0" applyFont="1" applyFill="1" applyBorder="1"/>
    <xf numFmtId="3" fontId="55" fillId="2" borderId="4" xfId="0" applyNumberFormat="1" applyFont="1" applyFill="1" applyBorder="1" applyAlignment="1">
      <alignment horizontal="right"/>
    </xf>
    <xf numFmtId="3" fontId="55" fillId="2" borderId="0" xfId="0" applyNumberFormat="1" applyFont="1" applyFill="1" applyBorder="1"/>
    <xf numFmtId="0" fontId="55" fillId="2" borderId="4" xfId="0" applyFont="1" applyFill="1" applyBorder="1" applyAlignment="1">
      <alignment horizontal="right"/>
    </xf>
    <xf numFmtId="1" fontId="30" fillId="3" borderId="39" xfId="2" applyNumberFormat="1" applyFont="1" applyFill="1" applyBorder="1" applyAlignment="1">
      <alignment horizontal="center" wrapText="1"/>
    </xf>
    <xf numFmtId="1" fontId="30" fillId="3" borderId="6" xfId="2" applyNumberFormat="1" applyFont="1" applyFill="1" applyBorder="1" applyAlignment="1">
      <alignment horizontal="center" wrapText="1"/>
    </xf>
    <xf numFmtId="1" fontId="30" fillId="3" borderId="3" xfId="2" applyNumberFormat="1" applyFont="1" applyFill="1" applyBorder="1" applyAlignment="1">
      <alignment horizontal="center" wrapText="1"/>
    </xf>
    <xf numFmtId="165" fontId="30" fillId="3" borderId="11" xfId="2" applyNumberFormat="1" applyFont="1" applyFill="1" applyBorder="1" applyAlignment="1">
      <alignment horizontal="right"/>
    </xf>
    <xf numFmtId="0" fontId="30" fillId="3" borderId="6" xfId="2" applyFont="1" applyFill="1" applyBorder="1"/>
    <xf numFmtId="165" fontId="30" fillId="3" borderId="43" xfId="2" applyNumberFormat="1" applyFont="1" applyFill="1" applyBorder="1" applyAlignment="1">
      <alignment horizontal="right" vertical="center"/>
    </xf>
    <xf numFmtId="165" fontId="30" fillId="3" borderId="30" xfId="2" applyNumberFormat="1" applyFont="1" applyFill="1" applyBorder="1" applyAlignment="1">
      <alignment horizontal="right" vertical="center"/>
    </xf>
    <xf numFmtId="165" fontId="30" fillId="3" borderId="17" xfId="2" applyNumberFormat="1" applyFont="1" applyFill="1" applyBorder="1" applyAlignment="1">
      <alignment vertical="center"/>
    </xf>
    <xf numFmtId="165" fontId="30" fillId="3" borderId="24" xfId="2" applyNumberFormat="1" applyFont="1" applyFill="1" applyBorder="1" applyAlignment="1">
      <alignment vertical="center"/>
    </xf>
    <xf numFmtId="165" fontId="30" fillId="3" borderId="16" xfId="2" applyNumberFormat="1" applyFont="1" applyFill="1" applyBorder="1" applyAlignment="1">
      <alignment vertical="center"/>
    </xf>
    <xf numFmtId="1" fontId="35" fillId="3" borderId="6" xfId="2" applyNumberFormat="1" applyFont="1" applyFill="1" applyBorder="1" applyAlignment="1">
      <alignment horizontal="center" wrapText="1"/>
    </xf>
    <xf numFmtId="165" fontId="35" fillId="3" borderId="5" xfId="2" applyNumberFormat="1" applyFont="1" applyFill="1" applyBorder="1" applyAlignment="1">
      <alignment horizontal="right" vertical="center"/>
    </xf>
    <xf numFmtId="165" fontId="35" fillId="3" borderId="0" xfId="2" applyNumberFormat="1" applyFont="1" applyFill="1" applyBorder="1" applyAlignment="1">
      <alignment vertical="center"/>
    </xf>
    <xf numFmtId="165" fontId="35" fillId="3" borderId="11" xfId="2" applyNumberFormat="1" applyFont="1" applyFill="1" applyBorder="1" applyAlignment="1">
      <alignment vertical="center"/>
    </xf>
    <xf numFmtId="165" fontId="35" fillId="3" borderId="5" xfId="2" applyNumberFormat="1" applyFont="1" applyFill="1" applyBorder="1" applyAlignment="1">
      <alignment vertical="center"/>
    </xf>
    <xf numFmtId="1" fontId="35" fillId="3" borderId="15" xfId="2" applyNumberFormat="1" applyFont="1" applyFill="1" applyBorder="1" applyAlignment="1">
      <alignment horizontal="center" wrapText="1"/>
    </xf>
    <xf numFmtId="165" fontId="35" fillId="3" borderId="8" xfId="2" applyNumberFormat="1" applyFont="1" applyFill="1" applyBorder="1" applyAlignment="1">
      <alignment vertical="center"/>
    </xf>
    <xf numFmtId="165" fontId="35" fillId="3" borderId="9" xfId="2" applyNumberFormat="1" applyFont="1" applyFill="1" applyBorder="1" applyAlignment="1">
      <alignment vertical="center"/>
    </xf>
    <xf numFmtId="165" fontId="35" fillId="3" borderId="12" xfId="2" applyNumberFormat="1" applyFont="1" applyFill="1" applyBorder="1" applyAlignment="1">
      <alignment vertical="center"/>
    </xf>
    <xf numFmtId="165" fontId="35" fillId="3" borderId="8" xfId="2" applyNumberFormat="1" applyFont="1" applyFill="1" applyBorder="1" applyAlignment="1">
      <alignment horizontal="right" vertical="center"/>
    </xf>
    <xf numFmtId="165" fontId="35" fillId="3" borderId="9" xfId="2" applyNumberFormat="1" applyFont="1" applyFill="1" applyBorder="1" applyAlignment="1">
      <alignment horizontal="right" vertical="center"/>
    </xf>
    <xf numFmtId="165" fontId="35" fillId="3" borderId="12" xfId="2" applyNumberFormat="1" applyFont="1" applyFill="1" applyBorder="1" applyAlignment="1">
      <alignment horizontal="right" vertical="center"/>
    </xf>
    <xf numFmtId="1" fontId="30" fillId="3" borderId="55" xfId="2" applyNumberFormat="1" applyFont="1" applyFill="1" applyBorder="1" applyAlignment="1">
      <alignment horizontal="center" wrapText="1"/>
    </xf>
    <xf numFmtId="0" fontId="30" fillId="3" borderId="17" xfId="2" applyFont="1" applyFill="1" applyBorder="1"/>
    <xf numFmtId="0" fontId="30" fillId="3" borderId="43" xfId="2" applyFont="1" applyFill="1" applyBorder="1"/>
    <xf numFmtId="165" fontId="30" fillId="3" borderId="30" xfId="2" applyNumberFormat="1" applyFont="1" applyFill="1" applyBorder="1"/>
    <xf numFmtId="3" fontId="30" fillId="3" borderId="17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vertical="center"/>
    </xf>
    <xf numFmtId="3" fontId="30" fillId="3" borderId="61" xfId="2" applyNumberFormat="1" applyFont="1" applyFill="1" applyBorder="1" applyAlignment="1">
      <alignment vertical="center"/>
    </xf>
    <xf numFmtId="3" fontId="30" fillId="3" borderId="59" xfId="2" applyNumberFormat="1" applyFont="1" applyFill="1" applyBorder="1" applyAlignment="1">
      <alignment vertical="center"/>
    </xf>
    <xf numFmtId="0" fontId="30" fillId="2" borderId="12" xfId="0" applyFont="1" applyFill="1" applyBorder="1" applyAlignment="1">
      <alignment horizontal="right" wrapText="1"/>
    </xf>
    <xf numFmtId="0" fontId="30" fillId="3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wrapText="1"/>
    </xf>
    <xf numFmtId="0" fontId="39" fillId="2" borderId="43" xfId="0" applyFont="1" applyFill="1" applyBorder="1" applyAlignment="1">
      <alignment horizontal="right" wrapText="1"/>
    </xf>
    <xf numFmtId="3" fontId="30" fillId="3" borderId="11" xfId="2" applyNumberFormat="1" applyFont="1" applyFill="1" applyBorder="1"/>
    <xf numFmtId="165" fontId="30" fillId="3" borderId="30" xfId="2" applyNumberFormat="1" applyFont="1" applyFill="1" applyBorder="1" applyAlignment="1">
      <alignment horizontal="right"/>
    </xf>
    <xf numFmtId="165" fontId="30" fillId="3" borderId="42" xfId="2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horizontal="right" wrapText="1"/>
    </xf>
    <xf numFmtId="0" fontId="30" fillId="3" borderId="0" xfId="2" applyFont="1" applyFill="1" applyBorder="1" applyAlignment="1">
      <alignment horizontal="right"/>
    </xf>
    <xf numFmtId="0" fontId="30" fillId="3" borderId="0" xfId="2" applyFont="1" applyFill="1" applyBorder="1" applyAlignment="1"/>
    <xf numFmtId="0" fontId="3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/>
    <xf numFmtId="3" fontId="30" fillId="3" borderId="39" xfId="0" applyNumberFormat="1" applyFont="1" applyFill="1" applyBorder="1"/>
    <xf numFmtId="0" fontId="50" fillId="3" borderId="0" xfId="0" applyFont="1" applyFill="1" applyBorder="1" applyAlignment="1">
      <alignment vertical="center"/>
    </xf>
    <xf numFmtId="165" fontId="39" fillId="2" borderId="5" xfId="1" applyNumberFormat="1" applyFont="1" applyFill="1" applyBorder="1" applyAlignment="1">
      <alignment horizontal="right" vertical="center"/>
    </xf>
    <xf numFmtId="165" fontId="39" fillId="2" borderId="0" xfId="1" applyNumberFormat="1" applyFont="1" applyFill="1" applyBorder="1" applyAlignment="1">
      <alignment horizontal="right" vertical="center"/>
    </xf>
    <xf numFmtId="165" fontId="39" fillId="2" borderId="50" xfId="1" applyNumberFormat="1" applyFont="1" applyFill="1" applyBorder="1" applyAlignment="1">
      <alignment horizontal="right" vertical="center"/>
    </xf>
    <xf numFmtId="165" fontId="39" fillId="2" borderId="49" xfId="1" applyNumberFormat="1" applyFont="1" applyFill="1" applyBorder="1" applyAlignment="1">
      <alignment horizontal="right" vertical="center"/>
    </xf>
    <xf numFmtId="165" fontId="39" fillId="2" borderId="51" xfId="1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165" fontId="30" fillId="2" borderId="12" xfId="0" applyNumberFormat="1" applyFont="1" applyFill="1" applyBorder="1" applyAlignment="1">
      <alignment horizontal="center"/>
    </xf>
    <xf numFmtId="165" fontId="30" fillId="3" borderId="0" xfId="20" applyNumberFormat="1" applyFont="1" applyFill="1" applyBorder="1" applyAlignment="1">
      <alignment horizontal="right" vertical="center"/>
    </xf>
    <xf numFmtId="165" fontId="30" fillId="3" borderId="5" xfId="20" applyNumberFormat="1" applyFont="1" applyFill="1" applyBorder="1" applyAlignment="1">
      <alignment horizontal="right" vertical="center"/>
    </xf>
    <xf numFmtId="164" fontId="30" fillId="3" borderId="2" xfId="1" applyNumberFormat="1" applyFont="1" applyFill="1" applyBorder="1" applyAlignment="1">
      <alignment vertical="center"/>
    </xf>
    <xf numFmtId="164" fontId="30" fillId="3" borderId="14" xfId="1" applyNumberFormat="1" applyFont="1" applyFill="1" applyBorder="1" applyAlignment="1">
      <alignment vertical="center"/>
    </xf>
    <xf numFmtId="164" fontId="30" fillId="3" borderId="13" xfId="1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164" fontId="30" fillId="2" borderId="5" xfId="1" applyNumberFormat="1" applyFont="1" applyFill="1" applyBorder="1" applyAlignment="1">
      <alignment horizontal="right" vertical="center"/>
    </xf>
    <xf numFmtId="164" fontId="30" fillId="2" borderId="11" xfId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wrapText="1"/>
    </xf>
    <xf numFmtId="164" fontId="30" fillId="2" borderId="34" xfId="1" applyNumberFormat="1" applyFont="1" applyFill="1" applyBorder="1" applyAlignment="1">
      <alignment horizontal="right" vertical="center"/>
    </xf>
    <xf numFmtId="164" fontId="30" fillId="3" borderId="11" xfId="1" applyNumberFormat="1" applyFont="1" applyFill="1" applyBorder="1" applyAlignment="1">
      <alignment horizontal="right" vertical="center"/>
    </xf>
    <xf numFmtId="164" fontId="30" fillId="3" borderId="34" xfId="1" applyNumberFormat="1" applyFont="1" applyFill="1" applyBorder="1" applyAlignment="1">
      <alignment horizontal="right" vertical="center"/>
    </xf>
    <xf numFmtId="164" fontId="30" fillId="3" borderId="12" xfId="1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right" vertical="center"/>
    </xf>
    <xf numFmtId="1" fontId="54" fillId="2" borderId="0" xfId="0" applyNumberFormat="1" applyFont="1" applyFill="1" applyBorder="1" applyAlignment="1">
      <alignment horizontal="right" vertical="center"/>
    </xf>
    <xf numFmtId="0" fontId="62" fillId="2" borderId="0" xfId="0" applyFont="1" applyFill="1" applyBorder="1"/>
    <xf numFmtId="0" fontId="37" fillId="2" borderId="0" xfId="0" applyFont="1" applyFill="1" applyBorder="1"/>
    <xf numFmtId="0" fontId="30" fillId="2" borderId="0" xfId="0" applyFont="1" applyFill="1" applyBorder="1" applyAlignment="1">
      <alignment horizontal="right" vertical="center"/>
    </xf>
    <xf numFmtId="4" fontId="30" fillId="3" borderId="0" xfId="2" applyNumberFormat="1" applyFont="1" applyFill="1" applyBorder="1"/>
    <xf numFmtId="165" fontId="30" fillId="2" borderId="8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4" fillId="2" borderId="9" xfId="0" applyFont="1" applyFill="1" applyBorder="1" applyAlignment="1"/>
    <xf numFmtId="0" fontId="35" fillId="2" borderId="10" xfId="0" applyFont="1" applyFill="1" applyBorder="1" applyAlignment="1">
      <alignment horizontal="center" wrapText="1"/>
    </xf>
    <xf numFmtId="3" fontId="35" fillId="2" borderId="7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2" borderId="50" xfId="0" applyNumberFormat="1" applyFont="1" applyFill="1" applyBorder="1" applyAlignment="1">
      <alignment horizontal="right" vertical="center"/>
    </xf>
    <xf numFmtId="3" fontId="35" fillId="3" borderId="7" xfId="0" applyNumberFormat="1" applyFont="1" applyFill="1" applyBorder="1" applyAlignment="1">
      <alignment horizontal="right" vertical="center"/>
    </xf>
    <xf numFmtId="3" fontId="35" fillId="3" borderId="4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/>
    <xf numFmtId="3" fontId="54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top" wrapText="1"/>
    </xf>
    <xf numFmtId="1" fontId="55" fillId="2" borderId="24" xfId="2" applyNumberFormat="1" applyFont="1" applyFill="1" applyBorder="1" applyAlignment="1">
      <alignment horizontal="right" wrapText="1"/>
    </xf>
    <xf numFmtId="1" fontId="55" fillId="2" borderId="0" xfId="2" applyNumberFormat="1" applyFont="1" applyFill="1" applyBorder="1" applyAlignment="1">
      <alignment horizontal="right" wrapText="1"/>
    </xf>
    <xf numFmtId="0" fontId="60" fillId="3" borderId="0" xfId="0" applyFont="1" applyFill="1" applyBorder="1" applyAlignment="1">
      <alignment horizontal="left" wrapText="1"/>
    </xf>
    <xf numFmtId="167" fontId="30" fillId="3" borderId="0" xfId="2" applyNumberFormat="1" applyFont="1" applyFill="1" applyBorder="1" applyAlignment="1">
      <alignment horizontal="right"/>
    </xf>
    <xf numFmtId="2" fontId="30" fillId="3" borderId="0" xfId="0" applyNumberFormat="1" applyFont="1" applyFill="1"/>
    <xf numFmtId="3" fontId="30" fillId="2" borderId="11" xfId="0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164" fontId="33" fillId="2" borderId="0" xfId="0" applyNumberFormat="1" applyFont="1" applyFill="1"/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164" fontId="30" fillId="2" borderId="49" xfId="1" applyNumberFormat="1" applyFont="1" applyFill="1" applyBorder="1" applyAlignment="1">
      <alignment horizontal="right" vertical="center"/>
    </xf>
    <xf numFmtId="1" fontId="30" fillId="2" borderId="8" xfId="0" applyNumberFormat="1" applyFont="1" applyFill="1" applyBorder="1" applyAlignment="1">
      <alignment horizontal="left" wrapText="1"/>
    </xf>
    <xf numFmtId="164" fontId="30" fillId="2" borderId="8" xfId="1" applyNumberFormat="1" applyFont="1" applyFill="1" applyBorder="1" applyAlignment="1">
      <alignment horizontal="right" vertical="center"/>
    </xf>
    <xf numFmtId="164" fontId="30" fillId="2" borderId="9" xfId="1" applyNumberFormat="1" applyFont="1" applyFill="1" applyBorder="1" applyAlignment="1">
      <alignment horizontal="right" vertical="center"/>
    </xf>
    <xf numFmtId="3" fontId="30" fillId="2" borderId="50" xfId="0" applyNumberFormat="1" applyFont="1" applyFill="1" applyBorder="1" applyAlignment="1">
      <alignment horizontal="right" vertical="center"/>
    </xf>
    <xf numFmtId="164" fontId="30" fillId="2" borderId="51" xfId="1" applyNumberFormat="1" applyFont="1" applyFill="1" applyBorder="1" applyAlignment="1">
      <alignment horizontal="right" vertical="center"/>
    </xf>
    <xf numFmtId="164" fontId="30" fillId="3" borderId="8" xfId="1" applyNumberFormat="1" applyFont="1" applyFill="1" applyBorder="1" applyAlignment="1">
      <alignment horizontal="right" vertical="center"/>
    </xf>
    <xf numFmtId="3" fontId="30" fillId="3" borderId="60" xfId="2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 wrapText="1"/>
    </xf>
    <xf numFmtId="165" fontId="33" fillId="2" borderId="0" xfId="0" applyNumberFormat="1" applyFont="1" applyFill="1"/>
    <xf numFmtId="0" fontId="30" fillId="2" borderId="30" xfId="2" applyFont="1" applyFill="1" applyBorder="1" applyAlignment="1">
      <alignment wrapText="1"/>
    </xf>
    <xf numFmtId="1" fontId="30" fillId="2" borderId="0" xfId="2" applyNumberFormat="1" applyFont="1" applyFill="1" applyBorder="1" applyAlignment="1">
      <alignment horizontal="right" wrapText="1"/>
    </xf>
    <xf numFmtId="0" fontId="30" fillId="2" borderId="24" xfId="2" applyFont="1" applyFill="1" applyBorder="1" applyAlignment="1">
      <alignment horizontal="right" wrapText="1"/>
    </xf>
    <xf numFmtId="0" fontId="30" fillId="2" borderId="0" xfId="2" applyFont="1" applyFill="1" applyBorder="1" applyAlignment="1">
      <alignment horizontal="right" wrapText="1"/>
    </xf>
    <xf numFmtId="0" fontId="30" fillId="3" borderId="24" xfId="2" applyFont="1" applyFill="1" applyBorder="1" applyAlignment="1">
      <alignment horizontal="right"/>
    </xf>
    <xf numFmtId="3" fontId="30" fillId="3" borderId="0" xfId="0" applyNumberFormat="1" applyFont="1" applyFill="1"/>
    <xf numFmtId="165" fontId="54" fillId="3" borderId="24" xfId="2" applyNumberFormat="1" applyFont="1" applyFill="1" applyBorder="1" applyAlignment="1">
      <alignment horizontal="right" vertical="center"/>
    </xf>
    <xf numFmtId="165" fontId="54" fillId="3" borderId="0" xfId="2" applyNumberFormat="1" applyFont="1" applyFill="1" applyBorder="1" applyAlignment="1">
      <alignment horizontal="right" vertical="center"/>
    </xf>
    <xf numFmtId="165" fontId="54" fillId="3" borderId="9" xfId="2" applyNumberFormat="1" applyFont="1" applyFill="1" applyBorder="1" applyAlignment="1">
      <alignment horizontal="right" vertical="center"/>
    </xf>
    <xf numFmtId="165" fontId="54" fillId="3" borderId="4" xfId="2" applyNumberFormat="1" applyFont="1" applyFill="1" applyBorder="1" applyAlignment="1">
      <alignment horizontal="right" vertical="center"/>
    </xf>
    <xf numFmtId="165" fontId="54" fillId="3" borderId="2" xfId="2" applyNumberFormat="1" applyFont="1" applyFill="1" applyBorder="1" applyAlignment="1">
      <alignment horizontal="right" vertical="center"/>
    </xf>
    <xf numFmtId="165" fontId="54" fillId="3" borderId="23" xfId="2" applyNumberFormat="1" applyFont="1" applyFill="1" applyBorder="1" applyAlignment="1">
      <alignment horizontal="right" vertical="center"/>
    </xf>
    <xf numFmtId="164" fontId="54" fillId="3" borderId="2" xfId="1" applyNumberFormat="1" applyFont="1" applyFill="1" applyBorder="1" applyAlignment="1">
      <alignment vertical="center"/>
    </xf>
    <xf numFmtId="165" fontId="54" fillId="3" borderId="4" xfId="20" applyNumberFormat="1" applyFont="1" applyFill="1" applyBorder="1" applyAlignment="1">
      <alignment horizontal="right" vertical="center"/>
    </xf>
    <xf numFmtId="165" fontId="54" fillId="3" borderId="0" xfId="20" applyNumberFormat="1" applyFont="1" applyFill="1" applyBorder="1" applyAlignment="1">
      <alignment horizontal="right" vertical="center"/>
    </xf>
    <xf numFmtId="165" fontId="54" fillId="3" borderId="24" xfId="20" applyNumberFormat="1" applyFont="1" applyFill="1" applyBorder="1" applyAlignment="1">
      <alignment horizontal="right" vertical="center"/>
    </xf>
    <xf numFmtId="165" fontId="54" fillId="3" borderId="9" xfId="20" applyNumberFormat="1" applyFont="1" applyFill="1" applyBorder="1" applyAlignment="1">
      <alignment horizontal="right" vertical="center"/>
    </xf>
    <xf numFmtId="165" fontId="54" fillId="3" borderId="30" xfId="20" applyNumberFormat="1" applyFont="1" applyFill="1" applyBorder="1" applyAlignment="1">
      <alignment horizontal="right" vertical="center"/>
    </xf>
    <xf numFmtId="3" fontId="54" fillId="3" borderId="24" xfId="2" applyNumberFormat="1" applyFont="1" applyFill="1" applyBorder="1" applyAlignment="1">
      <alignment horizontal="right" vertical="center"/>
    </xf>
    <xf numFmtId="3" fontId="54" fillId="3" borderId="0" xfId="2" applyNumberFormat="1" applyFont="1" applyFill="1" applyBorder="1" applyAlignment="1">
      <alignment horizontal="right" vertical="center"/>
    </xf>
    <xf numFmtId="3" fontId="54" fillId="3" borderId="59" xfId="2" applyNumberFormat="1" applyFont="1" applyFill="1" applyBorder="1" applyAlignment="1">
      <alignment horizontal="right" vertical="center"/>
    </xf>
    <xf numFmtId="3" fontId="54" fillId="3" borderId="57" xfId="2" applyNumberFormat="1" applyFont="1" applyFill="1" applyBorder="1" applyAlignment="1">
      <alignment horizontal="right" vertical="center"/>
    </xf>
    <xf numFmtId="3" fontId="54" fillId="3" borderId="9" xfId="2" applyNumberFormat="1" applyFont="1" applyFill="1" applyBorder="1" applyAlignment="1">
      <alignment horizontal="right" vertical="center"/>
    </xf>
    <xf numFmtId="3" fontId="54" fillId="3" borderId="35" xfId="2" applyNumberFormat="1" applyFont="1" applyFill="1" applyBorder="1" applyAlignment="1">
      <alignment horizontal="right" vertical="center"/>
    </xf>
    <xf numFmtId="3" fontId="54" fillId="3" borderId="2" xfId="2" applyNumberFormat="1" applyFont="1" applyFill="1" applyBorder="1" applyAlignment="1">
      <alignment horizontal="right" vertical="center"/>
    </xf>
    <xf numFmtId="3" fontId="64" fillId="9" borderId="11" xfId="2" applyNumberFormat="1" applyFont="1" applyFill="1" applyBorder="1" applyAlignment="1">
      <alignment horizontal="right" vertical="center"/>
    </xf>
    <xf numFmtId="3" fontId="64" fillId="9" borderId="6" xfId="2" applyNumberFormat="1" applyFont="1" applyFill="1" applyBorder="1" applyAlignment="1">
      <alignment horizontal="right" vertical="center"/>
    </xf>
    <xf numFmtId="0" fontId="30" fillId="2" borderId="0" xfId="2" applyFont="1" applyFill="1" applyAlignment="1">
      <alignment horizontal="right"/>
    </xf>
    <xf numFmtId="0" fontId="30" fillId="3" borderId="0" xfId="2" applyFont="1" applyFill="1" applyBorder="1" applyAlignment="1">
      <alignment horizontal="left"/>
    </xf>
    <xf numFmtId="165" fontId="30" fillId="3" borderId="0" xfId="2" applyNumberFormat="1" applyFont="1" applyFill="1" applyBorder="1" applyAlignment="1">
      <alignment horizontal="center" wrapText="1"/>
    </xf>
    <xf numFmtId="0" fontId="30" fillId="2" borderId="0" xfId="2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54" fillId="3" borderId="0" xfId="2" applyFont="1" applyFill="1" applyBorder="1" applyAlignment="1">
      <alignment horizontal="right"/>
    </xf>
    <xf numFmtId="167" fontId="54" fillId="3" borderId="0" xfId="2" applyNumberFormat="1" applyFont="1" applyFill="1" applyBorder="1" applyAlignment="1">
      <alignment horizontal="right"/>
    </xf>
    <xf numFmtId="167" fontId="54" fillId="2" borderId="0" xfId="2" applyNumberFormat="1" applyFont="1" applyFill="1" applyBorder="1" applyAlignment="1">
      <alignment horizontal="right"/>
    </xf>
    <xf numFmtId="0" fontId="54" fillId="2" borderId="0" xfId="2" applyFont="1" applyFill="1" applyBorder="1"/>
    <xf numFmtId="167" fontId="30" fillId="2" borderId="0" xfId="2" applyNumberFormat="1" applyFont="1" applyFill="1" applyBorder="1" applyAlignment="1">
      <alignment horizontal="right"/>
    </xf>
    <xf numFmtId="3" fontId="22" fillId="2" borderId="0" xfId="2" applyNumberFormat="1" applyFont="1" applyFill="1" applyBorder="1"/>
    <xf numFmtId="3" fontId="5" fillId="2" borderId="0" xfId="2" applyNumberFormat="1" applyFill="1" applyBorder="1"/>
    <xf numFmtId="0" fontId="30" fillId="2" borderId="0" xfId="2" applyFont="1" applyFill="1" applyBorder="1" applyAlignment="1"/>
    <xf numFmtId="0" fontId="52" fillId="2" borderId="0" xfId="2" applyFont="1" applyFill="1" applyAlignment="1">
      <alignment wrapText="1"/>
    </xf>
    <xf numFmtId="0" fontId="66" fillId="2" borderId="0" xfId="2" applyFont="1" applyFill="1" applyBorder="1" applyAlignment="1">
      <alignment horizontal="center" wrapText="1"/>
    </xf>
    <xf numFmtId="0" fontId="67" fillId="3" borderId="0" xfId="2" applyFont="1" applyFill="1" applyAlignment="1">
      <alignment vertical="center" wrapText="1"/>
    </xf>
    <xf numFmtId="0" fontId="68" fillId="3" borderId="0" xfId="2" applyFont="1" applyFill="1" applyAlignment="1">
      <alignment vertical="center" wrapText="1"/>
    </xf>
    <xf numFmtId="3" fontId="66" fillId="3" borderId="0" xfId="2" applyNumberFormat="1" applyFont="1" applyFill="1" applyBorder="1" applyAlignment="1">
      <alignment vertical="center" wrapText="1"/>
    </xf>
    <xf numFmtId="165" fontId="66" fillId="3" borderId="0" xfId="2" applyNumberFormat="1" applyFont="1" applyFill="1" applyBorder="1" applyAlignment="1">
      <alignment horizontal="left" wrapText="1"/>
    </xf>
    <xf numFmtId="0" fontId="66" fillId="2" borderId="0" xfId="2" applyFont="1" applyFill="1"/>
    <xf numFmtId="3" fontId="30" fillId="3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wrapText="1"/>
    </xf>
    <xf numFmtId="0" fontId="30" fillId="2" borderId="0" xfId="2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5" fillId="3" borderId="0" xfId="2" applyFill="1" applyBorder="1"/>
    <xf numFmtId="1" fontId="22" fillId="3" borderId="0" xfId="2" applyNumberFormat="1" applyFont="1" applyFill="1" applyBorder="1" applyAlignment="1">
      <alignment vertical="center" wrapText="1"/>
    </xf>
    <xf numFmtId="1" fontId="26" fillId="3" borderId="0" xfId="2" applyNumberFormat="1" applyFont="1" applyFill="1" applyBorder="1" applyAlignment="1">
      <alignment vertical="center" wrapText="1"/>
    </xf>
    <xf numFmtId="1" fontId="21" fillId="3" borderId="0" xfId="2" applyNumberFormat="1" applyFont="1" applyFill="1" applyBorder="1" applyAlignment="1">
      <alignment vertical="center" wrapText="1"/>
    </xf>
    <xf numFmtId="0" fontId="5" fillId="3" borderId="0" xfId="2" applyFill="1"/>
    <xf numFmtId="1" fontId="74" fillId="3" borderId="0" xfId="2" applyNumberFormat="1" applyFont="1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/>
    </xf>
    <xf numFmtId="0" fontId="30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80" fillId="2" borderId="0" xfId="0" applyFont="1" applyFill="1" applyBorder="1"/>
    <xf numFmtId="0" fontId="81" fillId="2" borderId="0" xfId="0" applyFont="1" applyFill="1" applyBorder="1" applyAlignment="1">
      <alignment horizontal="left"/>
    </xf>
    <xf numFmtId="0" fontId="8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/>
    </xf>
    <xf numFmtId="165" fontId="80" fillId="28" borderId="16" xfId="2" applyNumberFormat="1" applyFont="1" applyFill="1" applyBorder="1" applyAlignment="1">
      <alignment horizontal="right" vertical="center"/>
    </xf>
    <xf numFmtId="165" fontId="80" fillId="28" borderId="11" xfId="2" applyNumberFormat="1" applyFont="1" applyFill="1" applyBorder="1" applyAlignment="1">
      <alignment horizontal="right" vertical="center"/>
    </xf>
    <xf numFmtId="165" fontId="80" fillId="28" borderId="12" xfId="2" applyNumberFormat="1" applyFont="1" applyFill="1" applyBorder="1" applyAlignment="1">
      <alignment horizontal="right" vertical="center"/>
    </xf>
    <xf numFmtId="165" fontId="80" fillId="28" borderId="10" xfId="2" applyNumberFormat="1" applyFont="1" applyFill="1" applyBorder="1" applyAlignment="1">
      <alignment horizontal="right" vertical="center"/>
    </xf>
    <xf numFmtId="165" fontId="80" fillId="28" borderId="13" xfId="2" applyNumberFormat="1" applyFont="1" applyFill="1" applyBorder="1" applyAlignment="1">
      <alignment horizontal="right" vertical="center"/>
    </xf>
    <xf numFmtId="165" fontId="80" fillId="28" borderId="31" xfId="2" applyNumberFormat="1" applyFont="1" applyFill="1" applyBorder="1" applyAlignment="1">
      <alignment horizontal="right" vertical="center"/>
    </xf>
    <xf numFmtId="165" fontId="80" fillId="28" borderId="39" xfId="2" applyNumberFormat="1" applyFont="1" applyFill="1" applyBorder="1" applyAlignment="1">
      <alignment horizontal="right" vertical="center"/>
    </xf>
    <xf numFmtId="165" fontId="80" fillId="28" borderId="6" xfId="2" applyNumberFormat="1" applyFont="1" applyFill="1" applyBorder="1" applyAlignment="1">
      <alignment horizontal="right" vertical="center"/>
    </xf>
    <xf numFmtId="165" fontId="80" fillId="28" borderId="15" xfId="2" applyNumberFormat="1" applyFont="1" applyFill="1" applyBorder="1" applyAlignment="1">
      <alignment horizontal="right" vertical="center"/>
    </xf>
    <xf numFmtId="165" fontId="80" fillId="28" borderId="3" xfId="2" applyNumberFormat="1" applyFont="1" applyFill="1" applyBorder="1" applyAlignment="1">
      <alignment horizontal="right" vertical="center"/>
    </xf>
    <xf numFmtId="165" fontId="80" fillId="28" borderId="1" xfId="2" applyNumberFormat="1" applyFont="1" applyFill="1" applyBorder="1" applyAlignment="1">
      <alignment horizontal="right" vertical="center"/>
    </xf>
    <xf numFmtId="165" fontId="80" fillId="28" borderId="44" xfId="2" applyNumberFormat="1" applyFont="1" applyFill="1" applyBorder="1" applyAlignment="1">
      <alignment horizontal="right" vertical="center"/>
    </xf>
    <xf numFmtId="165" fontId="80" fillId="28" borderId="16" xfId="20" applyNumberFormat="1" applyFont="1" applyFill="1" applyBorder="1" applyAlignment="1">
      <alignment horizontal="right" vertical="center"/>
    </xf>
    <xf numFmtId="165" fontId="80" fillId="28" borderId="11" xfId="20" applyNumberFormat="1" applyFont="1" applyFill="1" applyBorder="1" applyAlignment="1">
      <alignment horizontal="right" vertical="center"/>
    </xf>
    <xf numFmtId="164" fontId="80" fillId="28" borderId="13" xfId="1" applyNumberFormat="1" applyFont="1" applyFill="1" applyBorder="1" applyAlignment="1">
      <alignment vertical="center"/>
    </xf>
    <xf numFmtId="165" fontId="80" fillId="28" borderId="10" xfId="20" applyNumberFormat="1" applyFont="1" applyFill="1" applyBorder="1" applyAlignment="1">
      <alignment horizontal="right" vertical="center"/>
    </xf>
    <xf numFmtId="165" fontId="80" fillId="28" borderId="39" xfId="20" applyNumberFormat="1" applyFont="1" applyFill="1" applyBorder="1" applyAlignment="1">
      <alignment horizontal="right" vertical="center"/>
    </xf>
    <xf numFmtId="165" fontId="80" fillId="28" borderId="6" xfId="20" applyNumberFormat="1" applyFont="1" applyFill="1" applyBorder="1" applyAlignment="1">
      <alignment horizontal="right" vertical="center"/>
    </xf>
    <xf numFmtId="164" fontId="80" fillId="28" borderId="1" xfId="1" applyNumberFormat="1" applyFont="1" applyFill="1" applyBorder="1" applyAlignment="1">
      <alignment vertical="center"/>
    </xf>
    <xf numFmtId="165" fontId="80" fillId="28" borderId="3" xfId="20" applyNumberFormat="1" applyFont="1" applyFill="1" applyBorder="1" applyAlignment="1">
      <alignment horizontal="right" vertical="center"/>
    </xf>
    <xf numFmtId="165" fontId="30" fillId="3" borderId="8" xfId="20" applyNumberFormat="1" applyFont="1" applyFill="1" applyBorder="1" applyAlignment="1">
      <alignment horizontal="right" vertical="center"/>
    </xf>
    <xf numFmtId="165" fontId="30" fillId="3" borderId="9" xfId="20" applyNumberFormat="1" applyFont="1" applyFill="1" applyBorder="1" applyAlignment="1">
      <alignment horizontal="right" vertical="center"/>
    </xf>
    <xf numFmtId="1" fontId="30" fillId="3" borderId="0" xfId="2" applyNumberFormat="1" applyFont="1" applyFill="1" applyBorder="1" applyAlignment="1">
      <alignment horizontal="center" wrapText="1"/>
    </xf>
    <xf numFmtId="165" fontId="30" fillId="3" borderId="0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horizontal="right" vertical="center"/>
    </xf>
    <xf numFmtId="165" fontId="82" fillId="27" borderId="16" xfId="20" applyNumberFormat="1" applyFont="1" applyFill="1" applyBorder="1" applyAlignment="1">
      <alignment horizontal="right" vertical="center"/>
    </xf>
    <xf numFmtId="165" fontId="82" fillId="27" borderId="42" xfId="20" applyNumberFormat="1" applyFont="1" applyFill="1" applyBorder="1" applyAlignment="1">
      <alignment horizontal="right" vertical="center"/>
    </xf>
    <xf numFmtId="165" fontId="82" fillId="27" borderId="39" xfId="20" applyNumberFormat="1" applyFont="1" applyFill="1" applyBorder="1" applyAlignment="1">
      <alignment horizontal="right" vertical="center"/>
    </xf>
    <xf numFmtId="165" fontId="82" fillId="27" borderId="41" xfId="20" applyNumberFormat="1" applyFont="1" applyFill="1" applyBorder="1" applyAlignment="1">
      <alignment horizontal="right" vertical="center"/>
    </xf>
    <xf numFmtId="165" fontId="63" fillId="24" borderId="30" xfId="20" applyNumberFormat="1" applyFont="1" applyFill="1" applyBorder="1" applyAlignment="1">
      <alignment horizontal="right" vertical="center"/>
    </xf>
    <xf numFmtId="165" fontId="63" fillId="24" borderId="16" xfId="20" applyNumberFormat="1" applyFont="1" applyFill="1" applyBorder="1" applyAlignment="1">
      <alignment horizontal="right" vertical="center"/>
    </xf>
    <xf numFmtId="165" fontId="63" fillId="24" borderId="11" xfId="20" applyNumberFormat="1" applyFont="1" applyFill="1" applyBorder="1" applyAlignment="1">
      <alignment horizontal="right" vertical="center"/>
    </xf>
    <xf numFmtId="165" fontId="63" fillId="24" borderId="39" xfId="20" applyNumberFormat="1" applyFont="1" applyFill="1" applyBorder="1" applyAlignment="1">
      <alignment horizontal="right" vertical="center"/>
    </xf>
    <xf numFmtId="165" fontId="63" fillId="24" borderId="6" xfId="20" applyNumberFormat="1" applyFont="1" applyFill="1" applyBorder="1" applyAlignment="1">
      <alignment horizontal="right" vertical="center"/>
    </xf>
    <xf numFmtId="165" fontId="63" fillId="24" borderId="41" xfId="20" applyNumberFormat="1" applyFont="1" applyFill="1" applyBorder="1" applyAlignment="1">
      <alignment horizontal="right" vertical="center"/>
    </xf>
    <xf numFmtId="3" fontId="80" fillId="28" borderId="16" xfId="2" applyNumberFormat="1" applyFont="1" applyFill="1" applyBorder="1" applyAlignment="1">
      <alignment horizontal="right" vertical="center"/>
    </xf>
    <xf numFmtId="3" fontId="80" fillId="28" borderId="11" xfId="2" applyNumberFormat="1" applyFont="1" applyFill="1" applyBorder="1" applyAlignment="1">
      <alignment horizontal="right" vertical="center"/>
    </xf>
    <xf numFmtId="3" fontId="80" fillId="28" borderId="60" xfId="2" applyNumberFormat="1" applyFont="1" applyFill="1" applyBorder="1" applyAlignment="1">
      <alignment horizontal="right" vertical="center"/>
    </xf>
    <xf numFmtId="3" fontId="80" fillId="28" borderId="39" xfId="2" applyNumberFormat="1" applyFont="1" applyFill="1" applyBorder="1" applyAlignment="1">
      <alignment horizontal="right" vertical="center"/>
    </xf>
    <xf numFmtId="3" fontId="80" fillId="28" borderId="6" xfId="2" applyNumberFormat="1" applyFont="1" applyFill="1" applyBorder="1" applyAlignment="1">
      <alignment horizontal="right" vertical="center"/>
    </xf>
    <xf numFmtId="3" fontId="80" fillId="28" borderId="55" xfId="2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top" wrapText="1"/>
    </xf>
    <xf numFmtId="3" fontId="54" fillId="28" borderId="1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top" wrapText="1"/>
    </xf>
    <xf numFmtId="0" fontId="77" fillId="2" borderId="0" xfId="0" applyFont="1" applyFill="1"/>
    <xf numFmtId="165" fontId="30" fillId="28" borderId="24" xfId="20" applyNumberFormat="1" applyFont="1" applyFill="1" applyBorder="1" applyAlignment="1">
      <alignment horizontal="right" vertical="center"/>
    </xf>
    <xf numFmtId="164" fontId="30" fillId="28" borderId="2" xfId="1" applyNumberFormat="1" applyFont="1" applyFill="1" applyBorder="1" applyAlignment="1">
      <alignment vertical="center"/>
    </xf>
    <xf numFmtId="165" fontId="30" fillId="28" borderId="4" xfId="20" applyNumberFormat="1" applyFont="1" applyFill="1" applyBorder="1" applyAlignment="1">
      <alignment horizontal="right" vertical="center"/>
    </xf>
    <xf numFmtId="165" fontId="30" fillId="28" borderId="9" xfId="20" applyNumberFormat="1" applyFont="1" applyFill="1" applyBorder="1" applyAlignment="1">
      <alignment horizontal="right" vertical="center"/>
    </xf>
    <xf numFmtId="165" fontId="30" fillId="28" borderId="12" xfId="20" applyNumberFormat="1" applyFont="1" applyFill="1" applyBorder="1" applyAlignment="1">
      <alignment horizontal="right" vertical="center"/>
    </xf>
    <xf numFmtId="165" fontId="30" fillId="24" borderId="24" xfId="20" applyNumberFormat="1" applyFont="1" applyFill="1" applyBorder="1" applyAlignment="1">
      <alignment horizontal="right" vertical="center"/>
    </xf>
    <xf numFmtId="165" fontId="30" fillId="24" borderId="0" xfId="20" applyNumberFormat="1" applyFont="1" applyFill="1" applyBorder="1" applyAlignment="1">
      <alignment horizontal="right" vertical="center"/>
    </xf>
    <xf numFmtId="165" fontId="30" fillId="24" borderId="43" xfId="20" applyNumberFormat="1" applyFont="1" applyFill="1" applyBorder="1" applyAlignment="1">
      <alignment horizontal="right" vertical="center"/>
    </xf>
    <xf numFmtId="165" fontId="30" fillId="27" borderId="5" xfId="20" applyNumberFormat="1" applyFont="1" applyFill="1" applyBorder="1" applyAlignment="1">
      <alignment horizontal="right" vertical="center"/>
    </xf>
    <xf numFmtId="165" fontId="30" fillId="27" borderId="43" xfId="20" applyNumberFormat="1" applyFont="1" applyFill="1" applyBorder="1" applyAlignment="1">
      <alignment horizontal="right" vertical="center"/>
    </xf>
    <xf numFmtId="165" fontId="30" fillId="28" borderId="15" xfId="20" applyNumberFormat="1" applyFont="1" applyFill="1" applyBorder="1" applyAlignment="1">
      <alignment horizontal="right" vertical="center"/>
    </xf>
    <xf numFmtId="165" fontId="30" fillId="28" borderId="24" xfId="2" applyNumberFormat="1" applyFont="1" applyFill="1" applyBorder="1" applyAlignment="1">
      <alignment horizontal="right" vertical="center"/>
    </xf>
    <xf numFmtId="165" fontId="30" fillId="28" borderId="0" xfId="2" applyNumberFormat="1" applyFont="1" applyFill="1" applyBorder="1" applyAlignment="1">
      <alignment horizontal="right" vertical="center"/>
    </xf>
    <xf numFmtId="165" fontId="30" fillId="28" borderId="9" xfId="2" applyNumberFormat="1" applyFont="1" applyFill="1" applyBorder="1" applyAlignment="1">
      <alignment horizontal="right" vertical="center"/>
    </xf>
    <xf numFmtId="165" fontId="30" fillId="28" borderId="4" xfId="2" applyNumberFormat="1" applyFont="1" applyFill="1" applyBorder="1" applyAlignment="1">
      <alignment horizontal="right" vertical="center"/>
    </xf>
    <xf numFmtId="165" fontId="30" fillId="28" borderId="2" xfId="2" applyNumberFormat="1" applyFont="1" applyFill="1" applyBorder="1" applyAlignment="1">
      <alignment horizontal="right" vertical="center"/>
    </xf>
    <xf numFmtId="165" fontId="30" fillId="28" borderId="23" xfId="2" applyNumberFormat="1" applyFont="1" applyFill="1" applyBorder="1" applyAlignment="1">
      <alignment horizontal="right" vertical="center"/>
    </xf>
    <xf numFmtId="1" fontId="30" fillId="28" borderId="8" xfId="0" applyNumberFormat="1" applyFont="1" applyFill="1" applyBorder="1" applyAlignment="1">
      <alignment horizontal="center"/>
    </xf>
    <xf numFmtId="3" fontId="30" fillId="28" borderId="36" xfId="0" applyNumberFormat="1" applyFont="1" applyFill="1" applyBorder="1"/>
    <xf numFmtId="3" fontId="30" fillId="28" borderId="9" xfId="0" applyNumberFormat="1" applyFont="1" applyFill="1" applyBorder="1"/>
    <xf numFmtId="3" fontId="30" fillId="28" borderId="12" xfId="0" applyNumberFormat="1" applyFont="1" applyFill="1" applyBorder="1"/>
    <xf numFmtId="3" fontId="30" fillId="28" borderId="21" xfId="0" applyNumberFormat="1" applyFont="1" applyFill="1" applyBorder="1"/>
    <xf numFmtId="3" fontId="30" fillId="28" borderId="8" xfId="0" applyNumberFormat="1" applyFont="1" applyFill="1" applyBorder="1"/>
    <xf numFmtId="3" fontId="30" fillId="28" borderId="15" xfId="0" applyNumberFormat="1" applyFont="1" applyFill="1" applyBorder="1"/>
    <xf numFmtId="3" fontId="30" fillId="28" borderId="24" xfId="2" applyNumberFormat="1" applyFont="1" applyFill="1" applyBorder="1" applyAlignment="1">
      <alignment horizontal="right" vertical="center"/>
    </xf>
    <xf numFmtId="3" fontId="30" fillId="28" borderId="0" xfId="2" applyNumberFormat="1" applyFont="1" applyFill="1" applyBorder="1" applyAlignment="1">
      <alignment horizontal="right" vertical="center"/>
    </xf>
    <xf numFmtId="3" fontId="30" fillId="28" borderId="59" xfId="2" applyNumberFormat="1" applyFont="1" applyFill="1" applyBorder="1" applyAlignment="1">
      <alignment horizontal="right" vertical="center"/>
    </xf>
    <xf numFmtId="0" fontId="30" fillId="29" borderId="10" xfId="0" applyFont="1" applyFill="1" applyBorder="1" applyAlignment="1">
      <alignment horizontal="right" vertical="center"/>
    </xf>
    <xf numFmtId="3" fontId="30" fillId="29" borderId="12" xfId="0" applyNumberFormat="1" applyFont="1" applyFill="1" applyBorder="1" applyAlignment="1">
      <alignment horizontal="right" vertical="center"/>
    </xf>
    <xf numFmtId="3" fontId="30" fillId="29" borderId="10" xfId="0" applyNumberFormat="1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164" fontId="30" fillId="29" borderId="12" xfId="1" applyNumberFormat="1" applyFont="1" applyFill="1" applyBorder="1" applyAlignment="1">
      <alignment horizontal="right" vertical="center"/>
    </xf>
    <xf numFmtId="164" fontId="30" fillId="29" borderId="11" xfId="1" applyNumberFormat="1" applyFont="1" applyFill="1" applyBorder="1" applyAlignment="1">
      <alignment horizontal="right" vertical="center"/>
    </xf>
    <xf numFmtId="3" fontId="35" fillId="29" borderId="10" xfId="0" applyNumberFormat="1" applyFont="1" applyFill="1" applyBorder="1" applyAlignment="1">
      <alignment horizontal="right" vertical="center"/>
    </xf>
    <xf numFmtId="3" fontId="35" fillId="29" borderId="11" xfId="0" applyNumberFormat="1" applyFont="1" applyFill="1" applyBorder="1" applyAlignment="1">
      <alignment horizontal="right" vertical="center"/>
    </xf>
    <xf numFmtId="0" fontId="30" fillId="29" borderId="4" xfId="0" applyFont="1" applyFill="1" applyBorder="1" applyAlignment="1">
      <alignment horizontal="right" vertical="center"/>
    </xf>
    <xf numFmtId="3" fontId="30" fillId="29" borderId="9" xfId="0" applyNumberFormat="1" applyFont="1" applyFill="1" applyBorder="1" applyAlignment="1">
      <alignment horizontal="right" vertical="center"/>
    </xf>
    <xf numFmtId="3" fontId="30" fillId="29" borderId="4" xfId="0" applyNumberFormat="1" applyFont="1" applyFill="1" applyBorder="1" applyAlignment="1">
      <alignment horizontal="right" vertical="center"/>
    </xf>
    <xf numFmtId="3" fontId="30" fillId="29" borderId="0" xfId="0" applyNumberFormat="1" applyFont="1" applyFill="1" applyBorder="1" applyAlignment="1">
      <alignment horizontal="right" vertical="center"/>
    </xf>
    <xf numFmtId="164" fontId="30" fillId="29" borderId="0" xfId="1" applyNumberFormat="1" applyFont="1" applyFill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5" fillId="29" borderId="0" xfId="0" applyNumberFormat="1" applyFont="1" applyFill="1" applyBorder="1" applyAlignment="1">
      <alignment horizontal="right" vertical="center"/>
    </xf>
    <xf numFmtId="164" fontId="35" fillId="29" borderId="12" xfId="1" applyNumberFormat="1" applyFont="1" applyFill="1" applyBorder="1" applyAlignment="1">
      <alignment horizontal="right" vertical="center"/>
    </xf>
    <xf numFmtId="164" fontId="35" fillId="2" borderId="51" xfId="1" applyNumberFormat="1" applyFont="1" applyFill="1" applyBorder="1" applyAlignment="1">
      <alignment horizontal="right" vertical="center"/>
    </xf>
    <xf numFmtId="164" fontId="54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32" fillId="2" borderId="0" xfId="0" applyFont="1" applyFill="1" applyBorder="1" applyAlignment="1">
      <alignment horizontal="right" vertical="center"/>
    </xf>
    <xf numFmtId="1" fontId="32" fillId="2" borderId="0" xfId="0" applyNumberFormat="1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0" fillId="28" borderId="11" xfId="0" applyFont="1" applyFill="1" applyBorder="1" applyAlignment="1">
      <alignment horizontal="right" vertical="center"/>
    </xf>
    <xf numFmtId="3" fontId="30" fillId="28" borderId="9" xfId="0" applyNumberFormat="1" applyFont="1" applyFill="1" applyBorder="1" applyAlignment="1">
      <alignment horizontal="right" vertical="center"/>
    </xf>
    <xf numFmtId="3" fontId="30" fillId="28" borderId="0" xfId="0" applyNumberFormat="1" applyFont="1" applyFill="1" applyBorder="1" applyAlignment="1">
      <alignment horizontal="right" vertical="center"/>
    </xf>
    <xf numFmtId="3" fontId="30" fillId="28" borderId="12" xfId="0" applyNumberFormat="1" applyFont="1" applyFill="1" applyBorder="1" applyAlignment="1">
      <alignment horizontal="right" vertical="center"/>
    </xf>
    <xf numFmtId="164" fontId="30" fillId="28" borderId="0" xfId="1" applyNumberFormat="1" applyFont="1" applyFill="1" applyBorder="1" applyAlignment="1">
      <alignment horizontal="right" vertical="center"/>
    </xf>
    <xf numFmtId="165" fontId="39" fillId="28" borderId="4" xfId="1" applyNumberFormat="1" applyFont="1" applyFill="1" applyBorder="1" applyAlignment="1">
      <alignment horizontal="right" vertical="center"/>
    </xf>
    <xf numFmtId="165" fontId="39" fillId="28" borderId="0" xfId="0" applyNumberFormat="1" applyFont="1" applyFill="1" applyBorder="1" applyAlignment="1">
      <alignment horizontal="right" vertical="center"/>
    </xf>
    <xf numFmtId="165" fontId="39" fillId="28" borderId="9" xfId="1" applyNumberFormat="1" applyFont="1" applyFill="1" applyBorder="1" applyAlignment="1">
      <alignment horizontal="right" vertical="center"/>
    </xf>
    <xf numFmtId="0" fontId="30" fillId="28" borderId="10" xfId="0" applyFont="1" applyFill="1" applyBorder="1" applyAlignment="1">
      <alignment horizontal="right" vertical="center"/>
    </xf>
    <xf numFmtId="3" fontId="30" fillId="28" borderId="10" xfId="0" applyNumberFormat="1" applyFont="1" applyFill="1" applyBorder="1" applyAlignment="1">
      <alignment horizontal="right" vertical="center"/>
    </xf>
    <xf numFmtId="3" fontId="30" fillId="28" borderId="11" xfId="0" applyNumberFormat="1" applyFont="1" applyFill="1" applyBorder="1" applyAlignment="1">
      <alignment horizontal="right" vertical="center"/>
    </xf>
    <xf numFmtId="164" fontId="30" fillId="28" borderId="12" xfId="1" applyNumberFormat="1" applyFont="1" applyFill="1" applyBorder="1" applyAlignment="1">
      <alignment horizontal="right" vertical="center"/>
    </xf>
    <xf numFmtId="164" fontId="30" fillId="28" borderId="11" xfId="1" applyNumberFormat="1" applyFont="1" applyFill="1" applyBorder="1" applyAlignment="1">
      <alignment horizontal="right" vertical="center"/>
    </xf>
    <xf numFmtId="3" fontId="54" fillId="28" borderId="11" xfId="0" applyNumberFormat="1" applyFont="1" applyFill="1" applyBorder="1" applyAlignment="1">
      <alignment vertical="center"/>
    </xf>
    <xf numFmtId="165" fontId="54" fillId="28" borderId="12" xfId="0" applyNumberFormat="1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left"/>
    </xf>
    <xf numFmtId="165" fontId="39" fillId="28" borderId="7" xfId="1" applyNumberFormat="1" applyFont="1" applyFill="1" applyBorder="1" applyAlignment="1">
      <alignment horizontal="right" vertical="center"/>
    </xf>
    <xf numFmtId="165" fontId="39" fillId="28" borderId="5" xfId="1" applyNumberFormat="1" applyFont="1" applyFill="1" applyBorder="1" applyAlignment="1">
      <alignment horizontal="right" vertical="center"/>
    </xf>
    <xf numFmtId="165" fontId="39" fillId="28" borderId="8" xfId="1" applyNumberFormat="1" applyFont="1" applyFill="1" applyBorder="1" applyAlignment="1">
      <alignment horizontal="right" vertical="center"/>
    </xf>
    <xf numFmtId="165" fontId="39" fillId="28" borderId="10" xfId="1" applyNumberFormat="1" applyFont="1" applyFill="1" applyBorder="1" applyAlignment="1">
      <alignment horizontal="right" vertical="center"/>
    </xf>
    <xf numFmtId="165" fontId="39" fillId="28" borderId="11" xfId="1" applyNumberFormat="1" applyFont="1" applyFill="1" applyBorder="1" applyAlignment="1">
      <alignment horizontal="right" vertical="center"/>
    </xf>
    <xf numFmtId="165" fontId="39" fillId="28" borderId="12" xfId="1" applyNumberFormat="1" applyFont="1" applyFill="1" applyBorder="1" applyAlignment="1">
      <alignment horizontal="right" vertical="center"/>
    </xf>
    <xf numFmtId="3" fontId="83" fillId="28" borderId="10" xfId="0" applyNumberFormat="1" applyFont="1" applyFill="1" applyBorder="1" applyAlignment="1">
      <alignment horizontal="right" vertical="center"/>
    </xf>
    <xf numFmtId="3" fontId="83" fillId="28" borderId="11" xfId="0" applyNumberFormat="1" applyFont="1" applyFill="1" applyBorder="1" applyAlignment="1">
      <alignment horizontal="right" vertical="center"/>
    </xf>
    <xf numFmtId="164" fontId="83" fillId="28" borderId="12" xfId="1" applyNumberFormat="1" applyFont="1" applyFill="1" applyBorder="1" applyAlignment="1">
      <alignment horizontal="right" vertical="center"/>
    </xf>
    <xf numFmtId="3" fontId="30" fillId="28" borderId="57" xfId="2" applyNumberFormat="1" applyFont="1" applyFill="1" applyBorder="1" applyAlignment="1">
      <alignment horizontal="right" vertical="center"/>
    </xf>
    <xf numFmtId="3" fontId="80" fillId="28" borderId="58" xfId="2" applyNumberFormat="1" applyFont="1" applyFill="1" applyBorder="1" applyAlignment="1">
      <alignment horizontal="right" vertical="center"/>
    </xf>
    <xf numFmtId="3" fontId="80" fillId="28" borderId="56" xfId="2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/>
    <xf numFmtId="3" fontId="30" fillId="2" borderId="11" xfId="0" applyNumberFormat="1" applyFont="1" applyFill="1" applyBorder="1"/>
    <xf numFmtId="3" fontId="30" fillId="2" borderId="12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 vertical="center"/>
    </xf>
    <xf numFmtId="3" fontId="30" fillId="2" borderId="7" xfId="0" applyNumberFormat="1" applyFont="1" applyFill="1" applyBorder="1"/>
    <xf numFmtId="3" fontId="30" fillId="2" borderId="5" xfId="0" applyNumberFormat="1" applyFont="1" applyFill="1" applyBorder="1"/>
    <xf numFmtId="3" fontId="30" fillId="2" borderId="8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/>
    </xf>
    <xf numFmtId="3" fontId="30" fillId="2" borderId="7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165" fontId="30" fillId="2" borderId="8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0" fillId="29" borderId="33" xfId="0" applyFont="1" applyFill="1" applyBorder="1" applyAlignment="1">
      <alignment horizontal="right" vertical="center"/>
    </xf>
    <xf numFmtId="3" fontId="30" fillId="29" borderId="32" xfId="0" applyNumberFormat="1" applyFont="1" applyFill="1" applyBorder="1" applyAlignment="1">
      <alignment horizontal="right" vertical="center"/>
    </xf>
    <xf numFmtId="3" fontId="30" fillId="29" borderId="33" xfId="0" applyNumberFormat="1" applyFont="1" applyFill="1" applyBorder="1" applyAlignment="1">
      <alignment horizontal="right" vertical="center"/>
    </xf>
    <xf numFmtId="3" fontId="30" fillId="29" borderId="34" xfId="0" applyNumberFormat="1" applyFont="1" applyFill="1" applyBorder="1" applyAlignment="1">
      <alignment horizontal="right" vertical="center"/>
    </xf>
    <xf numFmtId="164" fontId="30" fillId="29" borderId="32" xfId="1" applyNumberFormat="1" applyFont="1" applyFill="1" applyBorder="1" applyAlignment="1">
      <alignment horizontal="right" vertical="center"/>
    </xf>
    <xf numFmtId="164" fontId="30" fillId="29" borderId="34" xfId="1" applyNumberFormat="1" applyFont="1" applyFill="1" applyBorder="1" applyAlignment="1">
      <alignment horizontal="right" vertical="center"/>
    </xf>
    <xf numFmtId="3" fontId="35" fillId="29" borderId="33" xfId="0" applyNumberFormat="1" applyFont="1" applyFill="1" applyBorder="1" applyAlignment="1">
      <alignment horizontal="right" vertical="center"/>
    </xf>
    <xf numFmtId="3" fontId="35" fillId="29" borderId="34" xfId="0" applyNumberFormat="1" applyFont="1" applyFill="1" applyBorder="1" applyAlignment="1">
      <alignment horizontal="right" vertical="center"/>
    </xf>
    <xf numFmtId="164" fontId="35" fillId="29" borderId="32" xfId="1" applyNumberFormat="1" applyFont="1" applyFill="1" applyBorder="1" applyAlignment="1">
      <alignment horizontal="right" vertical="center"/>
    </xf>
    <xf numFmtId="0" fontId="77" fillId="2" borderId="0" xfId="0" applyFont="1" applyFill="1" applyBorder="1" applyAlignment="1">
      <alignment horizontal="left"/>
    </xf>
    <xf numFmtId="0" fontId="33" fillId="3" borderId="4" xfId="0" applyFont="1" applyFill="1" applyBorder="1" applyAlignment="1"/>
    <xf numFmtId="0" fontId="33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1" fontId="32" fillId="3" borderId="0" xfId="0" applyNumberFormat="1" applyFont="1" applyFill="1" applyBorder="1" applyAlignment="1">
      <alignment horizontal="left"/>
    </xf>
    <xf numFmtId="0" fontId="33" fillId="3" borderId="0" xfId="0" applyFont="1" applyFill="1" applyBorder="1"/>
    <xf numFmtId="0" fontId="33" fillId="3" borderId="9" xfId="0" applyFont="1" applyFill="1" applyBorder="1" applyAlignment="1"/>
    <xf numFmtId="0" fontId="33" fillId="28" borderId="12" xfId="0" applyFont="1" applyFill="1" applyBorder="1"/>
    <xf numFmtId="3" fontId="30" fillId="28" borderId="12" xfId="0" applyNumberFormat="1" applyFont="1" applyFill="1" applyBorder="1" applyAlignment="1">
      <alignment vertical="center"/>
    </xf>
    <xf numFmtId="3" fontId="30" fillId="28" borderId="15" xfId="0" applyNumberFormat="1" applyFont="1" applyFill="1" applyBorder="1" applyAlignment="1">
      <alignment horizontal="right" vertical="center"/>
    </xf>
    <xf numFmtId="0" fontId="30" fillId="28" borderId="6" xfId="0" applyFont="1" applyFill="1" applyBorder="1" applyAlignment="1">
      <alignment vertical="center"/>
    </xf>
    <xf numFmtId="164" fontId="30" fillId="28" borderId="15" xfId="1" applyNumberFormat="1" applyFont="1" applyFill="1" applyBorder="1" applyAlignment="1">
      <alignment horizontal="right" vertical="center"/>
    </xf>
    <xf numFmtId="165" fontId="30" fillId="28" borderId="10" xfId="0" applyNumberFormat="1" applyFont="1" applyFill="1" applyBorder="1" applyAlignment="1">
      <alignment vertical="center"/>
    </xf>
    <xf numFmtId="165" fontId="30" fillId="28" borderId="11" xfId="0" applyNumberFormat="1" applyFont="1" applyFill="1" applyBorder="1" applyAlignment="1">
      <alignment vertical="center"/>
    </xf>
    <xf numFmtId="165" fontId="30" fillId="28" borderId="12" xfId="0" applyNumberFormat="1" applyFont="1" applyFill="1" applyBorder="1" applyAlignment="1">
      <alignment vertical="center"/>
    </xf>
    <xf numFmtId="0" fontId="33" fillId="28" borderId="11" xfId="0" applyFont="1" applyFill="1" applyBorder="1"/>
    <xf numFmtId="3" fontId="30" fillId="28" borderId="9" xfId="2" applyNumberFormat="1" applyFont="1" applyFill="1" applyBorder="1" applyAlignment="1">
      <alignment horizontal="right" vertical="center"/>
    </xf>
    <xf numFmtId="3" fontId="30" fillId="28" borderId="35" xfId="2" applyNumberFormat="1" applyFont="1" applyFill="1" applyBorder="1" applyAlignment="1">
      <alignment horizontal="right" vertical="center"/>
    </xf>
    <xf numFmtId="3" fontId="30" fillId="28" borderId="2" xfId="2" applyNumberFormat="1" applyFont="1" applyFill="1" applyBorder="1" applyAlignment="1">
      <alignment horizontal="right" vertical="center"/>
    </xf>
    <xf numFmtId="3" fontId="80" fillId="28" borderId="12" xfId="2" applyNumberFormat="1" applyFont="1" applyFill="1" applyBorder="1" applyAlignment="1">
      <alignment horizontal="right" vertical="center"/>
    </xf>
    <xf numFmtId="3" fontId="80" fillId="28" borderId="54" xfId="2" applyNumberFormat="1" applyFont="1" applyFill="1" applyBorder="1" applyAlignment="1">
      <alignment horizontal="right" vertical="center"/>
    </xf>
    <xf numFmtId="3" fontId="80" fillId="28" borderId="13" xfId="2" applyNumberFormat="1" applyFont="1" applyFill="1" applyBorder="1" applyAlignment="1">
      <alignment horizontal="right" vertical="center"/>
    </xf>
    <xf numFmtId="3" fontId="80" fillId="28" borderId="15" xfId="2" applyNumberFormat="1" applyFont="1" applyFill="1" applyBorder="1" applyAlignment="1">
      <alignment horizontal="right" vertical="center"/>
    </xf>
    <xf numFmtId="3" fontId="80" fillId="28" borderId="53" xfId="2" applyNumberFormat="1" applyFont="1" applyFill="1" applyBorder="1" applyAlignment="1">
      <alignment horizontal="right" vertical="center"/>
    </xf>
    <xf numFmtId="3" fontId="80" fillId="28" borderId="1" xfId="2" applyNumberFormat="1" applyFont="1" applyFill="1" applyBorder="1" applyAlignment="1">
      <alignment horizontal="right" vertical="center"/>
    </xf>
    <xf numFmtId="0" fontId="30" fillId="3" borderId="12" xfId="2" applyFont="1" applyFill="1" applyBorder="1" applyAlignment="1">
      <alignment horizontal="center" textRotation="90" wrapText="1"/>
    </xf>
    <xf numFmtId="0" fontId="30" fillId="3" borderId="11" xfId="2" applyFont="1" applyFill="1" applyBorder="1" applyAlignment="1">
      <alignment horizontal="center" textRotation="90" wrapText="1"/>
    </xf>
    <xf numFmtId="0" fontId="30" fillId="3" borderId="54" xfId="2" applyFont="1" applyFill="1" applyBorder="1" applyAlignment="1">
      <alignment horizontal="center" textRotation="90" wrapText="1"/>
    </xf>
    <xf numFmtId="0" fontId="30" fillId="3" borderId="13" xfId="2" applyFont="1" applyFill="1" applyBorder="1" applyAlignment="1">
      <alignment horizontal="center" textRotation="90" wrapText="1"/>
    </xf>
    <xf numFmtId="0" fontId="30" fillId="3" borderId="9" xfId="2" applyFont="1" applyFill="1" applyBorder="1"/>
    <xf numFmtId="0" fontId="30" fillId="3" borderId="10" xfId="2" applyFont="1" applyFill="1" applyBorder="1" applyAlignment="1">
      <alignment horizontal="center" textRotation="90" wrapText="1"/>
    </xf>
    <xf numFmtId="3" fontId="30" fillId="3" borderId="4" xfId="2" applyNumberFormat="1" applyFont="1" applyFill="1" applyBorder="1" applyAlignment="1">
      <alignment horizontal="right" vertical="center"/>
    </xf>
    <xf numFmtId="3" fontId="30" fillId="3" borderId="10" xfId="2" applyNumberFormat="1" applyFont="1" applyFill="1" applyBorder="1" applyAlignment="1">
      <alignment horizontal="right" vertical="center"/>
    </xf>
    <xf numFmtId="3" fontId="54" fillId="3" borderId="4" xfId="2" applyNumberFormat="1" applyFont="1" applyFill="1" applyBorder="1" applyAlignment="1">
      <alignment horizontal="right" vertical="center"/>
    </xf>
    <xf numFmtId="0" fontId="30" fillId="3" borderId="4" xfId="2" applyFont="1" applyFill="1" applyBorder="1"/>
    <xf numFmtId="3" fontId="30" fillId="28" borderId="4" xfId="2" applyNumberFormat="1" applyFont="1" applyFill="1" applyBorder="1" applyAlignment="1">
      <alignment horizontal="right" vertical="center"/>
    </xf>
    <xf numFmtId="3" fontId="80" fillId="28" borderId="10" xfId="2" applyNumberFormat="1" applyFont="1" applyFill="1" applyBorder="1" applyAlignment="1">
      <alignment horizontal="right" vertical="center"/>
    </xf>
    <xf numFmtId="3" fontId="80" fillId="28" borderId="3" xfId="2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1" fontId="30" fillId="30" borderId="5" xfId="0" applyNumberFormat="1" applyFont="1" applyFill="1" applyBorder="1" applyAlignment="1">
      <alignment horizontal="center"/>
    </xf>
    <xf numFmtId="3" fontId="30" fillId="30" borderId="29" xfId="0" applyNumberFormat="1" applyFont="1" applyFill="1" applyBorder="1"/>
    <xf numFmtId="3" fontId="30" fillId="30" borderId="30" xfId="0" applyNumberFormat="1" applyFont="1" applyFill="1" applyBorder="1"/>
    <xf numFmtId="3" fontId="30" fillId="30" borderId="11" xfId="0" applyNumberFormat="1" applyFont="1" applyFill="1" applyBorder="1"/>
    <xf numFmtId="3" fontId="30" fillId="30" borderId="0" xfId="0" applyNumberFormat="1" applyFont="1" applyFill="1" applyBorder="1"/>
    <xf numFmtId="3" fontId="30" fillId="30" borderId="40" xfId="0" applyNumberFormat="1" applyFont="1" applyFill="1" applyBorder="1"/>
    <xf numFmtId="3" fontId="30" fillId="30" borderId="43" xfId="0" applyNumberFormat="1" applyFont="1" applyFill="1" applyBorder="1"/>
    <xf numFmtId="3" fontId="30" fillId="30" borderId="42" xfId="0" applyNumberFormat="1" applyFont="1" applyFill="1" applyBorder="1"/>
    <xf numFmtId="3" fontId="30" fillId="30" borderId="41" xfId="0" applyNumberFormat="1" applyFont="1" applyFill="1" applyBorder="1"/>
    <xf numFmtId="3" fontId="30" fillId="30" borderId="26" xfId="0" applyNumberFormat="1" applyFont="1" applyFill="1" applyBorder="1"/>
    <xf numFmtId="165" fontId="30" fillId="30" borderId="24" xfId="2" applyNumberFormat="1" applyFont="1" applyFill="1" applyBorder="1" applyAlignment="1">
      <alignment horizontal="right" vertical="center"/>
    </xf>
    <xf numFmtId="165" fontId="30" fillId="30" borderId="0" xfId="2" applyNumberFormat="1" applyFont="1" applyFill="1" applyBorder="1" applyAlignment="1">
      <alignment horizontal="right" vertical="center"/>
    </xf>
    <xf numFmtId="165" fontId="30" fillId="30" borderId="9" xfId="2" applyNumberFormat="1" applyFont="1" applyFill="1" applyBorder="1" applyAlignment="1">
      <alignment horizontal="right" vertical="center"/>
    </xf>
    <xf numFmtId="165" fontId="30" fillId="30" borderId="4" xfId="2" applyNumberFormat="1" applyFont="1" applyFill="1" applyBorder="1" applyAlignment="1">
      <alignment horizontal="right" vertical="center"/>
    </xf>
    <xf numFmtId="165" fontId="30" fillId="30" borderId="2" xfId="2" applyNumberFormat="1" applyFont="1" applyFill="1" applyBorder="1" applyAlignment="1">
      <alignment horizontal="right" vertical="center"/>
    </xf>
    <xf numFmtId="165" fontId="30" fillId="30" borderId="23" xfId="2" applyNumberFormat="1" applyFont="1" applyFill="1" applyBorder="1" applyAlignment="1">
      <alignment horizontal="right" vertical="center"/>
    </xf>
    <xf numFmtId="165" fontId="86" fillId="30" borderId="39" xfId="2" applyNumberFormat="1" applyFont="1" applyFill="1" applyBorder="1" applyAlignment="1">
      <alignment horizontal="right" vertical="center"/>
    </xf>
    <xf numFmtId="165" fontId="86" fillId="30" borderId="6" xfId="2" applyNumberFormat="1" applyFont="1" applyFill="1" applyBorder="1" applyAlignment="1">
      <alignment horizontal="right" vertical="center"/>
    </xf>
    <xf numFmtId="165" fontId="86" fillId="30" borderId="15" xfId="2" applyNumberFormat="1" applyFont="1" applyFill="1" applyBorder="1" applyAlignment="1">
      <alignment horizontal="right" vertical="center"/>
    </xf>
    <xf numFmtId="165" fontId="86" fillId="30" borderId="3" xfId="2" applyNumberFormat="1" applyFont="1" applyFill="1" applyBorder="1" applyAlignment="1">
      <alignment horizontal="right" vertical="center"/>
    </xf>
    <xf numFmtId="165" fontId="86" fillId="30" borderId="1" xfId="2" applyNumberFormat="1" applyFont="1" applyFill="1" applyBorder="1" applyAlignment="1">
      <alignment horizontal="right" vertical="center"/>
    </xf>
    <xf numFmtId="165" fontId="86" fillId="30" borderId="44" xfId="2" applyNumberFormat="1" applyFont="1" applyFill="1" applyBorder="1" applyAlignment="1">
      <alignment horizontal="right" vertical="center"/>
    </xf>
    <xf numFmtId="165" fontId="86" fillId="30" borderId="16" xfId="2" applyNumberFormat="1" applyFont="1" applyFill="1" applyBorder="1" applyAlignment="1">
      <alignment horizontal="right" vertical="center"/>
    </xf>
    <xf numFmtId="165" fontId="86" fillId="30" borderId="11" xfId="2" applyNumberFormat="1" applyFont="1" applyFill="1" applyBorder="1" applyAlignment="1">
      <alignment horizontal="right" vertical="center"/>
    </xf>
    <xf numFmtId="165" fontId="86" fillId="30" borderId="12" xfId="2" applyNumberFormat="1" applyFont="1" applyFill="1" applyBorder="1" applyAlignment="1">
      <alignment horizontal="right" vertical="center"/>
    </xf>
    <xf numFmtId="165" fontId="86" fillId="30" borderId="10" xfId="2" applyNumberFormat="1" applyFont="1" applyFill="1" applyBorder="1" applyAlignment="1">
      <alignment horizontal="right" vertical="center"/>
    </xf>
    <xf numFmtId="165" fontId="86" fillId="30" borderId="13" xfId="2" applyNumberFormat="1" applyFont="1" applyFill="1" applyBorder="1" applyAlignment="1">
      <alignment horizontal="right" vertical="center"/>
    </xf>
    <xf numFmtId="165" fontId="86" fillId="30" borderId="31" xfId="2" applyNumberFormat="1" applyFont="1" applyFill="1" applyBorder="1" applyAlignment="1">
      <alignment horizontal="right" vertical="center"/>
    </xf>
    <xf numFmtId="165" fontId="30" fillId="30" borderId="24" xfId="20" applyNumberFormat="1" applyFont="1" applyFill="1" applyBorder="1" applyAlignment="1">
      <alignment horizontal="right" vertical="center"/>
    </xf>
    <xf numFmtId="165" fontId="30" fillId="30" borderId="4" xfId="20" applyNumberFormat="1" applyFont="1" applyFill="1" applyBorder="1" applyAlignment="1">
      <alignment horizontal="right" vertical="center"/>
    </xf>
    <xf numFmtId="165" fontId="30" fillId="30" borderId="0" xfId="20" applyNumberFormat="1" applyFont="1" applyFill="1" applyBorder="1" applyAlignment="1">
      <alignment horizontal="right" vertical="center"/>
    </xf>
    <xf numFmtId="165" fontId="30" fillId="30" borderId="11" xfId="20" applyNumberFormat="1" applyFont="1" applyFill="1" applyBorder="1" applyAlignment="1">
      <alignment horizontal="right" vertical="center"/>
    </xf>
    <xf numFmtId="165" fontId="30" fillId="30" borderId="6" xfId="20" applyNumberFormat="1" applyFont="1" applyFill="1" applyBorder="1" applyAlignment="1">
      <alignment horizontal="right" vertical="center"/>
    </xf>
    <xf numFmtId="165" fontId="86" fillId="30" borderId="16" xfId="20" applyNumberFormat="1" applyFont="1" applyFill="1" applyBorder="1" applyAlignment="1">
      <alignment horizontal="right" vertical="center"/>
    </xf>
    <xf numFmtId="165" fontId="86" fillId="30" borderId="12" xfId="20" applyNumberFormat="1" applyFont="1" applyFill="1" applyBorder="1" applyAlignment="1">
      <alignment horizontal="right" vertical="center"/>
    </xf>
    <xf numFmtId="165" fontId="86" fillId="30" borderId="10" xfId="20" applyNumberFormat="1" applyFont="1" applyFill="1" applyBorder="1" applyAlignment="1">
      <alignment horizontal="right" vertical="center"/>
    </xf>
    <xf numFmtId="165" fontId="86" fillId="30" borderId="39" xfId="20" applyNumberFormat="1" applyFont="1" applyFill="1" applyBorder="1" applyAlignment="1">
      <alignment horizontal="right" vertical="center"/>
    </xf>
    <xf numFmtId="165" fontId="86" fillId="30" borderId="15" xfId="20" applyNumberFormat="1" applyFont="1" applyFill="1" applyBorder="1" applyAlignment="1">
      <alignment horizontal="right" vertical="center"/>
    </xf>
    <xf numFmtId="165" fontId="86" fillId="30" borderId="3" xfId="20" applyNumberFormat="1" applyFont="1" applyFill="1" applyBorder="1" applyAlignment="1">
      <alignment horizontal="right" vertical="center"/>
    </xf>
    <xf numFmtId="3" fontId="30" fillId="30" borderId="24" xfId="2" applyNumberFormat="1" applyFont="1" applyFill="1" applyBorder="1" applyAlignment="1">
      <alignment horizontal="right" vertical="center"/>
    </xf>
    <xf numFmtId="3" fontId="30" fillId="30" borderId="0" xfId="2" applyNumberFormat="1" applyFont="1" applyFill="1" applyBorder="1" applyAlignment="1">
      <alignment horizontal="right" vertical="center"/>
    </xf>
    <xf numFmtId="3" fontId="30" fillId="30" borderId="59" xfId="2" applyNumberFormat="1" applyFont="1" applyFill="1" applyBorder="1" applyAlignment="1">
      <alignment horizontal="right" vertical="center"/>
    </xf>
    <xf numFmtId="3" fontId="86" fillId="30" borderId="16" xfId="2" applyNumberFormat="1" applyFont="1" applyFill="1" applyBorder="1" applyAlignment="1">
      <alignment horizontal="right" vertical="center"/>
    </xf>
    <xf numFmtId="3" fontId="86" fillId="30" borderId="11" xfId="2" applyNumberFormat="1" applyFont="1" applyFill="1" applyBorder="1" applyAlignment="1">
      <alignment horizontal="right" vertical="center"/>
    </xf>
    <xf numFmtId="3" fontId="86" fillId="30" borderId="60" xfId="2" applyNumberFormat="1" applyFont="1" applyFill="1" applyBorder="1" applyAlignment="1">
      <alignment horizontal="right" vertical="center"/>
    </xf>
    <xf numFmtId="3" fontId="86" fillId="30" borderId="39" xfId="2" applyNumberFormat="1" applyFont="1" applyFill="1" applyBorder="1" applyAlignment="1">
      <alignment horizontal="right" vertical="center"/>
    </xf>
    <xf numFmtId="3" fontId="86" fillId="30" borderId="6" xfId="2" applyNumberFormat="1" applyFont="1" applyFill="1" applyBorder="1" applyAlignment="1">
      <alignment horizontal="right" vertical="center"/>
    </xf>
    <xf numFmtId="3" fontId="86" fillId="30" borderId="55" xfId="2" applyNumberFormat="1" applyFont="1" applyFill="1" applyBorder="1" applyAlignment="1">
      <alignment horizontal="right" vertical="center"/>
    </xf>
    <xf numFmtId="3" fontId="30" fillId="9" borderId="24" xfId="2" applyNumberFormat="1" applyFont="1" applyFill="1" applyBorder="1" applyAlignment="1">
      <alignment horizontal="right" vertical="center"/>
    </xf>
    <xf numFmtId="3" fontId="30" fillId="9" borderId="5" xfId="2" applyNumberFormat="1" applyFont="1" applyFill="1" applyBorder="1" applyAlignment="1">
      <alignment horizontal="right" vertical="center"/>
    </xf>
    <xf numFmtId="3" fontId="30" fillId="9" borderId="61" xfId="2" applyNumberFormat="1" applyFont="1" applyFill="1" applyBorder="1" applyAlignment="1">
      <alignment horizontal="right" vertical="center"/>
    </xf>
    <xf numFmtId="3" fontId="64" fillId="9" borderId="16" xfId="2" applyNumberFormat="1" applyFont="1" applyFill="1" applyBorder="1" applyAlignment="1">
      <alignment horizontal="right" vertical="center"/>
    </xf>
    <xf numFmtId="3" fontId="64" fillId="9" borderId="60" xfId="2" applyNumberFormat="1" applyFont="1" applyFill="1" applyBorder="1" applyAlignment="1">
      <alignment horizontal="right" vertical="center"/>
    </xf>
    <xf numFmtId="3" fontId="64" fillId="9" borderId="39" xfId="2" applyNumberFormat="1" applyFont="1" applyFill="1" applyBorder="1" applyAlignment="1">
      <alignment horizontal="right" vertical="center"/>
    </xf>
    <xf numFmtId="3" fontId="64" fillId="9" borderId="55" xfId="2" applyNumberFormat="1" applyFont="1" applyFill="1" applyBorder="1" applyAlignment="1">
      <alignment horizontal="right" vertical="center"/>
    </xf>
    <xf numFmtId="165" fontId="83" fillId="28" borderId="0" xfId="20" applyNumberFormat="1" applyFont="1" applyFill="1" applyBorder="1" applyAlignment="1">
      <alignment horizontal="right" vertical="center"/>
    </xf>
    <xf numFmtId="165" fontId="83" fillId="30" borderId="9" xfId="20" applyNumberFormat="1" applyFont="1" applyFill="1" applyBorder="1" applyAlignment="1">
      <alignment horizontal="right" vertical="center"/>
    </xf>
    <xf numFmtId="0" fontId="85" fillId="2" borderId="11" xfId="0" applyFont="1" applyFill="1" applyBorder="1" applyAlignment="1">
      <alignment horizontal="center" wrapText="1"/>
    </xf>
    <xf numFmtId="0" fontId="85" fillId="3" borderId="30" xfId="2" applyFont="1" applyFill="1" applyBorder="1" applyAlignment="1">
      <alignment horizontal="center"/>
    </xf>
    <xf numFmtId="0" fontId="66" fillId="3" borderId="0" xfId="2" applyFont="1" applyFill="1" applyBorder="1" applyAlignment="1">
      <alignment horizontal="center"/>
    </xf>
    <xf numFmtId="0" fontId="81" fillId="3" borderId="0" xfId="2" applyFont="1" applyFill="1" applyBorder="1" applyAlignment="1">
      <alignment horizontal="left" vertical="top" wrapText="1"/>
    </xf>
    <xf numFmtId="1" fontId="81" fillId="3" borderId="0" xfId="2" applyNumberFormat="1" applyFont="1" applyFill="1" applyBorder="1" applyAlignment="1">
      <alignment horizontal="left" vertical="top" wrapText="1"/>
    </xf>
    <xf numFmtId="1" fontId="81" fillId="3" borderId="0" xfId="0" applyNumberFormat="1" applyFont="1" applyFill="1" applyAlignment="1">
      <alignment horizontal="left" vertical="center"/>
    </xf>
    <xf numFmtId="0" fontId="66" fillId="2" borderId="10" xfId="0" applyFont="1" applyFill="1" applyBorder="1" applyAlignment="1">
      <alignment horizontal="center" wrapText="1"/>
    </xf>
    <xf numFmtId="0" fontId="85" fillId="2" borderId="12" xfId="0" applyFont="1" applyFill="1" applyBorder="1" applyAlignment="1">
      <alignment horizontal="center" wrapText="1"/>
    </xf>
    <xf numFmtId="0" fontId="66" fillId="2" borderId="11" xfId="0" applyFont="1" applyFill="1" applyBorder="1" applyAlignment="1">
      <alignment horizontal="center" wrapText="1"/>
    </xf>
    <xf numFmtId="3" fontId="30" fillId="30" borderId="4" xfId="2" applyNumberFormat="1" applyFont="1" applyFill="1" applyBorder="1" applyAlignment="1">
      <alignment horizontal="right" vertical="center"/>
    </xf>
    <xf numFmtId="3" fontId="30" fillId="30" borderId="9" xfId="2" applyNumberFormat="1" applyFont="1" applyFill="1" applyBorder="1" applyAlignment="1">
      <alignment horizontal="right" vertical="center"/>
    </xf>
    <xf numFmtId="3" fontId="30" fillId="30" borderId="35" xfId="2" applyNumberFormat="1" applyFont="1" applyFill="1" applyBorder="1" applyAlignment="1">
      <alignment horizontal="right" vertical="center"/>
    </xf>
    <xf numFmtId="3" fontId="30" fillId="30" borderId="2" xfId="2" applyNumberFormat="1" applyFont="1" applyFill="1" applyBorder="1" applyAlignment="1">
      <alignment horizontal="right" vertical="center"/>
    </xf>
    <xf numFmtId="3" fontId="86" fillId="30" borderId="10" xfId="2" applyNumberFormat="1" applyFont="1" applyFill="1" applyBorder="1" applyAlignment="1">
      <alignment horizontal="right" vertical="center"/>
    </xf>
    <xf numFmtId="3" fontId="86" fillId="30" borderId="12" xfId="2" applyNumberFormat="1" applyFont="1" applyFill="1" applyBorder="1" applyAlignment="1">
      <alignment horizontal="right" vertical="center"/>
    </xf>
    <xf numFmtId="3" fontId="86" fillId="30" borderId="54" xfId="2" applyNumberFormat="1" applyFont="1" applyFill="1" applyBorder="1" applyAlignment="1">
      <alignment horizontal="right" vertical="center"/>
    </xf>
    <xf numFmtId="3" fontId="86" fillId="30" borderId="13" xfId="2" applyNumberFormat="1" applyFont="1" applyFill="1" applyBorder="1" applyAlignment="1">
      <alignment horizontal="right" vertical="center"/>
    </xf>
    <xf numFmtId="3" fontId="86" fillId="30" borderId="3" xfId="2" applyNumberFormat="1" applyFont="1" applyFill="1" applyBorder="1" applyAlignment="1">
      <alignment horizontal="right" vertical="center"/>
    </xf>
    <xf numFmtId="3" fontId="86" fillId="30" borderId="15" xfId="2" applyNumberFormat="1" applyFont="1" applyFill="1" applyBorder="1" applyAlignment="1">
      <alignment horizontal="right" vertical="center"/>
    </xf>
    <xf numFmtId="3" fontId="86" fillId="30" borderId="53" xfId="2" applyNumberFormat="1" applyFont="1" applyFill="1" applyBorder="1" applyAlignment="1">
      <alignment horizontal="right" vertical="center"/>
    </xf>
    <xf numFmtId="3" fontId="86" fillId="30" borderId="1" xfId="2" applyNumberFormat="1" applyFont="1" applyFill="1" applyBorder="1" applyAlignment="1">
      <alignment horizontal="right" vertical="center"/>
    </xf>
    <xf numFmtId="0" fontId="51" fillId="3" borderId="0" xfId="2" applyFont="1" applyFill="1" applyBorder="1" applyAlignment="1"/>
    <xf numFmtId="0" fontId="77" fillId="3" borderId="0" xfId="2" applyFont="1" applyFill="1" applyBorder="1" applyAlignment="1">
      <alignment vertical="center"/>
    </xf>
    <xf numFmtId="0" fontId="30" fillId="3" borderId="82" xfId="2" applyFont="1" applyFill="1" applyBorder="1"/>
    <xf numFmtId="1" fontId="23" fillId="3" borderId="82" xfId="2" applyNumberFormat="1" applyFont="1" applyFill="1" applyBorder="1" applyAlignment="1">
      <alignment vertical="center" wrapText="1"/>
    </xf>
    <xf numFmtId="1" fontId="24" fillId="3" borderId="82" xfId="2" applyNumberFormat="1" applyFont="1" applyFill="1" applyBorder="1" applyAlignment="1">
      <alignment vertical="center" wrapText="1"/>
    </xf>
    <xf numFmtId="0" fontId="5" fillId="3" borderId="82" xfId="2" applyFill="1" applyBorder="1" applyAlignment="1">
      <alignment vertical="center"/>
    </xf>
    <xf numFmtId="1" fontId="19" fillId="3" borderId="82" xfId="2" applyNumberFormat="1" applyFont="1" applyFill="1" applyBorder="1" applyAlignment="1">
      <alignment horizontal="center" vertical="center" wrapText="1"/>
    </xf>
    <xf numFmtId="1" fontId="19" fillId="3" borderId="82" xfId="2" applyNumberFormat="1" applyFont="1" applyFill="1" applyBorder="1" applyAlignment="1">
      <alignment vertical="center" wrapText="1"/>
    </xf>
    <xf numFmtId="0" fontId="5" fillId="2" borderId="82" xfId="2" applyFill="1" applyBorder="1"/>
    <xf numFmtId="1" fontId="19" fillId="3" borderId="83" xfId="2" applyNumberFormat="1" applyFont="1" applyFill="1" applyBorder="1" applyAlignment="1">
      <alignment horizontal="center" vertical="center" wrapText="1"/>
    </xf>
    <xf numFmtId="1" fontId="19" fillId="3" borderId="79" xfId="2" applyNumberFormat="1" applyFont="1" applyFill="1" applyBorder="1" applyAlignment="1">
      <alignment horizontal="center" vertical="center" wrapText="1"/>
    </xf>
    <xf numFmtId="1" fontId="27" fillId="3" borderId="79" xfId="2" applyNumberFormat="1" applyFont="1" applyFill="1" applyBorder="1" applyAlignment="1">
      <alignment horizontal="center" vertical="center" wrapText="1"/>
    </xf>
    <xf numFmtId="1" fontId="75" fillId="3" borderId="83" xfId="2" applyNumberFormat="1" applyFont="1" applyFill="1" applyBorder="1" applyAlignment="1">
      <alignment horizontal="center" vertical="center" wrapText="1"/>
    </xf>
    <xf numFmtId="1" fontId="74" fillId="3" borderId="79" xfId="2" applyNumberFormat="1" applyFont="1" applyFill="1" applyBorder="1" applyAlignment="1">
      <alignment horizontal="center" vertical="center" wrapText="1"/>
    </xf>
    <xf numFmtId="0" fontId="76" fillId="3" borderId="82" xfId="2" applyFont="1" applyFill="1" applyBorder="1" applyAlignment="1">
      <alignment vertical="center"/>
    </xf>
    <xf numFmtId="1" fontId="19" fillId="3" borderId="79" xfId="2" applyNumberFormat="1" applyFont="1" applyFill="1" applyBorder="1" applyAlignment="1">
      <alignment vertical="center" wrapText="1"/>
    </xf>
    <xf numFmtId="0" fontId="5" fillId="3" borderId="79" xfId="2" applyFill="1" applyBorder="1"/>
    <xf numFmtId="0" fontId="77" fillId="3" borderId="83" xfId="2" applyFont="1" applyFill="1" applyBorder="1" applyAlignment="1">
      <alignment horizontal="center" vertical="center"/>
    </xf>
    <xf numFmtId="0" fontId="25" fillId="3" borderId="79" xfId="2" applyFont="1" applyFill="1" applyBorder="1"/>
    <xf numFmtId="0" fontId="5" fillId="3" borderId="83" xfId="2" applyFill="1" applyBorder="1" applyAlignment="1">
      <alignment vertical="center"/>
    </xf>
    <xf numFmtId="1" fontId="29" fillId="3" borderId="83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right" vertical="center" wrapText="1"/>
    </xf>
    <xf numFmtId="0" fontId="22" fillId="3" borderId="79" xfId="2" applyFont="1" applyFill="1" applyBorder="1"/>
    <xf numFmtId="1" fontId="22" fillId="3" borderId="79" xfId="2" applyNumberFormat="1" applyFont="1" applyFill="1" applyBorder="1" applyAlignment="1">
      <alignment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29" fillId="3" borderId="79" xfId="2" applyNumberFormat="1" applyFont="1" applyFill="1" applyBorder="1" applyAlignment="1">
      <alignment horizontal="left" vertical="center" wrapText="1"/>
    </xf>
    <xf numFmtId="0" fontId="78" fillId="3" borderId="79" xfId="2" applyFont="1" applyFill="1" applyBorder="1" applyAlignment="1">
      <alignment vertical="center"/>
    </xf>
    <xf numFmtId="0" fontId="78" fillId="3" borderId="83" xfId="2" applyFont="1" applyFill="1" applyBorder="1" applyAlignment="1">
      <alignment vertical="center"/>
    </xf>
    <xf numFmtId="0" fontId="77" fillId="3" borderId="83" xfId="2" applyFont="1" applyFill="1" applyBorder="1" applyAlignment="1">
      <alignment vertical="center"/>
    </xf>
    <xf numFmtId="0" fontId="81" fillId="2" borderId="82" xfId="0" applyFont="1" applyFill="1" applyBorder="1" applyAlignment="1">
      <alignment horizontal="left"/>
    </xf>
    <xf numFmtId="0" fontId="59" fillId="3" borderId="82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/>
    </xf>
    <xf numFmtId="0" fontId="16" fillId="3" borderId="78" xfId="0" applyFont="1" applyFill="1" applyBorder="1" applyAlignment="1">
      <alignment horizontal="center" vertical="center"/>
    </xf>
    <xf numFmtId="0" fontId="80" fillId="2" borderId="78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/>
    </xf>
    <xf numFmtId="0" fontId="81" fillId="3" borderId="82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81" fillId="3" borderId="84" xfId="0" applyFont="1" applyFill="1" applyBorder="1" applyAlignment="1">
      <alignment vertical="center"/>
    </xf>
    <xf numFmtId="0" fontId="30" fillId="2" borderId="78" xfId="0" applyFont="1" applyFill="1" applyBorder="1"/>
    <xf numFmtId="0" fontId="30" fillId="3" borderId="78" xfId="0" applyFont="1" applyFill="1" applyBorder="1" applyAlignment="1">
      <alignment horizontal="left" vertical="center" wrapText="1"/>
    </xf>
    <xf numFmtId="0" fontId="30" fillId="3" borderId="78" xfId="0" applyFont="1" applyFill="1" applyBorder="1" applyAlignment="1">
      <alignment vertical="center"/>
    </xf>
    <xf numFmtId="0" fontId="30" fillId="3" borderId="78" xfId="0" applyFont="1" applyFill="1" applyBorder="1" applyAlignment="1">
      <alignment vertical="center" wrapText="1"/>
    </xf>
    <xf numFmtId="0" fontId="30" fillId="2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vertical="top" wrapText="1"/>
    </xf>
    <xf numFmtId="0" fontId="85" fillId="3" borderId="0" xfId="0" applyFont="1" applyFill="1" applyBorder="1" applyAlignment="1">
      <alignment horizontal="right"/>
    </xf>
    <xf numFmtId="0" fontId="93" fillId="3" borderId="0" xfId="0" applyFont="1" applyFill="1" applyBorder="1" applyAlignment="1">
      <alignment horizontal="left" vertical="center"/>
    </xf>
    <xf numFmtId="0" fontId="85" fillId="2" borderId="78" xfId="0" applyFont="1" applyFill="1" applyBorder="1" applyAlignment="1"/>
    <xf numFmtId="0" fontId="85" fillId="3" borderId="0" xfId="0" applyFont="1" applyFill="1" applyBorder="1" applyAlignment="1">
      <alignment horizontal="right" vertical="center"/>
    </xf>
    <xf numFmtId="1" fontId="81" fillId="3" borderId="0" xfId="0" applyNumberFormat="1" applyFont="1" applyFill="1" applyAlignment="1">
      <alignment vertical="top"/>
    </xf>
    <xf numFmtId="1" fontId="81" fillId="3" borderId="0" xfId="0" applyNumberFormat="1" applyFont="1" applyFill="1" applyAlignment="1">
      <alignment horizontal="left" vertical="top"/>
    </xf>
    <xf numFmtId="165" fontId="30" fillId="3" borderId="8" xfId="2" applyNumberFormat="1" applyFont="1" applyFill="1" applyBorder="1" applyAlignment="1">
      <alignment horizontal="right" vertical="center"/>
    </xf>
    <xf numFmtId="165" fontId="30" fillId="3" borderId="7" xfId="2" applyNumberFormat="1" applyFont="1" applyFill="1" applyBorder="1" applyAlignment="1">
      <alignment horizontal="right" vertical="center"/>
    </xf>
    <xf numFmtId="165" fontId="30" fillId="3" borderId="14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horizontal="right" vertical="center"/>
    </xf>
    <xf numFmtId="165" fontId="30" fillId="24" borderId="30" xfId="20" applyNumberFormat="1" applyFont="1" applyFill="1" applyBorder="1" applyAlignment="1">
      <alignment horizontal="right" vertical="center"/>
    </xf>
    <xf numFmtId="165" fontId="30" fillId="27" borderId="24" xfId="20" applyNumberFormat="1" applyFont="1" applyFill="1" applyBorder="1" applyAlignment="1">
      <alignment horizontal="right" vertical="center"/>
    </xf>
    <xf numFmtId="165" fontId="30" fillId="27" borderId="30" xfId="20" applyNumberFormat="1" applyFont="1" applyFill="1" applyBorder="1" applyAlignment="1">
      <alignment horizontal="right" vertical="center"/>
    </xf>
    <xf numFmtId="165" fontId="30" fillId="3" borderId="17" xfId="20" applyNumberFormat="1" applyFont="1" applyFill="1" applyBorder="1" applyAlignment="1">
      <alignment horizontal="right" vertical="center"/>
    </xf>
    <xf numFmtId="165" fontId="30" fillId="3" borderId="4" xfId="20" applyNumberFormat="1" applyFont="1" applyFill="1" applyBorder="1" applyAlignment="1">
      <alignment horizontal="right" vertical="center"/>
    </xf>
    <xf numFmtId="165" fontId="30" fillId="3" borderId="7" xfId="20" applyNumberFormat="1" applyFont="1" applyFill="1" applyBorder="1" applyAlignment="1">
      <alignment horizontal="right" vertical="center"/>
    </xf>
    <xf numFmtId="165" fontId="30" fillId="3" borderId="43" xfId="20" applyNumberFormat="1" applyFont="1" applyFill="1" applyBorder="1" applyAlignment="1">
      <alignment horizontal="right" vertical="center"/>
    </xf>
    <xf numFmtId="165" fontId="83" fillId="3" borderId="5" xfId="20" applyNumberFormat="1" applyFont="1" applyFill="1" applyBorder="1" applyAlignment="1">
      <alignment horizontal="right" vertical="center"/>
    </xf>
    <xf numFmtId="165" fontId="83" fillId="3" borderId="0" xfId="20" applyNumberFormat="1" applyFont="1" applyFill="1" applyBorder="1" applyAlignment="1">
      <alignment horizontal="right" vertical="center"/>
    </xf>
    <xf numFmtId="165" fontId="83" fillId="3" borderId="8" xfId="20" applyNumberFormat="1" applyFont="1" applyFill="1" applyBorder="1" applyAlignment="1">
      <alignment horizontal="right" vertical="center"/>
    </xf>
    <xf numFmtId="165" fontId="30" fillId="24" borderId="11" xfId="20" applyNumberFormat="1" applyFont="1" applyFill="1" applyBorder="1" applyAlignment="1">
      <alignment horizontal="right" vertical="center"/>
    </xf>
    <xf numFmtId="165" fontId="30" fillId="24" borderId="6" xfId="20" applyNumberFormat="1" applyFont="1" applyFill="1" applyBorder="1" applyAlignment="1">
      <alignment horizontal="right" vertical="center"/>
    </xf>
    <xf numFmtId="3" fontId="30" fillId="9" borderId="0" xfId="2" applyNumberFormat="1" applyFont="1" applyFill="1" applyBorder="1" applyAlignment="1">
      <alignment horizontal="right" vertical="center"/>
    </xf>
    <xf numFmtId="3" fontId="30" fillId="9" borderId="59" xfId="2" applyNumberFormat="1" applyFont="1" applyFill="1" applyBorder="1" applyAlignment="1">
      <alignment horizontal="right" vertical="center"/>
    </xf>
    <xf numFmtId="3" fontId="30" fillId="3" borderId="61" xfId="2" applyNumberFormat="1" applyFont="1" applyFill="1" applyBorder="1" applyAlignment="1">
      <alignment horizontal="right" vertical="center"/>
    </xf>
    <xf numFmtId="3" fontId="30" fillId="3" borderId="57" xfId="2" applyNumberFormat="1" applyFont="1" applyFill="1" applyBorder="1" applyAlignment="1">
      <alignment horizontal="right" vertical="center"/>
    </xf>
    <xf numFmtId="3" fontId="30" fillId="3" borderId="59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horizontal="right" vertical="center"/>
    </xf>
    <xf numFmtId="3" fontId="30" fillId="3" borderId="2" xfId="2" applyNumberFormat="1" applyFont="1" applyFill="1" applyBorder="1" applyAlignment="1">
      <alignment horizontal="right" vertical="center"/>
    </xf>
    <xf numFmtId="1" fontId="79" fillId="3" borderId="82" xfId="2" applyNumberFormat="1" applyFont="1" applyFill="1" applyBorder="1" applyAlignment="1">
      <alignment horizontal="center"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79" fillId="3" borderId="0" xfId="2" applyNumberFormat="1" applyFont="1" applyFill="1" applyBorder="1" applyAlignment="1">
      <alignment horizontal="center" vertical="top" wrapText="1"/>
    </xf>
    <xf numFmtId="1" fontId="54" fillId="2" borderId="78" xfId="0" applyNumberFormat="1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85" fillId="3" borderId="78" xfId="0" applyFont="1" applyFill="1" applyBorder="1" applyAlignment="1">
      <alignment horizontal="left" vertical="center" wrapText="1"/>
    </xf>
    <xf numFmtId="0" fontId="85" fillId="3" borderId="0" xfId="0" applyFont="1" applyFill="1" applyBorder="1" applyAlignment="1">
      <alignment horizontal="left" vertical="center" wrapText="1"/>
    </xf>
    <xf numFmtId="0" fontId="81" fillId="3" borderId="8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81" fillId="2" borderId="82" xfId="0" applyFont="1" applyFill="1" applyBorder="1" applyAlignment="1">
      <alignment horizontal="left" wrapText="1"/>
    </xf>
    <xf numFmtId="0" fontId="85" fillId="3" borderId="0" xfId="0" applyFont="1" applyFill="1" applyAlignment="1">
      <alignment horizontal="right"/>
    </xf>
    <xf numFmtId="0" fontId="81" fillId="3" borderId="82" xfId="0" applyFont="1" applyFill="1" applyBorder="1" applyAlignment="1">
      <alignment horizontal="left"/>
    </xf>
    <xf numFmtId="1" fontId="32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66" fillId="3" borderId="16" xfId="0" applyFont="1" applyFill="1" applyBorder="1" applyAlignment="1">
      <alignment horizontal="center"/>
    </xf>
    <xf numFmtId="0" fontId="66" fillId="3" borderId="11" xfId="0" applyFont="1" applyFill="1" applyBorder="1" applyAlignment="1">
      <alignment horizontal="center"/>
    </xf>
    <xf numFmtId="0" fontId="66" fillId="3" borderId="12" xfId="0" applyFont="1" applyFill="1" applyBorder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30" fillId="3" borderId="22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 vertical="center"/>
    </xf>
    <xf numFmtId="0" fontId="30" fillId="3" borderId="14" xfId="0" applyFont="1" applyFill="1" applyBorder="1" applyAlignment="1">
      <alignment horizontal="right" vertical="center"/>
    </xf>
    <xf numFmtId="0" fontId="30" fillId="3" borderId="14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/>
    </xf>
    <xf numFmtId="0" fontId="30" fillId="3" borderId="36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right" vertical="center"/>
    </xf>
    <xf numFmtId="0" fontId="30" fillId="3" borderId="46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 wrapText="1"/>
    </xf>
    <xf numFmtId="0" fontId="30" fillId="3" borderId="6" xfId="0" applyFont="1" applyFill="1" applyBorder="1" applyAlignment="1">
      <alignment horizontal="right"/>
    </xf>
    <xf numFmtId="0" fontId="30" fillId="3" borderId="13" xfId="0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horizontal="right" vertical="center" wrapText="1"/>
    </xf>
    <xf numFmtId="0" fontId="30" fillId="3" borderId="41" xfId="0" applyFont="1" applyFill="1" applyBorder="1" applyAlignment="1">
      <alignment horizontal="right" vertical="center" wrapText="1"/>
    </xf>
    <xf numFmtId="1" fontId="32" fillId="3" borderId="0" xfId="2" applyNumberFormat="1" applyFont="1" applyFill="1" applyBorder="1" applyAlignment="1">
      <alignment horizontal="center" vertical="center" wrapText="1"/>
    </xf>
    <xf numFmtId="0" fontId="32" fillId="3" borderId="0" xfId="2" applyFont="1" applyFill="1" applyBorder="1" applyAlignment="1">
      <alignment horizontal="center" vertical="center" wrapText="1"/>
    </xf>
    <xf numFmtId="0" fontId="81" fillId="3" borderId="82" xfId="2" applyFont="1" applyFill="1" applyBorder="1" applyAlignment="1">
      <alignment horizontal="left"/>
    </xf>
    <xf numFmtId="0" fontId="85" fillId="3" borderId="0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wrapText="1"/>
    </xf>
    <xf numFmtId="0" fontId="35" fillId="3" borderId="1" xfId="2" applyFont="1" applyFill="1" applyBorder="1" applyAlignment="1">
      <alignment horizontal="center" wrapText="1"/>
    </xf>
    <xf numFmtId="0" fontId="30" fillId="3" borderId="44" xfId="2" applyFont="1" applyFill="1" applyBorder="1" applyAlignment="1">
      <alignment horizontal="center" wrapText="1"/>
    </xf>
    <xf numFmtId="0" fontId="66" fillId="3" borderId="16" xfId="2" applyFont="1" applyFill="1" applyBorder="1" applyAlignment="1">
      <alignment horizontal="center" wrapText="1"/>
    </xf>
    <xf numFmtId="0" fontId="66" fillId="3" borderId="11" xfId="2" applyFont="1" applyFill="1" applyBorder="1" applyAlignment="1">
      <alignment horizontal="center" wrapText="1"/>
    </xf>
    <xf numFmtId="0" fontId="66" fillId="3" borderId="42" xfId="2" applyFont="1" applyFill="1" applyBorder="1" applyAlignment="1">
      <alignment horizontal="center" wrapText="1"/>
    </xf>
    <xf numFmtId="0" fontId="85" fillId="3" borderId="16" xfId="2" applyFont="1" applyFill="1" applyBorder="1" applyAlignment="1">
      <alignment horizontal="center" wrapText="1"/>
    </xf>
    <xf numFmtId="0" fontId="85" fillId="3" borderId="11" xfId="2" applyFont="1" applyFill="1" applyBorder="1" applyAlignment="1">
      <alignment horizontal="center" wrapText="1"/>
    </xf>
    <xf numFmtId="0" fontId="85" fillId="3" borderId="42" xfId="2" applyFont="1" applyFill="1" applyBorder="1" applyAlignment="1">
      <alignment horizontal="center" wrapText="1"/>
    </xf>
    <xf numFmtId="0" fontId="30" fillId="3" borderId="27" xfId="2" applyFont="1" applyFill="1" applyBorder="1" applyAlignment="1">
      <alignment horizontal="center" vertical="center" wrapText="1"/>
    </xf>
    <xf numFmtId="0" fontId="39" fillId="2" borderId="0" xfId="2" applyFont="1" applyFill="1" applyBorder="1" applyAlignment="1">
      <alignment horizontal="right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0" fontId="30" fillId="3" borderId="17" xfId="2" applyFont="1" applyFill="1" applyBorder="1" applyAlignment="1">
      <alignment horizontal="center" vertical="center" wrapText="1"/>
    </xf>
    <xf numFmtId="0" fontId="30" fillId="3" borderId="43" xfId="2" applyFont="1" applyFill="1" applyBorder="1" applyAlignment="1">
      <alignment horizontal="center" vertical="center" wrapText="1"/>
    </xf>
    <xf numFmtId="0" fontId="30" fillId="3" borderId="16" xfId="2" applyFont="1" applyFill="1" applyBorder="1" applyAlignment="1">
      <alignment horizontal="center" vertical="center" wrapText="1"/>
    </xf>
    <xf numFmtId="0" fontId="30" fillId="3" borderId="42" xfId="2" applyFont="1" applyFill="1" applyBorder="1" applyAlignment="1">
      <alignment horizontal="center" vertical="center" wrapText="1"/>
    </xf>
    <xf numFmtId="0" fontId="87" fillId="3" borderId="16" xfId="2" applyFont="1" applyFill="1" applyBorder="1" applyAlignment="1">
      <alignment horizontal="center" wrapText="1"/>
    </xf>
    <xf numFmtId="0" fontId="87" fillId="3" borderId="11" xfId="2" applyFont="1" applyFill="1" applyBorder="1" applyAlignment="1">
      <alignment horizontal="center" wrapText="1"/>
    </xf>
    <xf numFmtId="0" fontId="87" fillId="3" borderId="42" xfId="2" applyFont="1" applyFill="1" applyBorder="1" applyAlignment="1">
      <alignment horizontal="center" wrapText="1"/>
    </xf>
    <xf numFmtId="0" fontId="30" fillId="3" borderId="39" xfId="2" applyFont="1" applyFill="1" applyBorder="1" applyAlignment="1">
      <alignment horizontal="center" vertical="center" wrapText="1"/>
    </xf>
    <xf numFmtId="0" fontId="30" fillId="3" borderId="41" xfId="2" applyFont="1" applyFill="1" applyBorder="1" applyAlignment="1">
      <alignment horizontal="center" vertical="center" wrapText="1"/>
    </xf>
    <xf numFmtId="1" fontId="30" fillId="3" borderId="0" xfId="2" applyNumberFormat="1" applyFont="1" applyFill="1" applyBorder="1" applyAlignment="1">
      <alignment horizontal="center" vertical="center"/>
    </xf>
    <xf numFmtId="1" fontId="32" fillId="3" borderId="0" xfId="2" applyNumberFormat="1" applyFont="1" applyFill="1" applyBorder="1" applyAlignment="1">
      <alignment horizontal="center" wrapText="1"/>
    </xf>
    <xf numFmtId="0" fontId="32" fillId="3" borderId="0" xfId="2" applyFont="1" applyFill="1" applyBorder="1" applyAlignment="1">
      <alignment horizontal="center" wrapText="1"/>
    </xf>
    <xf numFmtId="0" fontId="89" fillId="3" borderId="24" xfId="2" applyFont="1" applyFill="1" applyBorder="1" applyAlignment="1">
      <alignment horizontal="center" wrapText="1"/>
    </xf>
    <xf numFmtId="0" fontId="89" fillId="3" borderId="0" xfId="2" applyFont="1" applyFill="1" applyBorder="1" applyAlignment="1">
      <alignment horizontal="center" wrapText="1"/>
    </xf>
    <xf numFmtId="0" fontId="89" fillId="3" borderId="30" xfId="2" applyFont="1" applyFill="1" applyBorder="1" applyAlignment="1">
      <alignment horizontal="center" wrapText="1"/>
    </xf>
    <xf numFmtId="0" fontId="33" fillId="3" borderId="24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3" fillId="3" borderId="30" xfId="2" applyFont="1" applyFill="1" applyBorder="1" applyAlignment="1">
      <alignment horizontal="center" vertical="center" wrapText="1"/>
    </xf>
    <xf numFmtId="0" fontId="81" fillId="2" borderId="82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1" fontId="32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61" fillId="2" borderId="9" xfId="0" applyFont="1" applyFill="1" applyBorder="1" applyAlignment="1">
      <alignment horizontal="center" vertical="center"/>
    </xf>
    <xf numFmtId="0" fontId="85" fillId="2" borderId="0" xfId="2" applyFont="1" applyFill="1" applyAlignment="1">
      <alignment horizontal="right"/>
    </xf>
    <xf numFmtId="0" fontId="33" fillId="2" borderId="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1" fontId="33" fillId="2" borderId="10" xfId="0" applyNumberFormat="1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81" fillId="2" borderId="82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" fontId="81" fillId="3" borderId="85" xfId="0" applyNumberFormat="1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center"/>
    </xf>
    <xf numFmtId="1" fontId="30" fillId="3" borderId="0" xfId="0" applyNumberFormat="1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1" fontId="30" fillId="3" borderId="12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left" vertical="top" wrapText="1"/>
    </xf>
    <xf numFmtId="0" fontId="30" fillId="3" borderId="9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81" fillId="2" borderId="85" xfId="0" applyFont="1" applyFill="1" applyBorder="1" applyAlignment="1">
      <alignment horizontal="left" vertical="center"/>
    </xf>
    <xf numFmtId="1" fontId="30" fillId="3" borderId="0" xfId="0" applyNumberFormat="1" applyFont="1" applyFill="1" applyBorder="1" applyAlignment="1">
      <alignment horizontal="center" vertical="top" wrapText="1"/>
    </xf>
    <xf numFmtId="1" fontId="32" fillId="2" borderId="0" xfId="0" applyNumberFormat="1" applyFont="1" applyFill="1" applyBorder="1" applyAlignment="1">
      <alignment horizontal="right"/>
    </xf>
    <xf numFmtId="1" fontId="30" fillId="2" borderId="0" xfId="0" applyNumberFormat="1" applyFont="1" applyFill="1" applyBorder="1" applyAlignment="1">
      <alignment horizontal="center" vertical="top"/>
    </xf>
    <xf numFmtId="1" fontId="81" fillId="3" borderId="0" xfId="2" applyNumberFormat="1" applyFont="1" applyFill="1" applyBorder="1" applyAlignment="1">
      <alignment horizontal="left" vertical="top" wrapText="1"/>
    </xf>
    <xf numFmtId="0" fontId="81" fillId="3" borderId="0" xfId="2" applyFont="1" applyFill="1" applyBorder="1" applyAlignment="1">
      <alignment horizontal="left" vertical="top" wrapText="1"/>
    </xf>
    <xf numFmtId="0" fontId="91" fillId="3" borderId="16" xfId="2" applyFont="1" applyFill="1" applyBorder="1" applyAlignment="1">
      <alignment horizontal="center" wrapText="1"/>
    </xf>
    <xf numFmtId="0" fontId="91" fillId="3" borderId="11" xfId="2" applyFont="1" applyFill="1" applyBorder="1" applyAlignment="1">
      <alignment horizontal="center" wrapText="1"/>
    </xf>
    <xf numFmtId="0" fontId="91" fillId="3" borderId="12" xfId="2" applyFont="1" applyFill="1" applyBorder="1" applyAlignment="1">
      <alignment horizontal="center" wrapText="1"/>
    </xf>
    <xf numFmtId="0" fontId="90" fillId="3" borderId="10" xfId="2" applyFont="1" applyFill="1" applyBorder="1" applyAlignment="1">
      <alignment horizontal="center" wrapText="1"/>
    </xf>
    <xf numFmtId="0" fontId="90" fillId="3" borderId="11" xfId="2" applyFont="1" applyFill="1" applyBorder="1" applyAlignment="1">
      <alignment horizontal="center" wrapText="1"/>
    </xf>
    <xf numFmtId="0" fontId="90" fillId="3" borderId="42" xfId="2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1" fontId="30" fillId="2" borderId="12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1" fontId="32" fillId="3" borderId="0" xfId="0" applyNumberFormat="1" applyFont="1" applyFill="1" applyBorder="1" applyAlignment="1">
      <alignment horizontal="right"/>
    </xf>
    <xf numFmtId="0" fontId="91" fillId="3" borderId="0" xfId="2" applyFont="1" applyFill="1" applyBorder="1" applyAlignment="1">
      <alignment horizontal="center" vertical="center" wrapText="1"/>
    </xf>
    <xf numFmtId="0" fontId="91" fillId="3" borderId="9" xfId="2" applyFont="1" applyFill="1" applyBorder="1" applyAlignment="1">
      <alignment horizontal="center" vertical="center" wrapText="1"/>
    </xf>
    <xf numFmtId="0" fontId="32" fillId="3" borderId="9" xfId="2" applyFont="1" applyFill="1" applyBorder="1" applyAlignment="1">
      <alignment horizontal="center" wrapText="1"/>
    </xf>
    <xf numFmtId="1" fontId="32" fillId="3" borderId="0" xfId="2" applyNumberFormat="1" applyFont="1" applyFill="1" applyBorder="1" applyAlignment="1">
      <alignment horizontal="center" vertical="top" wrapText="1"/>
    </xf>
    <xf numFmtId="0" fontId="32" fillId="3" borderId="0" xfId="2" applyFont="1" applyFill="1" applyBorder="1" applyAlignment="1">
      <alignment horizontal="center" vertical="top" wrapText="1"/>
    </xf>
    <xf numFmtId="0" fontId="32" fillId="3" borderId="9" xfId="2" applyFont="1" applyFill="1" applyBorder="1" applyAlignment="1">
      <alignment horizontal="center" vertical="top" wrapText="1"/>
    </xf>
    <xf numFmtId="0" fontId="90" fillId="3" borderId="0" xfId="2" applyFont="1" applyFill="1" applyBorder="1" applyAlignment="1">
      <alignment horizontal="center" vertical="center" wrapText="1"/>
    </xf>
    <xf numFmtId="0" fontId="90" fillId="3" borderId="9" xfId="2" applyFont="1" applyFill="1" applyBorder="1" applyAlignment="1">
      <alignment horizontal="center" vertical="center" wrapText="1"/>
    </xf>
    <xf numFmtId="165" fontId="30" fillId="25" borderId="38" xfId="2" applyNumberFormat="1" applyFont="1" applyFill="1" applyBorder="1" applyAlignment="1">
      <alignment horizontal="center" vertical="center" wrapText="1"/>
    </xf>
    <xf numFmtId="165" fontId="30" fillId="25" borderId="29" xfId="2" applyNumberFormat="1" applyFont="1" applyFill="1" applyBorder="1" applyAlignment="1">
      <alignment horizontal="center" vertical="center" wrapText="1"/>
    </xf>
    <xf numFmtId="165" fontId="30" fillId="25" borderId="89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 textRotation="180"/>
    </xf>
    <xf numFmtId="165" fontId="30" fillId="3" borderId="0" xfId="2" applyNumberFormat="1" applyFont="1" applyFill="1" applyBorder="1" applyAlignment="1">
      <alignment horizontal="center" wrapText="1"/>
    </xf>
    <xf numFmtId="3" fontId="54" fillId="28" borderId="24" xfId="2" applyNumberFormat="1" applyFont="1" applyFill="1" applyBorder="1" applyAlignment="1">
      <alignment horizontal="center" vertical="center" wrapText="1"/>
    </xf>
    <xf numFmtId="3" fontId="54" fillId="28" borderId="0" xfId="2" applyNumberFormat="1" applyFont="1" applyFill="1" applyBorder="1" applyAlignment="1">
      <alignment horizontal="center" vertical="center" wrapText="1"/>
    </xf>
    <xf numFmtId="3" fontId="54" fillId="28" borderId="30" xfId="2" applyNumberFormat="1" applyFont="1" applyFill="1" applyBorder="1" applyAlignment="1">
      <alignment horizontal="center" vertical="center" wrapText="1"/>
    </xf>
    <xf numFmtId="3" fontId="54" fillId="31" borderId="0" xfId="2" applyNumberFormat="1" applyFont="1" applyFill="1" applyBorder="1" applyAlignment="1">
      <alignment horizontal="center" vertical="center" wrapText="1"/>
    </xf>
    <xf numFmtId="0" fontId="94" fillId="9" borderId="62" xfId="2" applyFont="1" applyFill="1" applyBorder="1" applyAlignment="1">
      <alignment horizontal="center" vertical="center" wrapText="1"/>
    </xf>
    <xf numFmtId="0" fontId="94" fillId="9" borderId="63" xfId="2" applyFont="1" applyFill="1" applyBorder="1" applyAlignment="1">
      <alignment horizontal="center" vertical="center" wrapText="1"/>
    </xf>
    <xf numFmtId="0" fontId="94" fillId="9" borderId="64" xfId="2" applyFont="1" applyFill="1" applyBorder="1" applyAlignment="1">
      <alignment horizontal="center" vertical="center" wrapText="1"/>
    </xf>
    <xf numFmtId="165" fontId="30" fillId="32" borderId="24" xfId="2" applyNumberFormat="1" applyFont="1" applyFill="1" applyBorder="1" applyAlignment="1">
      <alignment horizontal="center" vertical="center" wrapText="1"/>
    </xf>
    <xf numFmtId="165" fontId="30" fillId="32" borderId="0" xfId="2" applyNumberFormat="1" applyFont="1" applyFill="1" applyBorder="1" applyAlignment="1">
      <alignment horizontal="center" vertical="center" wrapText="1"/>
    </xf>
    <xf numFmtId="165" fontId="30" fillId="32" borderId="30" xfId="2" applyNumberFormat="1" applyFont="1" applyFill="1" applyBorder="1" applyAlignment="1">
      <alignment horizontal="center" vertical="center" wrapText="1"/>
    </xf>
    <xf numFmtId="3" fontId="54" fillId="31" borderId="65" xfId="2" applyNumberFormat="1" applyFont="1" applyFill="1" applyBorder="1" applyAlignment="1">
      <alignment horizontal="center" vertical="center" wrapText="1"/>
    </xf>
    <xf numFmtId="3" fontId="54" fillId="31" borderId="66" xfId="2" applyNumberFormat="1" applyFont="1" applyFill="1" applyBorder="1" applyAlignment="1">
      <alignment horizontal="center" vertical="center" wrapText="1"/>
    </xf>
    <xf numFmtId="3" fontId="54" fillId="31" borderId="67" xfId="2" applyNumberFormat="1" applyFont="1" applyFill="1" applyBorder="1" applyAlignment="1">
      <alignment horizontal="center" vertical="center" wrapText="1"/>
    </xf>
    <xf numFmtId="3" fontId="54" fillId="31" borderId="68" xfId="2" applyNumberFormat="1" applyFont="1" applyFill="1" applyBorder="1" applyAlignment="1">
      <alignment horizontal="center" vertical="center" wrapText="1"/>
    </xf>
    <xf numFmtId="3" fontId="54" fillId="31" borderId="69" xfId="2" applyNumberFormat="1" applyFont="1" applyFill="1" applyBorder="1" applyAlignment="1">
      <alignment horizontal="center" vertical="center" wrapText="1"/>
    </xf>
    <xf numFmtId="0" fontId="94" fillId="2" borderId="86" xfId="2" applyFont="1" applyFill="1" applyBorder="1" applyAlignment="1">
      <alignment horizontal="center" vertical="center" wrapText="1"/>
    </xf>
    <xf numFmtId="0" fontId="94" fillId="2" borderId="87" xfId="2" applyFont="1" applyFill="1" applyBorder="1" applyAlignment="1">
      <alignment horizontal="center" vertical="center" wrapText="1"/>
    </xf>
    <xf numFmtId="0" fontId="94" fillId="2" borderId="88" xfId="2" applyFont="1" applyFill="1" applyBorder="1" applyAlignment="1">
      <alignment horizontal="center" vertical="center" wrapText="1"/>
    </xf>
    <xf numFmtId="3" fontId="54" fillId="31" borderId="24" xfId="2" applyNumberFormat="1" applyFont="1" applyFill="1" applyBorder="1" applyAlignment="1">
      <alignment horizontal="center" vertical="center" wrapText="1"/>
    </xf>
    <xf numFmtId="3" fontId="54" fillId="31" borderId="30" xfId="2" applyNumberFormat="1" applyFont="1" applyFill="1" applyBorder="1" applyAlignment="1">
      <alignment horizontal="center" vertical="center" wrapText="1"/>
    </xf>
    <xf numFmtId="3" fontId="30" fillId="30" borderId="24" xfId="2" applyNumberFormat="1" applyFont="1" applyFill="1" applyBorder="1" applyAlignment="1">
      <alignment horizontal="center" vertical="center" wrapText="1"/>
    </xf>
    <xf numFmtId="3" fontId="30" fillId="30" borderId="0" xfId="2" applyNumberFormat="1" applyFont="1" applyFill="1" applyBorder="1" applyAlignment="1">
      <alignment horizontal="center" vertical="center" wrapText="1"/>
    </xf>
    <xf numFmtId="3" fontId="30" fillId="30" borderId="30" xfId="2" applyNumberFormat="1" applyFont="1" applyFill="1" applyBorder="1" applyAlignment="1">
      <alignment horizontal="center" vertical="center" wrapText="1"/>
    </xf>
    <xf numFmtId="3" fontId="30" fillId="23" borderId="0" xfId="2" applyNumberFormat="1" applyFont="1" applyFill="1" applyBorder="1" applyAlignment="1">
      <alignment horizontal="center" vertical="center" wrapText="1"/>
    </xf>
    <xf numFmtId="3" fontId="30" fillId="23" borderId="24" xfId="2" applyNumberFormat="1" applyFont="1" applyFill="1" applyBorder="1" applyAlignment="1">
      <alignment horizontal="center" vertical="center" wrapText="1"/>
    </xf>
    <xf numFmtId="3" fontId="30" fillId="23" borderId="30" xfId="2" applyNumberFormat="1" applyFont="1" applyFill="1" applyBorder="1" applyAlignment="1">
      <alignment horizontal="center" vertical="center" wrapText="1"/>
    </xf>
    <xf numFmtId="3" fontId="30" fillId="23" borderId="28" xfId="2" applyNumberFormat="1" applyFont="1" applyFill="1" applyBorder="1" applyAlignment="1">
      <alignment horizontal="center" vertical="center" wrapText="1"/>
    </xf>
    <xf numFmtId="3" fontId="30" fillId="23" borderId="26" xfId="2" applyNumberFormat="1" applyFont="1" applyFill="1" applyBorder="1" applyAlignment="1">
      <alignment horizontal="center" vertical="center" wrapText="1"/>
    </xf>
    <xf numFmtId="3" fontId="30" fillId="23" borderId="40" xfId="2" applyNumberFormat="1" applyFont="1" applyFill="1" applyBorder="1" applyAlignment="1">
      <alignment horizontal="center" vertical="center" wrapText="1"/>
    </xf>
    <xf numFmtId="165" fontId="30" fillId="30" borderId="0" xfId="2" applyNumberFormat="1" applyFont="1" applyFill="1" applyBorder="1" applyAlignment="1">
      <alignment horizontal="center" vertical="center" wrapText="1"/>
    </xf>
    <xf numFmtId="3" fontId="30" fillId="25" borderId="0" xfId="2" applyNumberFormat="1" applyFont="1" applyFill="1" applyBorder="1" applyAlignment="1">
      <alignment horizontal="center" vertical="center" wrapText="1"/>
    </xf>
    <xf numFmtId="3" fontId="30" fillId="24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/>
    </xf>
    <xf numFmtId="0" fontId="65" fillId="3" borderId="0" xfId="2" applyFont="1" applyFill="1" applyBorder="1" applyAlignment="1">
      <alignment horizontal="center"/>
    </xf>
    <xf numFmtId="0" fontId="73" fillId="3" borderId="0" xfId="2" applyFont="1" applyFill="1" applyBorder="1" applyAlignment="1">
      <alignment horizontal="center"/>
    </xf>
    <xf numFmtId="0" fontId="84" fillId="3" borderId="72" xfId="2" applyFont="1" applyFill="1" applyBorder="1" applyAlignment="1">
      <alignment horizontal="center" vertical="center" wrapText="1"/>
    </xf>
    <xf numFmtId="0" fontId="84" fillId="3" borderId="73" xfId="2" applyFont="1" applyFill="1" applyBorder="1" applyAlignment="1">
      <alignment horizontal="center" vertical="center" wrapText="1"/>
    </xf>
    <xf numFmtId="0" fontId="84" fillId="3" borderId="74" xfId="2" applyFont="1" applyFill="1" applyBorder="1" applyAlignment="1">
      <alignment horizontal="center" vertical="center" wrapText="1"/>
    </xf>
    <xf numFmtId="0" fontId="53" fillId="2" borderId="0" xfId="2" applyFont="1" applyFill="1" applyAlignment="1">
      <alignment horizontal="left" vertical="center" wrapText="1"/>
    </xf>
    <xf numFmtId="0" fontId="53" fillId="2" borderId="0" xfId="2" applyFont="1" applyFill="1" applyAlignment="1">
      <alignment horizontal="left" vertical="center"/>
    </xf>
    <xf numFmtId="0" fontId="84" fillId="9" borderId="75" xfId="2" applyFont="1" applyFill="1" applyBorder="1" applyAlignment="1">
      <alignment horizontal="center" vertical="center" wrapText="1"/>
    </xf>
    <xf numFmtId="0" fontId="84" fillId="9" borderId="76" xfId="2" applyFont="1" applyFill="1" applyBorder="1" applyAlignment="1">
      <alignment horizontal="center" vertical="center" wrapText="1"/>
    </xf>
    <xf numFmtId="0" fontId="84" fillId="9" borderId="77" xfId="2" applyFont="1" applyFill="1" applyBorder="1" applyAlignment="1">
      <alignment horizontal="center" vertical="center" wrapText="1"/>
    </xf>
    <xf numFmtId="3" fontId="54" fillId="28" borderId="78" xfId="2" applyNumberFormat="1" applyFont="1" applyFill="1" applyBorder="1" applyAlignment="1">
      <alignment horizontal="center" vertical="center" wrapText="1"/>
    </xf>
    <xf numFmtId="3" fontId="54" fillId="28" borderId="79" xfId="2" applyNumberFormat="1" applyFont="1" applyFill="1" applyBorder="1" applyAlignment="1">
      <alignment horizontal="center" vertical="center" wrapText="1"/>
    </xf>
    <xf numFmtId="3" fontId="54" fillId="28" borderId="80" xfId="2" applyNumberFormat="1" applyFont="1" applyFill="1" applyBorder="1" applyAlignment="1">
      <alignment horizontal="center" vertical="center" wrapText="1"/>
    </xf>
    <xf numFmtId="3" fontId="54" fillId="28" borderId="71" xfId="2" applyNumberFormat="1" applyFont="1" applyFill="1" applyBorder="1" applyAlignment="1">
      <alignment horizontal="center" vertical="center" wrapText="1"/>
    </xf>
    <xf numFmtId="3" fontId="54" fillId="28" borderId="81" xfId="2" applyNumberFormat="1" applyFont="1" applyFill="1" applyBorder="1" applyAlignment="1">
      <alignment horizontal="center" vertical="center" wrapText="1"/>
    </xf>
    <xf numFmtId="1" fontId="81" fillId="2" borderId="0" xfId="2" applyNumberFormat="1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73" fillId="2" borderId="0" xfId="2" applyFont="1" applyFill="1" applyAlignment="1">
      <alignment horizontal="center"/>
    </xf>
    <xf numFmtId="0" fontId="81" fillId="3" borderId="82" xfId="2" applyFont="1" applyFill="1" applyBorder="1" applyAlignment="1">
      <alignment horizontal="left" vertical="center" wrapText="1"/>
    </xf>
  </cellXfs>
  <cellStyles count="88">
    <cellStyle name="Celkem 2" xfId="58"/>
    <cellStyle name="Datum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HEADING1" xfId="68"/>
    <cellStyle name="HEADING2" xfId="69"/>
    <cellStyle name="Hypertextový odkaz 2" xfId="4"/>
    <cellStyle name="Měna0" xfId="70"/>
    <cellStyle name="normal" xfId="71"/>
    <cellStyle name="Normální" xfId="0" builtinId="0"/>
    <cellStyle name="Normální 10" xfId="72"/>
    <cellStyle name="Normální 11" xfId="73"/>
    <cellStyle name="Normální 12" xfId="74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4 2" xfId="75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Pevný" xfId="82"/>
    <cellStyle name="Procenta" xfId="1" builtinId="5"/>
    <cellStyle name="Procenta 2" xfId="7"/>
    <cellStyle name="Procenta 2 2" xfId="3"/>
    <cellStyle name="Procenta 2 3" xfId="83"/>
    <cellStyle name="Procenta 3" xfId="84"/>
    <cellStyle name="Procenta 3 2" xfId="85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  <cellStyle name="Záhlaví 1" xfId="86"/>
    <cellStyle name="Záhlaví 2" xfId="87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1666</c:v>
                </c:pt>
                <c:pt idx="1">
                  <c:v>6646</c:v>
                </c:pt>
                <c:pt idx="2">
                  <c:v>203526</c:v>
                </c:pt>
                <c:pt idx="3">
                  <c:v>2630180</c:v>
                </c:pt>
                <c:pt idx="4">
                  <c:v>203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'10'!$I$45:$J$45</c:f>
              <c:numCache>
                <c:formatCode>0.0%</c:formatCode>
                <c:ptCount val="2"/>
                <c:pt idx="0">
                  <c:v>0.32139593541496003</c:v>
                </c:pt>
                <c:pt idx="1">
                  <c:v>0.26539492242739099</c:v>
                </c:pt>
              </c:numCache>
            </c:numRef>
          </c:val>
        </c:ser>
        <c:ser>
          <c:idx val="1"/>
          <c:order val="1"/>
          <c:tx>
            <c:strRef>
              <c:f>'10'!$H$46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0.27679841950819167</c:v>
                </c:pt>
                <c:pt idx="1">
                  <c:v>0.25491668031548259</c:v>
                </c:pt>
              </c:numCache>
            </c:numRef>
          </c:val>
        </c:ser>
        <c:ser>
          <c:idx val="2"/>
          <c:order val="2"/>
          <c:tx>
            <c:strRef>
              <c:f>'10'!$H$47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0.40180564507684829</c:v>
                </c:pt>
                <c:pt idx="1">
                  <c:v>0.47968839725712659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390656"/>
        <c:axId val="168392576"/>
      </c:barChart>
      <c:catAx>
        <c:axId val="16839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8392576"/>
        <c:crosses val="autoZero"/>
        <c:auto val="1"/>
        <c:lblAlgn val="ctr"/>
        <c:lblOffset val="100"/>
        <c:noMultiLvlLbl val="0"/>
      </c:catAx>
      <c:valAx>
        <c:axId val="168392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8390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'11'!$C$45:$D$45</c:f>
              <c:numCache>
                <c:formatCode>#,##0</c:formatCode>
                <c:ptCount val="2"/>
                <c:pt idx="0">
                  <c:v>254709.7331937282</c:v>
                </c:pt>
                <c:pt idx="1">
                  <c:v>256816.92904281156</c:v>
                </c:pt>
              </c:numCache>
            </c:numRef>
          </c:val>
        </c:ser>
        <c:ser>
          <c:idx val="1"/>
          <c:order val="1"/>
          <c:tx>
            <c:strRef>
              <c:f>'11'!$B$46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253252.58528730719</c:v>
                </c:pt>
                <c:pt idx="1">
                  <c:v>257495.08045758418</c:v>
                </c:pt>
              </c:numCache>
            </c:numRef>
          </c:val>
        </c:ser>
        <c:ser>
          <c:idx val="2"/>
          <c:order val="2"/>
          <c:tx>
            <c:strRef>
              <c:f>'11'!$B$47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299762.35629910498</c:v>
                </c:pt>
                <c:pt idx="1">
                  <c:v>375417.54902026302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325376"/>
        <c:axId val="180348032"/>
      </c:barChart>
      <c:catAx>
        <c:axId val="18032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0348032"/>
        <c:crosses val="autoZero"/>
        <c:auto val="1"/>
        <c:lblAlgn val="ctr"/>
        <c:lblOffset val="100"/>
        <c:noMultiLvlLbl val="0"/>
      </c:catAx>
      <c:valAx>
        <c:axId val="18034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8032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'11'!$I$45:$J$45</c:f>
              <c:numCache>
                <c:formatCode>0.0%</c:formatCode>
                <c:ptCount val="2"/>
                <c:pt idx="0">
                  <c:v>0.31534227088340366</c:v>
                </c:pt>
                <c:pt idx="1">
                  <c:v>0.28864605720171593</c:v>
                </c:pt>
              </c:numCache>
            </c:numRef>
          </c:val>
        </c:ser>
        <c:ser>
          <c:idx val="1"/>
          <c:order val="1"/>
          <c:tx>
            <c:strRef>
              <c:f>'11'!$H$46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0.31353825529254947</c:v>
                </c:pt>
                <c:pt idx="1">
                  <c:v>0.28940825669062598</c:v>
                </c:pt>
              </c:numCache>
            </c:numRef>
          </c:val>
        </c:ser>
        <c:ser>
          <c:idx val="2"/>
          <c:order val="2"/>
          <c:tx>
            <c:strRef>
              <c:f>'11'!$H$47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0.3711194738240467</c:v>
                </c:pt>
                <c:pt idx="1">
                  <c:v>0.42194568610765798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329728"/>
        <c:axId val="182331648"/>
      </c:barChart>
      <c:catAx>
        <c:axId val="18232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2331648"/>
        <c:crosses val="autoZero"/>
        <c:auto val="1"/>
        <c:lblAlgn val="ctr"/>
        <c:lblOffset val="100"/>
        <c:noMultiLvlLbl val="0"/>
      </c:catAx>
      <c:valAx>
        <c:axId val="1823316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2329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'12'!$C$45:$D$45</c:f>
              <c:numCache>
                <c:formatCode>#,##0</c:formatCode>
                <c:ptCount val="2"/>
                <c:pt idx="0">
                  <c:v>10734.099999999999</c:v>
                </c:pt>
                <c:pt idx="1">
                  <c:v>11194.618</c:v>
                </c:pt>
              </c:numCache>
            </c:numRef>
          </c:val>
        </c:ser>
        <c:ser>
          <c:idx val="1"/>
          <c:order val="1"/>
          <c:tx>
            <c:strRef>
              <c:f>'12'!$B$46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11335.589003599998</c:v>
                </c:pt>
                <c:pt idx="1">
                  <c:v>11044.471</c:v>
                </c:pt>
              </c:numCache>
            </c:numRef>
          </c:val>
        </c:ser>
        <c:ser>
          <c:idx val="2"/>
          <c:order val="2"/>
          <c:tx>
            <c:strRef>
              <c:f>'12'!$B$47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13541.608900500001</c:v>
                </c:pt>
                <c:pt idx="1">
                  <c:v>17240.458999999995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3516544"/>
        <c:axId val="183563776"/>
      </c:barChart>
      <c:catAx>
        <c:axId val="18351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563776"/>
        <c:crosses val="autoZero"/>
        <c:auto val="1"/>
        <c:lblAlgn val="ctr"/>
        <c:lblOffset val="100"/>
        <c:noMultiLvlLbl val="0"/>
      </c:catAx>
      <c:valAx>
        <c:axId val="183563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83516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'12'!$I$45:$J$45</c:f>
              <c:numCache>
                <c:formatCode>0.0%</c:formatCode>
                <c:ptCount val="2"/>
                <c:pt idx="0">
                  <c:v>0.30142400394690921</c:v>
                </c:pt>
                <c:pt idx="1">
                  <c:v>0.28355486744681074</c:v>
                </c:pt>
              </c:numCache>
            </c:numRef>
          </c:val>
        </c:ser>
        <c:ser>
          <c:idx val="1"/>
          <c:order val="1"/>
          <c:tx>
            <c:strRef>
              <c:f>'12'!$H$46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0.31831440219130314</c:v>
                </c:pt>
                <c:pt idx="1">
                  <c:v>0.27975170840355112</c:v>
                </c:pt>
              </c:numCache>
            </c:numRef>
          </c:val>
        </c:ser>
        <c:ser>
          <c:idx val="2"/>
          <c:order val="2"/>
          <c:tx>
            <c:strRef>
              <c:f>'12'!$H$47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0.38026159386178759</c:v>
                </c:pt>
                <c:pt idx="1">
                  <c:v>0.43669342414963813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5180928"/>
        <c:axId val="185182848"/>
      </c:barChart>
      <c:catAx>
        <c:axId val="18518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5182848"/>
        <c:crosses val="autoZero"/>
        <c:auto val="1"/>
        <c:lblAlgn val="ctr"/>
        <c:lblOffset val="100"/>
        <c:noMultiLvlLbl val="0"/>
      </c:catAx>
      <c:valAx>
        <c:axId val="1851828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5180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'13'!$C$45:$D$45</c:f>
              <c:numCache>
                <c:formatCode>#,##0</c:formatCode>
                <c:ptCount val="2"/>
                <c:pt idx="0">
                  <c:v>46364.968000000001</c:v>
                </c:pt>
                <c:pt idx="1">
                  <c:v>57446.446000000011</c:v>
                </c:pt>
              </c:numCache>
            </c:numRef>
          </c:val>
        </c:ser>
        <c:ser>
          <c:idx val="1"/>
          <c:order val="1"/>
          <c:tx>
            <c:strRef>
              <c:f>'13'!$B$46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59713.513999999996</c:v>
                </c:pt>
                <c:pt idx="1">
                  <c:v>36292.993099999992</c:v>
                </c:pt>
              </c:numCache>
            </c:numRef>
          </c:val>
        </c:ser>
        <c:ser>
          <c:idx val="2"/>
          <c:order val="2"/>
          <c:tx>
            <c:strRef>
              <c:f>'13'!$B$47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38084.289999999994</c:v>
                </c:pt>
                <c:pt idx="1">
                  <c:v>28628.015999999996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17568"/>
        <c:axId val="182367744"/>
      </c:barChart>
      <c:catAx>
        <c:axId val="16751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2367744"/>
        <c:crosses val="autoZero"/>
        <c:auto val="1"/>
        <c:lblAlgn val="ctr"/>
        <c:lblOffset val="100"/>
        <c:noMultiLvlLbl val="0"/>
      </c:catAx>
      <c:valAx>
        <c:axId val="182367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751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'13'!$I$45:$J$45</c:f>
              <c:numCache>
                <c:formatCode>0.0%</c:formatCode>
                <c:ptCount val="2"/>
                <c:pt idx="0">
                  <c:v>0.32161540290027163</c:v>
                </c:pt>
                <c:pt idx="1">
                  <c:v>0.46945853334168103</c:v>
                </c:pt>
              </c:numCache>
            </c:numRef>
          </c:val>
        </c:ser>
        <c:ser>
          <c:idx val="1"/>
          <c:order val="1"/>
          <c:tx>
            <c:strRef>
              <c:f>'13'!$H$46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0.41420897483852487</c:v>
                </c:pt>
                <c:pt idx="1">
                  <c:v>0.29659024182811489</c:v>
                </c:pt>
              </c:numCache>
            </c:numRef>
          </c:val>
        </c:ser>
        <c:ser>
          <c:idx val="2"/>
          <c:order val="2"/>
          <c:tx>
            <c:strRef>
              <c:f>'13'!$H$47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0.26417562226120345</c:v>
                </c:pt>
                <c:pt idx="1">
                  <c:v>0.233951224830204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858496"/>
        <c:axId val="182860416"/>
      </c:barChart>
      <c:catAx>
        <c:axId val="18285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2860416"/>
        <c:crosses val="autoZero"/>
        <c:auto val="1"/>
        <c:lblAlgn val="ctr"/>
        <c:lblOffset val="100"/>
        <c:noMultiLvlLbl val="0"/>
      </c:catAx>
      <c:valAx>
        <c:axId val="182860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2858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'14'!$D$9:$D$13</c:f>
              <c:numCache>
                <c:formatCode>#,##0</c:formatCode>
                <c:ptCount val="5"/>
                <c:pt idx="0">
                  <c:v>21846.172399463328</c:v>
                </c:pt>
                <c:pt idx="1">
                  <c:v>254709.7331937282</c:v>
                </c:pt>
                <c:pt idx="2">
                  <c:v>10734.099999999999</c:v>
                </c:pt>
                <c:pt idx="3">
                  <c:v>46364.968000000001</c:v>
                </c:pt>
                <c:pt idx="4">
                  <c:v>333654.97359319148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3011968"/>
        <c:axId val="183030144"/>
      </c:barChart>
      <c:catAx>
        <c:axId val="183011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83030144"/>
        <c:crosses val="autoZero"/>
        <c:auto val="1"/>
        <c:lblAlgn val="ctr"/>
        <c:lblOffset val="100"/>
        <c:noMultiLvlLbl val="0"/>
      </c:catAx>
      <c:valAx>
        <c:axId val="1830301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301196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'14'!$H$9:$H$13</c:f>
              <c:numCache>
                <c:formatCode>#,##0.0</c:formatCode>
                <c:ptCount val="5"/>
                <c:pt idx="0">
                  <c:v>22.012903225806451</c:v>
                </c:pt>
                <c:pt idx="1">
                  <c:v>20.00537634408602</c:v>
                </c:pt>
                <c:pt idx="2">
                  <c:v>19.183870967741928</c:v>
                </c:pt>
                <c:pt idx="3">
                  <c:v>19.954838709677414</c:v>
                </c:pt>
                <c:pt idx="4">
                  <c:v>19.954838709677414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0474624"/>
        <c:axId val="200476160"/>
      </c:barChart>
      <c:catAx>
        <c:axId val="200474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200476160"/>
        <c:crosses val="autoZero"/>
        <c:auto val="1"/>
        <c:lblAlgn val="ctr"/>
        <c:lblOffset val="100"/>
        <c:noMultiLvlLbl val="0"/>
      </c:catAx>
      <c:valAx>
        <c:axId val="2004761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047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'14'!$F$9:$F$12</c:f>
              <c:numCache>
                <c:formatCode>0.0%</c:formatCode>
                <c:ptCount val="4"/>
                <c:pt idx="0">
                  <c:v>6.5347211300883959E-2</c:v>
                </c:pt>
                <c:pt idx="1">
                  <c:v>0.76395969143545428</c:v>
                </c:pt>
                <c:pt idx="2">
                  <c:v>3.2140544929588032E-2</c:v>
                </c:pt>
                <c:pt idx="3">
                  <c:v>0.13855255233407382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1199.185852955331</c:v>
                </c:pt>
                <c:pt idx="1">
                  <c:v>724.28535336546349</c:v>
                </c:pt>
                <c:pt idx="2">
                  <c:v>763.75817026713185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333.88553440751741</c:v>
                </c:pt>
                <c:pt idx="1">
                  <c:v>94.615704697000851</c:v>
                </c:pt>
                <c:pt idx="2">
                  <c:v>83.432423392550774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592.97678442126482</c:v>
                </c:pt>
                <c:pt idx="1">
                  <c:v>88.884092314088775</c:v>
                </c:pt>
                <c:pt idx="2">
                  <c:v>48.285516022240472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1137.5214984341096</c:v>
                </c:pt>
                <c:pt idx="1">
                  <c:v>184.80767430697398</c:v>
                </c:pt>
                <c:pt idx="2">
                  <c:v>115.24017608150884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17.006821483801833</c:v>
                </c:pt>
                <c:pt idx="1">
                  <c:v>17.595478731151459</c:v>
                </c:pt>
                <c:pt idx="2">
                  <c:v>17.998447939942011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95072"/>
        <c:axId val="161805056"/>
      </c:barChart>
      <c:catAx>
        <c:axId val="161795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1805056"/>
        <c:crosses val="autoZero"/>
        <c:auto val="1"/>
        <c:lblAlgn val="ctr"/>
        <c:lblOffset val="100"/>
        <c:noMultiLvlLbl val="0"/>
      </c:catAx>
      <c:valAx>
        <c:axId val="161805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1795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'14'!$I$9:$I$13</c:f>
              <c:numCache>
                <c:formatCode>#,##0.0</c:formatCode>
                <c:ptCount val="5"/>
                <c:pt idx="0">
                  <c:v>28.2</c:v>
                </c:pt>
                <c:pt idx="1">
                  <c:v>25.566666666666666</c:v>
                </c:pt>
                <c:pt idx="2">
                  <c:v>24.4</c:v>
                </c:pt>
                <c:pt idx="3">
                  <c:v>25.5</c:v>
                </c:pt>
                <c:pt idx="4">
                  <c:v>25.5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'14'!$J$9:$J$13</c:f>
              <c:numCache>
                <c:formatCode>#,##0.0</c:formatCode>
                <c:ptCount val="5"/>
                <c:pt idx="0">
                  <c:v>15.1</c:v>
                </c:pt>
                <c:pt idx="1">
                  <c:v>13.249999999999998</c:v>
                </c:pt>
                <c:pt idx="2">
                  <c:v>12.4</c:v>
                </c:pt>
                <c:pt idx="3">
                  <c:v>13.2</c:v>
                </c:pt>
                <c:pt idx="4">
                  <c:v>13.2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02004352"/>
        <c:axId val="202005888"/>
      </c:barChart>
      <c:catAx>
        <c:axId val="202004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202005888"/>
        <c:crosses val="autoZero"/>
        <c:auto val="1"/>
        <c:lblAlgn val="ctr"/>
        <c:lblOffset val="100"/>
        <c:noMultiLvlLbl val="0"/>
      </c:catAx>
      <c:valAx>
        <c:axId val="202005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2004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'15'!$D$9:$D$13</c:f>
              <c:numCache>
                <c:formatCode>#,##0</c:formatCode>
                <c:ptCount val="5"/>
                <c:pt idx="0">
                  <c:v>18814.755652300199</c:v>
                </c:pt>
                <c:pt idx="1">
                  <c:v>253252.58528730719</c:v>
                </c:pt>
                <c:pt idx="2">
                  <c:v>11335.589003599998</c:v>
                </c:pt>
                <c:pt idx="3">
                  <c:v>59713.513999999996</c:v>
                </c:pt>
                <c:pt idx="4">
                  <c:v>343116.44394320739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2064256"/>
        <c:axId val="202065792"/>
      </c:barChart>
      <c:catAx>
        <c:axId val="202064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02065792"/>
        <c:crosses val="autoZero"/>
        <c:auto val="1"/>
        <c:lblAlgn val="ctr"/>
        <c:lblOffset val="100"/>
        <c:noMultiLvlLbl val="0"/>
      </c:catAx>
      <c:valAx>
        <c:axId val="20206579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20642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'15'!$H$9:$H$13</c:f>
              <c:numCache>
                <c:formatCode>#,##0.0</c:formatCode>
                <c:ptCount val="5"/>
                <c:pt idx="0">
                  <c:v>22.458064516129038</c:v>
                </c:pt>
                <c:pt idx="1">
                  <c:v>20.887634408602143</c:v>
                </c:pt>
                <c:pt idx="2">
                  <c:v>20.161290322580648</c:v>
                </c:pt>
                <c:pt idx="3">
                  <c:v>20.912903225806453</c:v>
                </c:pt>
                <c:pt idx="4">
                  <c:v>20.912903225806453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2094080"/>
        <c:axId val="202095616"/>
      </c:barChart>
      <c:catAx>
        <c:axId val="202094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202095616"/>
        <c:crosses val="autoZero"/>
        <c:auto val="1"/>
        <c:lblAlgn val="ctr"/>
        <c:lblOffset val="100"/>
        <c:noMultiLvlLbl val="0"/>
      </c:catAx>
      <c:valAx>
        <c:axId val="20209561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2094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'15'!$F$9:$F$12</c:f>
              <c:numCache>
                <c:formatCode>0.0%</c:formatCode>
                <c:ptCount val="4"/>
                <c:pt idx="0">
                  <c:v>5.4827618809605197E-2</c:v>
                </c:pt>
                <c:pt idx="1">
                  <c:v>0.73817439045853639</c:v>
                </c:pt>
                <c:pt idx="2">
                  <c:v>3.3056506828357431E-2</c:v>
                </c:pt>
                <c:pt idx="3">
                  <c:v>0.17394148390350103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'15'!$I$9:$I$13</c:f>
              <c:numCache>
                <c:formatCode>#,##0.0</c:formatCode>
                <c:ptCount val="5"/>
                <c:pt idx="0">
                  <c:v>28.9</c:v>
                </c:pt>
                <c:pt idx="1">
                  <c:v>26.75</c:v>
                </c:pt>
                <c:pt idx="2">
                  <c:v>25.2</c:v>
                </c:pt>
                <c:pt idx="3">
                  <c:v>26.6</c:v>
                </c:pt>
                <c:pt idx="4">
                  <c:v>26.6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'15'!$J$9:$J$13</c:f>
              <c:numCache>
                <c:formatCode>#,##0.0</c:formatCode>
                <c:ptCount val="5"/>
                <c:pt idx="0">
                  <c:v>14.6</c:v>
                </c:pt>
                <c:pt idx="1">
                  <c:v>12.233333333333334</c:v>
                </c:pt>
                <c:pt idx="2">
                  <c:v>12.2</c:v>
                </c:pt>
                <c:pt idx="3">
                  <c:v>12.4</c:v>
                </c:pt>
                <c:pt idx="4">
                  <c:v>12.4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05737344"/>
        <c:axId val="205771904"/>
      </c:barChart>
      <c:catAx>
        <c:axId val="2057373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205771904"/>
        <c:crosses val="autoZero"/>
        <c:auto val="1"/>
        <c:lblAlgn val="ctr"/>
        <c:lblOffset val="100"/>
        <c:noMultiLvlLbl val="0"/>
      </c:catAx>
      <c:valAx>
        <c:axId val="2057719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573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'16'!$D$9:$D$13</c:f>
              <c:numCache>
                <c:formatCode>#,##0</c:formatCode>
                <c:ptCount val="5"/>
                <c:pt idx="0">
                  <c:v>27311.843200795549</c:v>
                </c:pt>
                <c:pt idx="1">
                  <c:v>299762.35629910498</c:v>
                </c:pt>
                <c:pt idx="2">
                  <c:v>13541.608900500001</c:v>
                </c:pt>
                <c:pt idx="3">
                  <c:v>38084.289999999994</c:v>
                </c:pt>
                <c:pt idx="4">
                  <c:v>378700.09840040049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976896"/>
        <c:axId val="206978432"/>
      </c:barChart>
      <c:catAx>
        <c:axId val="206976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06978432"/>
        <c:crosses val="autoZero"/>
        <c:auto val="1"/>
        <c:lblAlgn val="ctr"/>
        <c:lblOffset val="100"/>
        <c:noMultiLvlLbl val="0"/>
      </c:catAx>
      <c:valAx>
        <c:axId val="2069784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697689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'16'!$H$9:$H$13</c:f>
              <c:numCache>
                <c:formatCode>#,##0.0</c:formatCode>
                <c:ptCount val="5"/>
                <c:pt idx="0">
                  <c:v>16.273333333333333</c:v>
                </c:pt>
                <c:pt idx="1">
                  <c:v>14.713333333333331</c:v>
                </c:pt>
                <c:pt idx="2">
                  <c:v>14.146666666666668</c:v>
                </c:pt>
                <c:pt idx="3">
                  <c:v>14.723333333333334</c:v>
                </c:pt>
                <c:pt idx="4">
                  <c:v>14.723333333333334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994432"/>
        <c:axId val="207004416"/>
      </c:barChart>
      <c:catAx>
        <c:axId val="2069944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207004416"/>
        <c:crosses val="autoZero"/>
        <c:auto val="1"/>
        <c:lblAlgn val="ctr"/>
        <c:lblOffset val="100"/>
        <c:noMultiLvlLbl val="0"/>
      </c:catAx>
      <c:valAx>
        <c:axId val="20700441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69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'16'!$F$9:$F$12</c:f>
              <c:numCache>
                <c:formatCode>0.0%</c:formatCode>
                <c:ptCount val="4"/>
                <c:pt idx="0">
                  <c:v>7.2107539326597012E-2</c:v>
                </c:pt>
                <c:pt idx="1">
                  <c:v>0.79160481027586316</c:v>
                </c:pt>
                <c:pt idx="2">
                  <c:v>3.5724201253221843E-2</c:v>
                </c:pt>
                <c:pt idx="3">
                  <c:v>0.10056344914431781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'16'!$I$9:$I$13</c:f>
              <c:numCache>
                <c:formatCode>#,##0.0</c:formatCode>
                <c:ptCount val="5"/>
                <c:pt idx="0">
                  <c:v>22.3</c:v>
                </c:pt>
                <c:pt idx="1">
                  <c:v>19.516666666666669</c:v>
                </c:pt>
                <c:pt idx="2">
                  <c:v>19.8</c:v>
                </c:pt>
                <c:pt idx="3">
                  <c:v>19.5</c:v>
                </c:pt>
                <c:pt idx="4">
                  <c:v>19.5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'16'!$J$9:$J$13</c:f>
              <c:numCache>
                <c:formatCode>#,##0.0</c:formatCode>
                <c:ptCount val="5"/>
                <c:pt idx="0">
                  <c:v>7.4</c:v>
                </c:pt>
                <c:pt idx="1">
                  <c:v>5.4999999999999991</c:v>
                </c:pt>
                <c:pt idx="2">
                  <c:v>4.5</c:v>
                </c:pt>
                <c:pt idx="3">
                  <c:v>5.4</c:v>
                </c:pt>
                <c:pt idx="4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07074432"/>
        <c:axId val="207075968"/>
      </c:barChart>
      <c:catAx>
        <c:axId val="2070744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207075968"/>
        <c:crosses val="autoZero"/>
        <c:auto val="1"/>
        <c:lblAlgn val="ctr"/>
        <c:lblOffset val="100"/>
        <c:noMultiLvlLbl val="0"/>
      </c:catAx>
      <c:valAx>
        <c:axId val="2070759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707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'17'!$D$9:$D$13</c:f>
              <c:numCache>
                <c:formatCode>#,##0</c:formatCode>
                <c:ptCount val="5"/>
                <c:pt idx="0">
                  <c:v>67972.771252559076</c:v>
                </c:pt>
                <c:pt idx="1">
                  <c:v>807724.67478014051</c:v>
                </c:pt>
                <c:pt idx="2">
                  <c:v>35611.2979041</c:v>
                </c:pt>
                <c:pt idx="3">
                  <c:v>144162.772</c:v>
                </c:pt>
                <c:pt idx="4">
                  <c:v>1055471.5159367996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7142272"/>
        <c:axId val="207225984"/>
      </c:barChart>
      <c:catAx>
        <c:axId val="207142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07225984"/>
        <c:crosses val="autoZero"/>
        <c:auto val="1"/>
        <c:lblAlgn val="ctr"/>
        <c:lblOffset val="100"/>
        <c:noMultiLvlLbl val="0"/>
      </c:catAx>
      <c:valAx>
        <c:axId val="2072259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7142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12788.357471437901</c:v>
                </c:pt>
                <c:pt idx="1">
                  <c:v>7724.850787722</c:v>
                </c:pt>
                <c:pt idx="2">
                  <c:v>8158.3827137399985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3559.8894974300006</c:v>
                </c:pt>
                <c:pt idx="1">
                  <c:v>1008.9665497100004</c:v>
                </c:pt>
                <c:pt idx="2">
                  <c:v>891.37996813999996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6323.2946561088647</c:v>
                </c:pt>
                <c:pt idx="1">
                  <c:v>947.78979743515902</c:v>
                </c:pt>
                <c:pt idx="2">
                  <c:v>515.85709949663055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12131.491189134069</c:v>
                </c:pt>
                <c:pt idx="1">
                  <c:v>1970.7874884488992</c:v>
                </c:pt>
                <c:pt idx="2">
                  <c:v>1231.2986532373814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181.36903541999999</c:v>
                </c:pt>
                <c:pt idx="1">
                  <c:v>187.64568139000002</c:v>
                </c:pt>
                <c:pt idx="2">
                  <c:v>192.27445997999999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780928"/>
        <c:axId val="166782464"/>
      </c:barChart>
      <c:catAx>
        <c:axId val="166780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66782464"/>
        <c:crosses val="autoZero"/>
        <c:auto val="1"/>
        <c:lblAlgn val="ctr"/>
        <c:lblOffset val="100"/>
        <c:noMultiLvlLbl val="0"/>
      </c:catAx>
      <c:valAx>
        <c:axId val="166782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678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'17'!$H$9:$H$13</c:f>
              <c:numCache>
                <c:formatCode>#,##0.0</c:formatCode>
                <c:ptCount val="5"/>
                <c:pt idx="0">
                  <c:v>20.248100358422942</c:v>
                </c:pt>
                <c:pt idx="1">
                  <c:v>18.53544802867383</c:v>
                </c:pt>
                <c:pt idx="2">
                  <c:v>17.830609318996416</c:v>
                </c:pt>
                <c:pt idx="3">
                  <c:v>18.530358422939067</c:v>
                </c:pt>
                <c:pt idx="4">
                  <c:v>18.530358422939067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7258368"/>
        <c:axId val="207259904"/>
      </c:barChart>
      <c:catAx>
        <c:axId val="207258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207259904"/>
        <c:crosses val="autoZero"/>
        <c:auto val="1"/>
        <c:lblAlgn val="ctr"/>
        <c:lblOffset val="100"/>
        <c:noMultiLvlLbl val="0"/>
      </c:catAx>
      <c:valAx>
        <c:axId val="2072599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7258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'17'!$F$9:$F$12</c:f>
              <c:numCache>
                <c:formatCode>0.0%</c:formatCode>
                <c:ptCount val="4"/>
                <c:pt idx="0">
                  <c:v>6.4356011038032027E-2</c:v>
                </c:pt>
                <c:pt idx="1">
                  <c:v>0.76550391333460632</c:v>
                </c:pt>
                <c:pt idx="2">
                  <c:v>3.3723990521667704E-2</c:v>
                </c:pt>
                <c:pt idx="3">
                  <c:v>0.13641608510569384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'17'!$I$9:$I$13</c:f>
              <c:numCache>
                <c:formatCode>#,##0.0</c:formatCode>
                <c:ptCount val="5"/>
                <c:pt idx="0">
                  <c:v>28.9</c:v>
                </c:pt>
                <c:pt idx="1">
                  <c:v>26.75</c:v>
                </c:pt>
                <c:pt idx="2">
                  <c:v>25.2</c:v>
                </c:pt>
                <c:pt idx="3">
                  <c:v>26.6</c:v>
                </c:pt>
                <c:pt idx="4">
                  <c:v>26.6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'17'!$J$9:$J$13</c:f>
              <c:numCache>
                <c:formatCode>#,##0.0</c:formatCode>
                <c:ptCount val="5"/>
                <c:pt idx="0">
                  <c:v>7.4</c:v>
                </c:pt>
                <c:pt idx="1">
                  <c:v>5.4999999999999991</c:v>
                </c:pt>
                <c:pt idx="2">
                  <c:v>4.5</c:v>
                </c:pt>
                <c:pt idx="3">
                  <c:v>5.4</c:v>
                </c:pt>
                <c:pt idx="4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07387264"/>
        <c:axId val="207389056"/>
      </c:barChart>
      <c:catAx>
        <c:axId val="207387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207389056"/>
        <c:crosses val="autoZero"/>
        <c:auto val="1"/>
        <c:lblAlgn val="ctr"/>
        <c:lblOffset val="100"/>
        <c:noMultiLvlLbl val="0"/>
      </c:catAx>
      <c:valAx>
        <c:axId val="2073890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7387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410133.92873551557</c:v>
                </c:pt>
                <c:pt idx="1">
                  <c:v>2716784.8657002277</c:v>
                </c:pt>
                <c:pt idx="2">
                  <c:v>133469.315</c:v>
                </c:pt>
                <c:pt idx="3">
                  <c:v>77541.657999999996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95195.135754410265</c:v>
                </c:pt>
                <c:pt idx="1">
                  <c:v>974528.43257896183</c:v>
                </c:pt>
                <c:pt idx="2">
                  <c:v>43738.129000000001</c:v>
                </c:pt>
                <c:pt idx="3">
                  <c:v>22263.634000000005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67972.771252559076</c:v>
                </c:pt>
                <c:pt idx="1">
                  <c:v>807724.6747801404</c:v>
                </c:pt>
                <c:pt idx="2">
                  <c:v>35611.2979041</c:v>
                </c:pt>
                <c:pt idx="3">
                  <c:v>144162.772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7449088"/>
        <c:axId val="207450880"/>
      </c:barChart>
      <c:catAx>
        <c:axId val="2074490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07450880"/>
        <c:crosses val="autoZero"/>
        <c:auto val="1"/>
        <c:lblAlgn val="ctr"/>
        <c:lblOffset val="100"/>
        <c:noMultiLvlLbl val="0"/>
      </c:catAx>
      <c:valAx>
        <c:axId val="207450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07449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'26'!$E$9:$E$22</c:f>
              <c:numCache>
                <c:formatCode>#,##0</c:formatCode>
                <c:ptCount val="14"/>
                <c:pt idx="0">
                  <c:v>100942.9363</c:v>
                </c:pt>
                <c:pt idx="1">
                  <c:v>302418.27476000012</c:v>
                </c:pt>
                <c:pt idx="2">
                  <c:v>91582.253470000025</c:v>
                </c:pt>
                <c:pt idx="3">
                  <c:v>116938.68047000001</c:v>
                </c:pt>
                <c:pt idx="4">
                  <c:v>112630.22527999998</c:v>
                </c:pt>
                <c:pt idx="5">
                  <c:v>410064.22840999992</c:v>
                </c:pt>
                <c:pt idx="6">
                  <c:v>177114.13383999997</c:v>
                </c:pt>
                <c:pt idx="7">
                  <c:v>144112.65364999996</c:v>
                </c:pt>
                <c:pt idx="8">
                  <c:v>136126.42732000002</c:v>
                </c:pt>
                <c:pt idx="9">
                  <c:v>220468.05577299383</c:v>
                </c:pt>
                <c:pt idx="10">
                  <c:v>499063.87221999984</c:v>
                </c:pt>
                <c:pt idx="11">
                  <c:v>912679.91629999981</c:v>
                </c:pt>
                <c:pt idx="12">
                  <c:v>114169.56151</c:v>
                </c:pt>
                <c:pt idx="13">
                  <c:v>150184.09763999999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8200064"/>
        <c:axId val="208201600"/>
      </c:barChart>
      <c:catAx>
        <c:axId val="208200064"/>
        <c:scaling>
          <c:orientation val="maxMin"/>
        </c:scaling>
        <c:delete val="0"/>
        <c:axPos val="l"/>
        <c:majorTickMark val="out"/>
        <c:minorTickMark val="none"/>
        <c:tickLblPos val="nextTo"/>
        <c:crossAx val="208201600"/>
        <c:crosses val="autoZero"/>
        <c:auto val="1"/>
        <c:lblAlgn val="ctr"/>
        <c:lblOffset val="100"/>
        <c:noMultiLvlLbl val="0"/>
      </c:catAx>
      <c:valAx>
        <c:axId val="20820160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8200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'26'!$H$9:$H$22</c:f>
              <c:numCache>
                <c:formatCode>#,##0.0</c:formatCode>
                <c:ptCount val="14"/>
                <c:pt idx="0">
                  <c:v>18.970967741935482</c:v>
                </c:pt>
                <c:pt idx="1">
                  <c:v>21.532258064516128</c:v>
                </c:pt>
                <c:pt idx="2">
                  <c:v>18.690322580645166</c:v>
                </c:pt>
                <c:pt idx="3">
                  <c:v>19.806451612903224</c:v>
                </c:pt>
                <c:pt idx="4">
                  <c:v>19.587096774193551</c:v>
                </c:pt>
                <c:pt idx="5">
                  <c:v>19.587096774193544</c:v>
                </c:pt>
                <c:pt idx="6">
                  <c:v>19.274193548387093</c:v>
                </c:pt>
                <c:pt idx="7">
                  <c:v>19.912903225806453</c:v>
                </c:pt>
                <c:pt idx="8">
                  <c:v>20.103225806451618</c:v>
                </c:pt>
                <c:pt idx="9">
                  <c:v>22.474193548387095</c:v>
                </c:pt>
                <c:pt idx="10">
                  <c:v>20.861290322580647</c:v>
                </c:pt>
                <c:pt idx="11">
                  <c:v>20.867741935483867</c:v>
                </c:pt>
                <c:pt idx="12">
                  <c:v>19.519354838709681</c:v>
                </c:pt>
                <c:pt idx="13">
                  <c:v>19.041935483870965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3244672"/>
        <c:axId val="203246208"/>
      </c:barChart>
      <c:catAx>
        <c:axId val="203244672"/>
        <c:scaling>
          <c:orientation val="maxMin"/>
        </c:scaling>
        <c:delete val="0"/>
        <c:axPos val="l"/>
        <c:majorTickMark val="out"/>
        <c:minorTickMark val="none"/>
        <c:tickLblPos val="low"/>
        <c:crossAx val="203246208"/>
        <c:crosses val="autoZero"/>
        <c:auto val="1"/>
        <c:lblAlgn val="ctr"/>
        <c:lblOffset val="100"/>
        <c:noMultiLvlLbl val="0"/>
      </c:catAx>
      <c:valAx>
        <c:axId val="2032462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3244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'27'!$E$9:$E$22</c:f>
              <c:numCache>
                <c:formatCode>#,##0</c:formatCode>
                <c:ptCount val="14"/>
                <c:pt idx="0">
                  <c:v>106299.53051999999</c:v>
                </c:pt>
                <c:pt idx="1">
                  <c:v>298857.18626000005</c:v>
                </c:pt>
                <c:pt idx="2">
                  <c:v>88644.430869999982</c:v>
                </c:pt>
                <c:pt idx="3">
                  <c:v>117284.55442999996</c:v>
                </c:pt>
                <c:pt idx="4">
                  <c:v>112787.27268999998</c:v>
                </c:pt>
                <c:pt idx="5">
                  <c:v>395351.04093999998</c:v>
                </c:pt>
                <c:pt idx="6">
                  <c:v>172394.22560999996</c:v>
                </c:pt>
                <c:pt idx="7">
                  <c:v>136520.19524</c:v>
                </c:pt>
                <c:pt idx="8">
                  <c:v>142549.99961</c:v>
                </c:pt>
                <c:pt idx="9">
                  <c:v>189708.40819999998</c:v>
                </c:pt>
                <c:pt idx="10">
                  <c:v>471414.57183999993</c:v>
                </c:pt>
                <c:pt idx="11">
                  <c:v>1072744.47132</c:v>
                </c:pt>
                <c:pt idx="12">
                  <c:v>117289.56552</c:v>
                </c:pt>
                <c:pt idx="13">
                  <c:v>143645.10558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7919360"/>
        <c:axId val="207933440"/>
      </c:barChart>
      <c:catAx>
        <c:axId val="207919360"/>
        <c:scaling>
          <c:orientation val="maxMin"/>
        </c:scaling>
        <c:delete val="0"/>
        <c:axPos val="l"/>
        <c:majorTickMark val="out"/>
        <c:minorTickMark val="none"/>
        <c:tickLblPos val="nextTo"/>
        <c:crossAx val="207933440"/>
        <c:crosses val="autoZero"/>
        <c:auto val="1"/>
        <c:lblAlgn val="ctr"/>
        <c:lblOffset val="100"/>
        <c:noMultiLvlLbl val="0"/>
      </c:catAx>
      <c:valAx>
        <c:axId val="2079334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7919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'27'!$H$9:$H$22</c:f>
              <c:numCache>
                <c:formatCode>#,##0.0</c:formatCode>
                <c:ptCount val="14"/>
                <c:pt idx="0">
                  <c:v>19.916129032258063</c:v>
                </c:pt>
                <c:pt idx="1">
                  <c:v>23.054838709677409</c:v>
                </c:pt>
                <c:pt idx="2">
                  <c:v>18.764516129032256</c:v>
                </c:pt>
                <c:pt idx="3">
                  <c:v>21.06451612903226</c:v>
                </c:pt>
                <c:pt idx="4">
                  <c:v>20.235483870967737</c:v>
                </c:pt>
                <c:pt idx="5">
                  <c:v>20.632258064516122</c:v>
                </c:pt>
                <c:pt idx="6">
                  <c:v>20.56774193548387</c:v>
                </c:pt>
                <c:pt idx="7">
                  <c:v>21.270967741935479</c:v>
                </c:pt>
                <c:pt idx="8">
                  <c:v>20.561290322580653</c:v>
                </c:pt>
                <c:pt idx="9">
                  <c:v>22.858064516129037</c:v>
                </c:pt>
                <c:pt idx="10">
                  <c:v>21.641935483870967</c:v>
                </c:pt>
                <c:pt idx="11">
                  <c:v>20.78709677419355</c:v>
                </c:pt>
                <c:pt idx="12">
                  <c:v>20.745161290322578</c:v>
                </c:pt>
                <c:pt idx="13">
                  <c:v>20.180645161290318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7940608"/>
        <c:axId val="207950592"/>
      </c:barChart>
      <c:catAx>
        <c:axId val="207940608"/>
        <c:scaling>
          <c:orientation val="maxMin"/>
        </c:scaling>
        <c:delete val="0"/>
        <c:axPos val="l"/>
        <c:majorTickMark val="out"/>
        <c:minorTickMark val="none"/>
        <c:tickLblPos val="low"/>
        <c:crossAx val="207950592"/>
        <c:crosses val="autoZero"/>
        <c:auto val="1"/>
        <c:lblAlgn val="ctr"/>
        <c:lblOffset val="100"/>
        <c:noMultiLvlLbl val="0"/>
      </c:catAx>
      <c:valAx>
        <c:axId val="2079505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7940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'28'!$E$9:$E$22</c:f>
              <c:numCache>
                <c:formatCode>#,##0</c:formatCode>
                <c:ptCount val="14"/>
                <c:pt idx="0">
                  <c:v>126501.5304</c:v>
                </c:pt>
                <c:pt idx="1">
                  <c:v>397072.4320599999</c:v>
                </c:pt>
                <c:pt idx="2">
                  <c:v>115355.34973000002</c:v>
                </c:pt>
                <c:pt idx="3">
                  <c:v>146622.79900000006</c:v>
                </c:pt>
                <c:pt idx="4">
                  <c:v>152485.75070999996</c:v>
                </c:pt>
                <c:pt idx="5">
                  <c:v>500248.81230999989</c:v>
                </c:pt>
                <c:pt idx="6">
                  <c:v>179832.37075999999</c:v>
                </c:pt>
                <c:pt idx="7">
                  <c:v>173435.04754</c:v>
                </c:pt>
                <c:pt idx="8">
                  <c:v>169584.62544</c:v>
                </c:pt>
                <c:pt idx="9">
                  <c:v>278876.67852101807</c:v>
                </c:pt>
                <c:pt idx="10">
                  <c:v>534809.56493000011</c:v>
                </c:pt>
                <c:pt idx="11">
                  <c:v>826299.91090999986</c:v>
                </c:pt>
                <c:pt idx="12">
                  <c:v>147369.49094999995</c:v>
                </c:pt>
                <c:pt idx="13">
                  <c:v>186712.65575999999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8003456"/>
        <c:axId val="208004992"/>
      </c:barChart>
      <c:catAx>
        <c:axId val="208003456"/>
        <c:scaling>
          <c:orientation val="maxMin"/>
        </c:scaling>
        <c:delete val="0"/>
        <c:axPos val="l"/>
        <c:majorTickMark val="out"/>
        <c:minorTickMark val="none"/>
        <c:tickLblPos val="nextTo"/>
        <c:crossAx val="208004992"/>
        <c:crosses val="autoZero"/>
        <c:auto val="1"/>
        <c:lblAlgn val="ctr"/>
        <c:lblOffset val="100"/>
        <c:noMultiLvlLbl val="0"/>
      </c:catAx>
      <c:valAx>
        <c:axId val="20800499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8003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'28'!$H$9:$H$22</c:f>
              <c:numCache>
                <c:formatCode>#,##0.0</c:formatCode>
                <c:ptCount val="14"/>
                <c:pt idx="0">
                  <c:v>14.026666666666666</c:v>
                </c:pt>
                <c:pt idx="1">
                  <c:v>16.260000000000002</c:v>
                </c:pt>
                <c:pt idx="2">
                  <c:v>12.923333333333334</c:v>
                </c:pt>
                <c:pt idx="3">
                  <c:v>14.850000000000001</c:v>
                </c:pt>
                <c:pt idx="4">
                  <c:v>14.06</c:v>
                </c:pt>
                <c:pt idx="5">
                  <c:v>15.043333333333335</c:v>
                </c:pt>
                <c:pt idx="6">
                  <c:v>14.663333333333329</c:v>
                </c:pt>
                <c:pt idx="7">
                  <c:v>15.006666666666668</c:v>
                </c:pt>
                <c:pt idx="8">
                  <c:v>14.27</c:v>
                </c:pt>
                <c:pt idx="9">
                  <c:v>16.666666666666668</c:v>
                </c:pt>
                <c:pt idx="10">
                  <c:v>15.290000000000001</c:v>
                </c:pt>
                <c:pt idx="11">
                  <c:v>14.67</c:v>
                </c:pt>
                <c:pt idx="12">
                  <c:v>14.436666666666667</c:v>
                </c:pt>
                <c:pt idx="13">
                  <c:v>14.150000000000002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8041088"/>
        <c:axId val="208042624"/>
      </c:barChart>
      <c:catAx>
        <c:axId val="208041088"/>
        <c:scaling>
          <c:orientation val="maxMin"/>
        </c:scaling>
        <c:delete val="0"/>
        <c:axPos val="l"/>
        <c:majorTickMark val="out"/>
        <c:minorTickMark val="none"/>
        <c:tickLblPos val="low"/>
        <c:crossAx val="208042624"/>
        <c:crosses val="autoZero"/>
        <c:auto val="1"/>
        <c:lblAlgn val="ctr"/>
        <c:lblOffset val="100"/>
        <c:noMultiLvlLbl val="0"/>
      </c:catAx>
      <c:valAx>
        <c:axId val="208042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8041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12979.250644917522</c:v>
                </c:pt>
                <c:pt idx="1">
                  <c:v>7281.7490761749632</c:v>
                </c:pt>
                <c:pt idx="2">
                  <c:v>10763.070877305026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271424"/>
        <c:axId val="167277312"/>
      </c:barChart>
      <c:catAx>
        <c:axId val="16727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67277312"/>
        <c:crosses val="autoZero"/>
        <c:auto val="1"/>
        <c:lblAlgn val="ctr"/>
        <c:lblOffset val="100"/>
        <c:noMultiLvlLbl val="0"/>
      </c:catAx>
      <c:valAx>
        <c:axId val="167277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7271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'29'!$E$9:$E$22</c:f>
              <c:numCache>
                <c:formatCode>#,##0</c:formatCode>
                <c:ptCount val="14"/>
                <c:pt idx="0">
                  <c:v>333743.99721999996</c:v>
                </c:pt>
                <c:pt idx="1">
                  <c:v>998347.89308000007</c:v>
                </c:pt>
                <c:pt idx="2">
                  <c:v>295582.03406999999</c:v>
                </c:pt>
                <c:pt idx="3">
                  <c:v>380846.03390000004</c:v>
                </c:pt>
                <c:pt idx="4">
                  <c:v>377903.2486799999</c:v>
                </c:pt>
                <c:pt idx="5">
                  <c:v>1305664.0816599999</c:v>
                </c:pt>
                <c:pt idx="6">
                  <c:v>529340.73020999983</c:v>
                </c:pt>
                <c:pt idx="7">
                  <c:v>454067.89642999996</c:v>
                </c:pt>
                <c:pt idx="8">
                  <c:v>448261.05236999999</c:v>
                </c:pt>
                <c:pt idx="9">
                  <c:v>689053.1424940119</c:v>
                </c:pt>
                <c:pt idx="10">
                  <c:v>1505288.0089899998</c:v>
                </c:pt>
                <c:pt idx="11">
                  <c:v>2811724.2985299998</c:v>
                </c:pt>
                <c:pt idx="12">
                  <c:v>378828.61797999998</c:v>
                </c:pt>
                <c:pt idx="13">
                  <c:v>480541.85898000002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8095488"/>
        <c:axId val="208121856"/>
      </c:barChart>
      <c:catAx>
        <c:axId val="208095488"/>
        <c:scaling>
          <c:orientation val="maxMin"/>
        </c:scaling>
        <c:delete val="0"/>
        <c:axPos val="l"/>
        <c:majorTickMark val="out"/>
        <c:minorTickMark val="none"/>
        <c:tickLblPos val="nextTo"/>
        <c:crossAx val="208121856"/>
        <c:crosses val="autoZero"/>
        <c:auto val="1"/>
        <c:lblAlgn val="ctr"/>
        <c:lblOffset val="100"/>
        <c:noMultiLvlLbl val="0"/>
      </c:catAx>
      <c:valAx>
        <c:axId val="20812185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8095488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'29'!$H$9:$H$22</c:f>
              <c:numCache>
                <c:formatCode>#,##0.0</c:formatCode>
                <c:ptCount val="14"/>
                <c:pt idx="0">
                  <c:v>17.637921146953403</c:v>
                </c:pt>
                <c:pt idx="1">
                  <c:v>20.282365591397848</c:v>
                </c:pt>
                <c:pt idx="2">
                  <c:v>16.792724014336915</c:v>
                </c:pt>
                <c:pt idx="3">
                  <c:v>18.573655913978495</c:v>
                </c:pt>
                <c:pt idx="4">
                  <c:v>17.960860215053764</c:v>
                </c:pt>
                <c:pt idx="5">
                  <c:v>18.420896057347665</c:v>
                </c:pt>
                <c:pt idx="6">
                  <c:v>18.168422939068098</c:v>
                </c:pt>
                <c:pt idx="7">
                  <c:v>18.730179211469533</c:v>
                </c:pt>
                <c:pt idx="8">
                  <c:v>18.31150537634409</c:v>
                </c:pt>
                <c:pt idx="9">
                  <c:v>20.666308243727599</c:v>
                </c:pt>
                <c:pt idx="10">
                  <c:v>19.264408602150535</c:v>
                </c:pt>
                <c:pt idx="11">
                  <c:v>18.774946236559142</c:v>
                </c:pt>
                <c:pt idx="12">
                  <c:v>18.233727598566308</c:v>
                </c:pt>
                <c:pt idx="13">
                  <c:v>17.790860215053765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9587200"/>
        <c:axId val="209588992"/>
      </c:barChart>
      <c:catAx>
        <c:axId val="209587200"/>
        <c:scaling>
          <c:orientation val="maxMin"/>
        </c:scaling>
        <c:delete val="0"/>
        <c:axPos val="l"/>
        <c:majorTickMark val="out"/>
        <c:minorTickMark val="none"/>
        <c:tickLblPos val="low"/>
        <c:crossAx val="209588992"/>
        <c:crosses val="autoZero"/>
        <c:auto val="1"/>
        <c:lblAlgn val="ctr"/>
        <c:lblOffset val="100"/>
        <c:noMultiLvlLbl val="0"/>
      </c:catAx>
      <c:valAx>
        <c:axId val="2095889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20958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14051.005235918359</c:v>
                </c:pt>
                <c:pt idx="1">
                  <c:v>7274.194270754947</c:v>
                </c:pt>
                <c:pt idx="2">
                  <c:v>11068.268887146796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298176"/>
        <c:axId val="167299712"/>
      </c:barChart>
      <c:catAx>
        <c:axId val="167298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299712"/>
        <c:crosses val="autoZero"/>
        <c:auto val="1"/>
        <c:lblAlgn val="ctr"/>
        <c:lblOffset val="100"/>
        <c:noMultiLvlLbl val="0"/>
      </c:catAx>
      <c:valAx>
        <c:axId val="16729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7298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18629.173744647138</c:v>
                </c:pt>
                <c:pt idx="1">
                  <c:v>8564.3801209620069</c:v>
                </c:pt>
                <c:pt idx="2">
                  <c:v>12623.323558240898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312384"/>
        <c:axId val="167346944"/>
      </c:barChart>
      <c:catAx>
        <c:axId val="167312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7346944"/>
        <c:crosses val="autoZero"/>
        <c:auto val="1"/>
        <c:lblAlgn val="ctr"/>
        <c:lblOffset val="100"/>
        <c:noMultiLvlLbl val="0"/>
      </c:catAx>
      <c:valAx>
        <c:axId val="167346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7312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'9'!$C$45:$D$45</c:f>
              <c:numCache>
                <c:formatCode>#,##0</c:formatCode>
                <c:ptCount val="2"/>
                <c:pt idx="0">
                  <c:v>333654.97359319153</c:v>
                </c:pt>
                <c:pt idx="1">
                  <c:v>347238.23468572687</c:v>
                </c:pt>
              </c:numCache>
            </c:numRef>
          </c:val>
        </c:ser>
        <c:ser>
          <c:idx val="1"/>
          <c:order val="1"/>
          <c:tx>
            <c:strRef>
              <c:f>'9'!$B$46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343116.44394320739</c:v>
                </c:pt>
                <c:pt idx="1">
                  <c:v>325752.86528301163</c:v>
                </c:pt>
              </c:numCache>
            </c:numRef>
          </c:val>
        </c:ser>
        <c:ser>
          <c:idx val="2"/>
          <c:order val="2"/>
          <c:tx>
            <c:strRef>
              <c:f>'9'!$B$47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378700.09840040049</c:v>
                </c:pt>
                <c:pt idx="1">
                  <c:v>460652.75006763631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09920"/>
        <c:axId val="167432576"/>
      </c:barChart>
      <c:catAx>
        <c:axId val="16740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7432576"/>
        <c:crosses val="autoZero"/>
        <c:auto val="1"/>
        <c:lblAlgn val="ctr"/>
        <c:lblOffset val="100"/>
        <c:noMultiLvlLbl val="0"/>
      </c:catAx>
      <c:valAx>
        <c:axId val="167432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7409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'9'!$I$45:$J$45</c:f>
              <c:numCache>
                <c:formatCode>0.0%</c:formatCode>
                <c:ptCount val="2"/>
                <c:pt idx="0">
                  <c:v>0.3161193538198433</c:v>
                </c:pt>
                <c:pt idx="1">
                  <c:v>0.30630275520357225</c:v>
                </c:pt>
              </c:numCache>
            </c:numRef>
          </c:val>
        </c:ser>
        <c:ser>
          <c:idx val="1"/>
          <c:order val="1"/>
          <c:tx>
            <c:strRef>
              <c:f>'9'!$H$46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0.32508356574518188</c:v>
                </c:pt>
                <c:pt idx="1">
                  <c:v>0.28735026902193256</c:v>
                </c:pt>
              </c:numCache>
            </c:numRef>
          </c:val>
        </c:ser>
        <c:ser>
          <c:idx val="2"/>
          <c:order val="2"/>
          <c:tx>
            <c:strRef>
              <c:f>'9'!$H$47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0.3587970804349746</c:v>
                </c:pt>
                <c:pt idx="1">
                  <c:v>0.40634697577449524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47936"/>
        <c:axId val="167474688"/>
      </c:barChart>
      <c:catAx>
        <c:axId val="16744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7474688"/>
        <c:crosses val="autoZero"/>
        <c:auto val="1"/>
        <c:lblAlgn val="ctr"/>
        <c:lblOffset val="100"/>
        <c:noMultiLvlLbl val="0"/>
      </c:catAx>
      <c:valAx>
        <c:axId val="167474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47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'10'!$C$45:$D$45</c:f>
              <c:numCache>
                <c:formatCode>#,##0</c:formatCode>
                <c:ptCount val="2"/>
                <c:pt idx="0">
                  <c:v>21846.172399463328</c:v>
                </c:pt>
                <c:pt idx="1">
                  <c:v>21780.241642915287</c:v>
                </c:pt>
              </c:numCache>
            </c:numRef>
          </c:val>
        </c:ser>
        <c:ser>
          <c:idx val="1"/>
          <c:order val="1"/>
          <c:tx>
            <c:strRef>
              <c:f>'10'!$B$46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18814.755652300199</c:v>
                </c:pt>
                <c:pt idx="1">
                  <c:v>20920.320725427599</c:v>
                </c:pt>
              </c:numCache>
            </c:numRef>
          </c:val>
        </c:ser>
        <c:ser>
          <c:idx val="2"/>
          <c:order val="2"/>
          <c:tx>
            <c:strRef>
              <c:f>'10'!$B$47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27311.843200795549</c:v>
                </c:pt>
                <c:pt idx="1">
                  <c:v>39366.726047373188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323712"/>
        <c:axId val="168334080"/>
      </c:barChart>
      <c:catAx>
        <c:axId val="1683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8334080"/>
        <c:crosses val="autoZero"/>
        <c:auto val="1"/>
        <c:lblAlgn val="ctr"/>
        <c:lblOffset val="100"/>
        <c:noMultiLvlLbl val="0"/>
      </c:catAx>
      <c:valAx>
        <c:axId val="168334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832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5.wdp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6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7.wdp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4.wdp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image" Target="../media/image15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0.xml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4.xml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7.xml"/><Relationship Id="rId7" Type="http://schemas.openxmlformats.org/officeDocument/2006/relationships/image" Target="../media/image3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8.xml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32.xml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chart" Target="../charts/chart33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9.png"/><Relationship Id="rId2" Type="http://schemas.microsoft.com/office/2007/relationships/hdphoto" Target="../media/hdphoto8.wdp"/><Relationship Id="rId1" Type="http://schemas.openxmlformats.org/officeDocument/2006/relationships/image" Target="../media/image1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9.png"/><Relationship Id="rId2" Type="http://schemas.microsoft.com/office/2007/relationships/hdphoto" Target="../media/hdphoto10.wdp"/><Relationship Id="rId1" Type="http://schemas.openxmlformats.org/officeDocument/2006/relationships/image" Target="../media/image1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9.png"/><Relationship Id="rId2" Type="http://schemas.microsoft.com/office/2007/relationships/hdphoto" Target="../media/hdphoto12.wdp"/><Relationship Id="rId1" Type="http://schemas.openxmlformats.org/officeDocument/2006/relationships/image" Target="../media/image2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9.png"/><Relationship Id="rId2" Type="http://schemas.microsoft.com/office/2007/relationships/hdphoto" Target="../media/hdphoto14.wdp"/><Relationship Id="rId1" Type="http://schemas.openxmlformats.org/officeDocument/2006/relationships/image" Target="../media/image22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9.png"/><Relationship Id="rId2" Type="http://schemas.microsoft.com/office/2007/relationships/hdphoto" Target="../media/hdphoto16.wdp"/><Relationship Id="rId1" Type="http://schemas.openxmlformats.org/officeDocument/2006/relationships/image" Target="../media/image24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9.png"/><Relationship Id="rId2" Type="http://schemas.microsoft.com/office/2007/relationships/hdphoto" Target="../media/hdphoto18.wdp"/><Relationship Id="rId1" Type="http://schemas.openxmlformats.org/officeDocument/2006/relationships/image" Target="../media/image2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9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9.png"/><Relationship Id="rId2" Type="http://schemas.microsoft.com/office/2007/relationships/hdphoto" Target="../media/hdphoto20.wdp"/><Relationship Id="rId1" Type="http://schemas.openxmlformats.org/officeDocument/2006/relationships/image" Target="../media/image2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1.wdp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4.xml"/><Relationship Id="rId7" Type="http://schemas.openxmlformats.org/officeDocument/2006/relationships/image" Target="../media/image9.png"/><Relationship Id="rId2" Type="http://schemas.microsoft.com/office/2007/relationships/hdphoto" Target="../media/hdphoto22.wdp"/><Relationship Id="rId1" Type="http://schemas.openxmlformats.org/officeDocument/2006/relationships/image" Target="../media/image3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3.wdp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4" Type="http://schemas.microsoft.com/office/2007/relationships/hdphoto" Target="../media/hdphoto22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9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10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microsoft.com/office/2007/relationships/hdphoto" Target="../media/hdphoto2.wdp"/><Relationship Id="rId5" Type="http://schemas.openxmlformats.org/officeDocument/2006/relationships/image" Target="../media/image9.png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9</xdr:row>
      <xdr:rowOff>201566</xdr:rowOff>
    </xdr:from>
    <xdr:to>
      <xdr:col>9</xdr:col>
      <xdr:colOff>323851</xdr:colOff>
      <xdr:row>15</xdr:row>
      <xdr:rowOff>69683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4316366"/>
          <a:ext cx="4552950" cy="2611317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0</xdr:row>
      <xdr:rowOff>265419</xdr:rowOff>
    </xdr:from>
    <xdr:to>
      <xdr:col>10</xdr:col>
      <xdr:colOff>114300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214443</xdr:rowOff>
    </xdr:from>
    <xdr:to>
      <xdr:col>0</xdr:col>
      <xdr:colOff>518025</xdr:colOff>
      <xdr:row>1</xdr:row>
      <xdr:rowOff>304800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214443"/>
          <a:ext cx="289425" cy="547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3</xdr:row>
      <xdr:rowOff>142875</xdr:rowOff>
    </xdr:from>
    <xdr:to>
      <xdr:col>3</xdr:col>
      <xdr:colOff>191044</xdr:colOff>
      <xdr:row>6</xdr:row>
      <xdr:rowOff>238125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33425"/>
          <a:ext cx="1324519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4</xdr:row>
      <xdr:rowOff>19050</xdr:rowOff>
    </xdr:from>
    <xdr:to>
      <xdr:col>3</xdr:col>
      <xdr:colOff>119742</xdr:colOff>
      <xdr:row>6</xdr:row>
      <xdr:rowOff>247650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5" y="685800"/>
          <a:ext cx="1281792" cy="85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4</xdr:row>
      <xdr:rowOff>57150</xdr:rowOff>
    </xdr:from>
    <xdr:to>
      <xdr:col>3</xdr:col>
      <xdr:colOff>134070</xdr:colOff>
      <xdr:row>6</xdr:row>
      <xdr:rowOff>238000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23900"/>
          <a:ext cx="1210395" cy="809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66676</xdr:rowOff>
    </xdr:from>
    <xdr:to>
      <xdr:col>10</xdr:col>
      <xdr:colOff>228600</xdr:colOff>
      <xdr:row>52</xdr:row>
      <xdr:rowOff>161926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361950</xdr:colOff>
      <xdr:row>4</xdr:row>
      <xdr:rowOff>9525</xdr:rowOff>
    </xdr:from>
    <xdr:to>
      <xdr:col>3</xdr:col>
      <xdr:colOff>152400</xdr:colOff>
      <xdr:row>6</xdr:row>
      <xdr:rowOff>228114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676275"/>
          <a:ext cx="1266825" cy="847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104775</xdr:colOff>
      <xdr:row>3</xdr:row>
      <xdr:rowOff>66675</xdr:rowOff>
    </xdr:from>
    <xdr:to>
      <xdr:col>2</xdr:col>
      <xdr:colOff>352426</xdr:colOff>
      <xdr:row>6</xdr:row>
      <xdr:rowOff>91732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52550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76200</xdr:rowOff>
    </xdr:from>
    <xdr:to>
      <xdr:col>2</xdr:col>
      <xdr:colOff>342901</xdr:colOff>
      <xdr:row>6</xdr:row>
      <xdr:rowOff>101257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80962</xdr:rowOff>
    </xdr:from>
    <xdr:to>
      <xdr:col>11</xdr:col>
      <xdr:colOff>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352969</xdr:colOff>
      <xdr:row>4</xdr:row>
      <xdr:rowOff>414207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5025" y="1019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</xdr:row>
      <xdr:rowOff>123825</xdr:rowOff>
    </xdr:from>
    <xdr:to>
      <xdr:col>8</xdr:col>
      <xdr:colOff>352969</xdr:colOff>
      <xdr:row>4</xdr:row>
      <xdr:rowOff>414207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57775" y="100012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95250</xdr:rowOff>
    </xdr:from>
    <xdr:to>
      <xdr:col>2</xdr:col>
      <xdr:colOff>323851</xdr:colOff>
      <xdr:row>4</xdr:row>
      <xdr:rowOff>520357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504825"/>
          <a:ext cx="1333501" cy="891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165011</xdr:colOff>
      <xdr:row>6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3</xdr:col>
      <xdr:colOff>174500</xdr:colOff>
      <xdr:row>37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1465792"/>
          <a:ext cx="143419" cy="288265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73600" y="14795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37</xdr:row>
      <xdr:rowOff>47625</xdr:rowOff>
    </xdr:from>
    <xdr:ext cx="143419" cy="271332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37</xdr:row>
      <xdr:rowOff>31750</xdr:rowOff>
    </xdr:from>
    <xdr:ext cx="143419" cy="290382"/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19050</xdr:rowOff>
    </xdr:from>
    <xdr:to>
      <xdr:col>3</xdr:col>
      <xdr:colOff>657225</xdr:colOff>
      <xdr:row>24</xdr:row>
      <xdr:rowOff>114300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23925"/>
          <a:ext cx="576262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123825</xdr:rowOff>
    </xdr:from>
    <xdr:to>
      <xdr:col>2</xdr:col>
      <xdr:colOff>552449</xdr:colOff>
      <xdr:row>6</xdr:row>
      <xdr:rowOff>101762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35</xdr:row>
      <xdr:rowOff>66675</xdr:rowOff>
    </xdr:from>
    <xdr:to>
      <xdr:col>3</xdr:col>
      <xdr:colOff>57150</xdr:colOff>
      <xdr:row>37</xdr:row>
      <xdr:rowOff>215572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578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152400</xdr:rowOff>
    </xdr:from>
    <xdr:to>
      <xdr:col>3</xdr:col>
      <xdr:colOff>57150</xdr:colOff>
      <xdr:row>6</xdr:row>
      <xdr:rowOff>142209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6202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35</xdr:row>
      <xdr:rowOff>0</xdr:rowOff>
    </xdr:from>
    <xdr:to>
      <xdr:col>3</xdr:col>
      <xdr:colOff>76199</xdr:colOff>
      <xdr:row>37</xdr:row>
      <xdr:rowOff>304913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91175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83370</xdr:colOff>
      <xdr:row>4</xdr:row>
      <xdr:rowOff>19050</xdr:rowOff>
    </xdr:from>
    <xdr:to>
      <xdr:col>2</xdr:col>
      <xdr:colOff>522925</xdr:colOff>
      <xdr:row>7</xdr:row>
      <xdr:rowOff>28575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20" y="8286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35</xdr:row>
      <xdr:rowOff>123825</xdr:rowOff>
    </xdr:from>
    <xdr:to>
      <xdr:col>3</xdr:col>
      <xdr:colOff>19050</xdr:colOff>
      <xdr:row>37</xdr:row>
      <xdr:rowOff>144313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38100</xdr:rowOff>
    </xdr:from>
    <xdr:to>
      <xdr:col>2</xdr:col>
      <xdr:colOff>371475</xdr:colOff>
      <xdr:row>37</xdr:row>
      <xdr:rowOff>40141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3600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</xdr:row>
      <xdr:rowOff>19050</xdr:rowOff>
    </xdr:from>
    <xdr:to>
      <xdr:col>2</xdr:col>
      <xdr:colOff>504825</xdr:colOff>
      <xdr:row>7</xdr:row>
      <xdr:rowOff>55472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2867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</xdr:row>
      <xdr:rowOff>57149</xdr:rowOff>
    </xdr:from>
    <xdr:to>
      <xdr:col>3</xdr:col>
      <xdr:colOff>123826</xdr:colOff>
      <xdr:row>6</xdr:row>
      <xdr:rowOff>314324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8667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34</xdr:row>
      <xdr:rowOff>114300</xdr:rowOff>
    </xdr:from>
    <xdr:to>
      <xdr:col>3</xdr:col>
      <xdr:colOff>142875</xdr:colOff>
      <xdr:row>37</xdr:row>
      <xdr:rowOff>249865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</xdr:rowOff>
    </xdr:from>
    <xdr:to>
      <xdr:col>3</xdr:col>
      <xdr:colOff>8290</xdr:colOff>
      <xdr:row>6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28575</xdr:rowOff>
    </xdr:from>
    <xdr:to>
      <xdr:col>3</xdr:col>
      <xdr:colOff>3499</xdr:colOff>
      <xdr:row>37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3</xdr:row>
      <xdr:rowOff>45884</xdr:rowOff>
    </xdr:from>
    <xdr:to>
      <xdr:col>2</xdr:col>
      <xdr:colOff>485773</xdr:colOff>
      <xdr:row>6</xdr:row>
      <xdr:rowOff>128693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4" y="807884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200026</xdr:colOff>
      <xdr:row>32</xdr:row>
      <xdr:rowOff>19050</xdr:rowOff>
    </xdr:from>
    <xdr:to>
      <xdr:col>5</xdr:col>
      <xdr:colOff>85726</xdr:colOff>
      <xdr:row>50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361950</xdr:colOff>
      <xdr:row>28</xdr:row>
      <xdr:rowOff>142875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609600</xdr:colOff>
      <xdr:row>28</xdr:row>
      <xdr:rowOff>171450</xdr:rowOff>
    </xdr:from>
    <xdr:to>
      <xdr:col>3</xdr:col>
      <xdr:colOff>76744</xdr:colOff>
      <xdr:row>30</xdr:row>
      <xdr:rowOff>42732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38100</xdr:rowOff>
    </xdr:from>
    <xdr:to>
      <xdr:col>2</xdr:col>
      <xdr:colOff>485774</xdr:colOff>
      <xdr:row>6</xdr:row>
      <xdr:rowOff>120909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01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390525</xdr:colOff>
      <xdr:row>28</xdr:row>
      <xdr:rowOff>142875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619125</xdr:colOff>
      <xdr:row>28</xdr:row>
      <xdr:rowOff>180975</xdr:rowOff>
    </xdr:from>
    <xdr:to>
      <xdr:col>3</xdr:col>
      <xdr:colOff>86269</xdr:colOff>
      <xdr:row>30</xdr:row>
      <xdr:rowOff>52257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19275" y="5791200"/>
          <a:ext cx="143419" cy="2903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32</xdr:row>
      <xdr:rowOff>19050</xdr:rowOff>
    </xdr:from>
    <xdr:to>
      <xdr:col>5</xdr:col>
      <xdr:colOff>104776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47625</xdr:rowOff>
    </xdr:from>
    <xdr:to>
      <xdr:col>2</xdr:col>
      <xdr:colOff>485774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28</xdr:row>
      <xdr:rowOff>133350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590550</xdr:colOff>
      <xdr:row>28</xdr:row>
      <xdr:rowOff>161925</xdr:rowOff>
    </xdr:from>
    <xdr:to>
      <xdr:col>3</xdr:col>
      <xdr:colOff>57694</xdr:colOff>
      <xdr:row>30</xdr:row>
      <xdr:rowOff>33207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0700" y="5772150"/>
          <a:ext cx="143419" cy="2903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3</xdr:row>
      <xdr:rowOff>47625</xdr:rowOff>
    </xdr:from>
    <xdr:to>
      <xdr:col>2</xdr:col>
      <xdr:colOff>476249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28</xdr:row>
      <xdr:rowOff>133350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571500</xdr:colOff>
      <xdr:row>28</xdr:row>
      <xdr:rowOff>171450</xdr:rowOff>
    </xdr:from>
    <xdr:to>
      <xdr:col>3</xdr:col>
      <xdr:colOff>38644</xdr:colOff>
      <xdr:row>30</xdr:row>
      <xdr:rowOff>42732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16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66675</xdr:rowOff>
    </xdr:from>
    <xdr:to>
      <xdr:col>5</xdr:col>
      <xdr:colOff>57694</xdr:colOff>
      <xdr:row>4</xdr:row>
      <xdr:rowOff>338007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00400" y="9144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</xdr:row>
      <xdr:rowOff>76200</xdr:rowOff>
    </xdr:from>
    <xdr:to>
      <xdr:col>9</xdr:col>
      <xdr:colOff>67219</xdr:colOff>
      <xdr:row>4</xdr:row>
      <xdr:rowOff>347532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2392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</xdr:row>
      <xdr:rowOff>179903</xdr:rowOff>
    </xdr:from>
    <xdr:to>
      <xdr:col>2</xdr:col>
      <xdr:colOff>285751</xdr:colOff>
      <xdr:row>5</xdr:row>
      <xdr:rowOff>96717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70453"/>
          <a:ext cx="1200150" cy="688339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</xdr:row>
      <xdr:rowOff>200025</xdr:rowOff>
    </xdr:from>
    <xdr:to>
      <xdr:col>9</xdr:col>
      <xdr:colOff>286294</xdr:colOff>
      <xdr:row>4</xdr:row>
      <xdr:rowOff>252282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72025" y="8667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171450</xdr:rowOff>
    </xdr:from>
    <xdr:to>
      <xdr:col>2</xdr:col>
      <xdr:colOff>504824</xdr:colOff>
      <xdr:row>4</xdr:row>
      <xdr:rowOff>606684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055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161925</xdr:rowOff>
    </xdr:from>
    <xdr:to>
      <xdr:col>9</xdr:col>
      <xdr:colOff>305344</xdr:colOff>
      <xdr:row>4</xdr:row>
      <xdr:rowOff>233232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1075" y="82867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152400</xdr:rowOff>
    </xdr:from>
    <xdr:to>
      <xdr:col>2</xdr:col>
      <xdr:colOff>495299</xdr:colOff>
      <xdr:row>4</xdr:row>
      <xdr:rowOff>587634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5715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31482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1" y="418237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9700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95250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838200"/>
          <a:ext cx="5584159" cy="316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7" name="Přímá spojnice se šipkou 6"/>
        <xdr:cNvCxnSpPr/>
      </xdr:nvCxnSpPr>
      <xdr:spPr>
        <a:xfrm>
          <a:off x="3121269" y="7269565"/>
          <a:ext cx="733" cy="979085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8" name="Přímá spojnice se šipkou 7"/>
        <xdr:cNvCxnSpPr/>
      </xdr:nvCxnSpPr>
      <xdr:spPr>
        <a:xfrm flipH="1">
          <a:off x="3771339" y="5682503"/>
          <a:ext cx="1005169" cy="0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9" name="Přímá spojnice se šipkou 8"/>
        <xdr:cNvCxnSpPr/>
      </xdr:nvCxnSpPr>
      <xdr:spPr>
        <a:xfrm flipH="1">
          <a:off x="1526241" y="5682503"/>
          <a:ext cx="988359" cy="0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10" name="Přímá spojnice se šipkou 9"/>
        <xdr:cNvCxnSpPr/>
      </xdr:nvCxnSpPr>
      <xdr:spPr>
        <a:xfrm>
          <a:off x="3216088" y="5772150"/>
          <a:ext cx="2155" cy="762861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11" name="Přímá spojnice se šipkou 10"/>
        <xdr:cNvCxnSpPr/>
      </xdr:nvCxnSpPr>
      <xdr:spPr>
        <a:xfrm flipV="1">
          <a:off x="3064249" y="5777753"/>
          <a:ext cx="0" cy="739589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12" name="Přímá spojnice se šipkou 11"/>
        <xdr:cNvCxnSpPr/>
      </xdr:nvCxnSpPr>
      <xdr:spPr>
        <a:xfrm flipH="1">
          <a:off x="1577227" y="7027209"/>
          <a:ext cx="914401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13" name="Přímá spojnice se šipkou 12"/>
        <xdr:cNvCxnSpPr/>
      </xdr:nvCxnSpPr>
      <xdr:spPr>
        <a:xfrm>
          <a:off x="1543050" y="6623797"/>
          <a:ext cx="954181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14" name="Přímá spojnice se šipkou 13"/>
        <xdr:cNvCxnSpPr/>
      </xdr:nvCxnSpPr>
      <xdr:spPr>
        <a:xfrm>
          <a:off x="3748928" y="7088841"/>
          <a:ext cx="959784" cy="0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15" name="Přímá spojnice se šipkou 14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16" name="Přímá spojnice se šipkou 15"/>
        <xdr:cNvCxnSpPr/>
      </xdr:nvCxnSpPr>
      <xdr:spPr>
        <a:xfrm flipH="1" flipV="1">
          <a:off x="1891554" y="8758518"/>
          <a:ext cx="628649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17" name="Přímá spojnice se šipkou 16"/>
        <xdr:cNvCxnSpPr/>
      </xdr:nvCxnSpPr>
      <xdr:spPr>
        <a:xfrm>
          <a:off x="3750048" y="8698006"/>
          <a:ext cx="954181" cy="352986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18" name="Přímá spojnice se šipkou 17"/>
        <xdr:cNvCxnSpPr/>
      </xdr:nvCxnSpPr>
      <xdr:spPr>
        <a:xfrm flipV="1">
          <a:off x="3717552" y="8450356"/>
          <a:ext cx="985557" cy="237564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19" name="Přímá spojnice se šipkou 18"/>
        <xdr:cNvCxnSpPr/>
      </xdr:nvCxnSpPr>
      <xdr:spPr>
        <a:xfrm>
          <a:off x="3137087" y="9005047"/>
          <a:ext cx="1" cy="381000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20" name="Přímá spojnice se šipkou 19"/>
        <xdr:cNvCxnSpPr/>
      </xdr:nvCxnSpPr>
      <xdr:spPr>
        <a:xfrm flipV="1">
          <a:off x="1531844" y="8792137"/>
          <a:ext cx="965387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21" name="Přímá spojnice se šipkou 20"/>
        <xdr:cNvCxnSpPr/>
      </xdr:nvCxnSpPr>
      <xdr:spPr>
        <a:xfrm flipV="1">
          <a:off x="1515035" y="9587755"/>
          <a:ext cx="993402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22" name="Přímá spojnice se šipkou 21"/>
        <xdr:cNvCxnSpPr/>
      </xdr:nvCxnSpPr>
      <xdr:spPr>
        <a:xfrm>
          <a:off x="1503829" y="9968753"/>
          <a:ext cx="3188074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23" name="Přímá spojnice se šipkou 22"/>
        <xdr:cNvCxnSpPr/>
      </xdr:nvCxnSpPr>
      <xdr:spPr>
        <a:xfrm>
          <a:off x="3732119" y="9587753"/>
          <a:ext cx="970990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24" name="Přímá spojnice se šipkou 23"/>
        <xdr:cNvCxnSpPr/>
      </xdr:nvCxnSpPr>
      <xdr:spPr>
        <a:xfrm>
          <a:off x="3732119" y="7262533"/>
          <a:ext cx="977713" cy="813546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25" name="Přímá spojnice se šipkou 24"/>
        <xdr:cNvCxnSpPr/>
      </xdr:nvCxnSpPr>
      <xdr:spPr>
        <a:xfrm>
          <a:off x="5342964" y="7290547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26" name="Přímá spojnice se šipkou 25"/>
        <xdr:cNvCxnSpPr/>
      </xdr:nvCxnSpPr>
      <xdr:spPr>
        <a:xfrm>
          <a:off x="5343525" y="4976533"/>
          <a:ext cx="3275" cy="416598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27" name="Přímá spojnice se šipkou 26"/>
        <xdr:cNvCxnSpPr/>
      </xdr:nvCxnSpPr>
      <xdr:spPr>
        <a:xfrm flipV="1">
          <a:off x="931209" y="4972051"/>
          <a:ext cx="1121" cy="424702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28" name="Přímá spojnice se šipkou 27"/>
        <xdr:cNvCxnSpPr/>
      </xdr:nvCxnSpPr>
      <xdr:spPr>
        <a:xfrm>
          <a:off x="1891553" y="8691283"/>
          <a:ext cx="623047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29" name="Přímá spojnice se šipkou 28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30" name="Přímá spojnice se šipkou 29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31" name="Přímá spojnice se šipkou 30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190500</xdr:rowOff>
    </xdr:from>
    <xdr:to>
      <xdr:col>5</xdr:col>
      <xdr:colOff>314869</xdr:colOff>
      <xdr:row>4</xdr:row>
      <xdr:rowOff>461832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66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4</xdr:row>
      <xdr:rowOff>180975</xdr:rowOff>
    </xdr:from>
    <xdr:to>
      <xdr:col>14</xdr:col>
      <xdr:colOff>314869</xdr:colOff>
      <xdr:row>4</xdr:row>
      <xdr:rowOff>452307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57275"/>
          <a:ext cx="143419" cy="27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297316</xdr:colOff>
      <xdr:row>4</xdr:row>
      <xdr:rowOff>71870</xdr:rowOff>
    </xdr:from>
    <xdr:to>
      <xdr:col>19</xdr:col>
      <xdr:colOff>152400</xdr:colOff>
      <xdr:row>4</xdr:row>
      <xdr:rowOff>457200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916" y="948170"/>
          <a:ext cx="302759" cy="3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95250</xdr:colOff>
      <xdr:row>4</xdr:row>
      <xdr:rowOff>76200</xdr:rowOff>
    </xdr:from>
    <xdr:to>
      <xdr:col>15</xdr:col>
      <xdr:colOff>351800</xdr:colOff>
      <xdr:row>4</xdr:row>
      <xdr:rowOff>466726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</xdr:row>
      <xdr:rowOff>180975</xdr:rowOff>
    </xdr:from>
    <xdr:to>
      <xdr:col>4</xdr:col>
      <xdr:colOff>343444</xdr:colOff>
      <xdr:row>4</xdr:row>
      <xdr:rowOff>452307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10572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190500</xdr:rowOff>
    </xdr:from>
    <xdr:to>
      <xdr:col>10</xdr:col>
      <xdr:colOff>324394</xdr:colOff>
      <xdr:row>4</xdr:row>
      <xdr:rowOff>461832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53025" y="1066800"/>
          <a:ext cx="143419" cy="271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93992</xdr:colOff>
      <xdr:row>4</xdr:row>
      <xdr:rowOff>209550</xdr:rowOff>
    </xdr:from>
    <xdr:to>
      <xdr:col>5</xdr:col>
      <xdr:colOff>66675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7" y="923925"/>
          <a:ext cx="86803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4</xdr:row>
      <xdr:rowOff>314325</xdr:rowOff>
    </xdr:from>
    <xdr:to>
      <xdr:col>10</xdr:col>
      <xdr:colOff>305344</xdr:colOff>
      <xdr:row>5</xdr:row>
      <xdr:rowOff>176082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00550" y="10287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4</xdr:row>
      <xdr:rowOff>333375</xdr:rowOff>
    </xdr:from>
    <xdr:to>
      <xdr:col>17</xdr:col>
      <xdr:colOff>295819</xdr:colOff>
      <xdr:row>5</xdr:row>
      <xdr:rowOff>195132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2875" y="1047750"/>
          <a:ext cx="143419" cy="27133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6</xdr:row>
      <xdr:rowOff>38100</xdr:rowOff>
    </xdr:from>
    <xdr:to>
      <xdr:col>1</xdr:col>
      <xdr:colOff>352969</xdr:colOff>
      <xdr:row>7</xdr:row>
      <xdr:rowOff>14157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19369</xdr:rowOff>
    </xdr:from>
    <xdr:to>
      <xdr:col>3</xdr:col>
      <xdr:colOff>381000</xdr:colOff>
      <xdr:row>7</xdr:row>
      <xdr:rowOff>28576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38100</xdr:rowOff>
    </xdr:from>
    <xdr:to>
      <xdr:col>2</xdr:col>
      <xdr:colOff>372019</xdr:colOff>
      <xdr:row>7</xdr:row>
      <xdr:rowOff>14157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twoCellAnchor>
  <xdr:oneCellAnchor>
    <xdr:from>
      <xdr:col>4</xdr:col>
      <xdr:colOff>209550</xdr:colOff>
      <xdr:row>6</xdr:row>
      <xdr:rowOff>38100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6</xdr:row>
      <xdr:rowOff>19369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38100</xdr:rowOff>
    </xdr:from>
    <xdr:ext cx="143419" cy="27133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</xdr:row>
      <xdr:rowOff>38100</xdr:rowOff>
    </xdr:from>
    <xdr:ext cx="143419" cy="27133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6</xdr:row>
      <xdr:rowOff>19369</xdr:rowOff>
    </xdr:from>
    <xdr:ext cx="200025" cy="304482"/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228600</xdr:colOff>
      <xdr:row>6</xdr:row>
      <xdr:rowOff>38100</xdr:rowOff>
    </xdr:from>
    <xdr:ext cx="143419" cy="27133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352424</xdr:colOff>
      <xdr:row>4</xdr:row>
      <xdr:rowOff>3211</xdr:rowOff>
    </xdr:from>
    <xdr:to>
      <xdr:col>3</xdr:col>
      <xdr:colOff>209550</xdr:colOff>
      <xdr:row>6</xdr:row>
      <xdr:rowOff>266393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4" y="669961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5525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3.8554687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796"/>
      <c r="B1" s="27"/>
      <c r="C1" s="27"/>
      <c r="D1" s="27"/>
      <c r="E1" s="27"/>
      <c r="F1" s="27"/>
      <c r="G1" s="791"/>
      <c r="H1" s="794"/>
      <c r="I1" s="792"/>
      <c r="J1" s="22"/>
    </row>
    <row r="2" spans="1:20" ht="36" customHeight="1" x14ac:dyDescent="0.2">
      <c r="A2" s="797"/>
      <c r="B2" s="791"/>
      <c r="C2" s="794"/>
      <c r="D2" s="791"/>
      <c r="E2" s="27"/>
      <c r="F2" s="27"/>
      <c r="G2" s="27"/>
      <c r="H2" s="795"/>
      <c r="I2" s="22"/>
      <c r="J2" s="22"/>
    </row>
    <row r="3" spans="1:20" ht="36" customHeight="1" x14ac:dyDescent="0.2">
      <c r="A3" s="798"/>
      <c r="B3" s="27"/>
      <c r="C3" s="795"/>
      <c r="D3" s="27"/>
      <c r="E3" s="27"/>
      <c r="F3" s="27"/>
      <c r="G3" s="27"/>
      <c r="H3" s="794"/>
      <c r="I3" s="792"/>
      <c r="J3" s="792"/>
      <c r="K3" s="793"/>
    </row>
    <row r="4" spans="1:20" ht="36" customHeight="1" x14ac:dyDescent="0.2">
      <c r="A4" s="798"/>
      <c r="B4" s="27"/>
      <c r="C4" s="27"/>
      <c r="D4" s="506"/>
      <c r="E4" s="27"/>
      <c r="F4" s="27"/>
      <c r="G4" s="27"/>
      <c r="H4" s="795"/>
      <c r="I4" s="22"/>
      <c r="J4" s="22"/>
      <c r="T4" s="28"/>
    </row>
    <row r="5" spans="1:20" ht="36" customHeight="1" x14ac:dyDescent="0.2">
      <c r="A5" s="505"/>
      <c r="B5" s="27"/>
      <c r="C5" s="27"/>
      <c r="D5" s="27"/>
      <c r="E5" s="27"/>
      <c r="F5" s="27"/>
      <c r="G5" s="27"/>
      <c r="H5" s="795"/>
      <c r="I5" s="22"/>
      <c r="J5" s="22"/>
    </row>
    <row r="6" spans="1:20" ht="36" customHeight="1" x14ac:dyDescent="0.2">
      <c r="A6" s="505"/>
      <c r="B6" s="27"/>
      <c r="C6" s="27"/>
      <c r="D6" s="27"/>
      <c r="E6" s="27"/>
      <c r="F6" s="27"/>
      <c r="G6" s="27"/>
      <c r="H6" s="27"/>
      <c r="I6" s="22"/>
      <c r="J6" s="22"/>
    </row>
    <row r="7" spans="1:20" ht="3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0" ht="36" customHeight="1" x14ac:dyDescent="0.2">
      <c r="A8" s="863" t="s">
        <v>338</v>
      </c>
      <c r="B8" s="863"/>
      <c r="C8" s="863"/>
      <c r="D8" s="863"/>
      <c r="E8" s="863"/>
      <c r="F8" s="863"/>
      <c r="G8" s="863"/>
      <c r="H8" s="863"/>
      <c r="I8" s="863"/>
      <c r="J8" s="863"/>
      <c r="K8" s="863"/>
    </row>
    <row r="9" spans="1:20" ht="36" customHeight="1" x14ac:dyDescent="0.2">
      <c r="A9" s="863"/>
      <c r="B9" s="863"/>
      <c r="C9" s="863"/>
      <c r="D9" s="863"/>
      <c r="E9" s="863"/>
      <c r="F9" s="863"/>
      <c r="G9" s="863"/>
      <c r="H9" s="863"/>
      <c r="I9" s="863"/>
      <c r="J9" s="863"/>
      <c r="K9" s="863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800"/>
      <c r="G16" s="22"/>
      <c r="H16" s="22"/>
      <c r="I16" s="22"/>
      <c r="J16" s="22"/>
    </row>
    <row r="17" spans="1:11" ht="36" customHeight="1" x14ac:dyDescent="0.2">
      <c r="A17" s="25"/>
      <c r="B17" s="788"/>
      <c r="C17" s="789"/>
      <c r="D17" s="805"/>
      <c r="E17" s="861" t="s">
        <v>190</v>
      </c>
      <c r="F17" s="862"/>
      <c r="G17" s="810">
        <v>2018</v>
      </c>
      <c r="H17" s="789"/>
      <c r="I17" s="25"/>
      <c r="J17" s="25"/>
    </row>
    <row r="18" spans="1:11" ht="23.25" customHeight="1" x14ac:dyDescent="0.2">
      <c r="A18" s="25"/>
      <c r="B18" s="25"/>
      <c r="C18" s="24"/>
      <c r="D18" s="806"/>
      <c r="E18" s="29"/>
      <c r="F18" s="807"/>
      <c r="G18" s="81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6"/>
      <c r="F19" s="808"/>
      <c r="G19" s="800"/>
      <c r="H19" s="22"/>
      <c r="I19" s="801"/>
      <c r="J19" s="785"/>
    </row>
    <row r="20" spans="1:11" ht="15" customHeight="1" x14ac:dyDescent="0.2">
      <c r="A20" s="500"/>
      <c r="B20" s="500"/>
      <c r="C20" s="500"/>
      <c r="D20" s="26"/>
      <c r="E20" s="26"/>
      <c r="F20" s="808"/>
      <c r="G20" s="808"/>
      <c r="H20" s="500"/>
      <c r="I20" s="812">
        <v>7</v>
      </c>
      <c r="J20" s="786" t="s">
        <v>345</v>
      </c>
    </row>
    <row r="21" spans="1:11" ht="15" customHeight="1" x14ac:dyDescent="0.2">
      <c r="A21" s="500"/>
      <c r="B21" s="500"/>
      <c r="C21" s="500"/>
      <c r="D21" s="26"/>
      <c r="E21" s="26"/>
      <c r="F21" s="808"/>
      <c r="G21" s="26"/>
      <c r="H21" s="500"/>
      <c r="I21" s="812">
        <v>8</v>
      </c>
      <c r="J21" s="786" t="s">
        <v>346</v>
      </c>
    </row>
    <row r="22" spans="1:11" ht="15" customHeight="1" x14ac:dyDescent="0.2">
      <c r="A22" s="500"/>
      <c r="B22" s="500"/>
      <c r="C22" s="500"/>
      <c r="D22" s="26"/>
      <c r="E22" s="26"/>
      <c r="F22" s="808"/>
      <c r="G22" s="26"/>
      <c r="H22" s="500"/>
      <c r="I22" s="813">
        <v>9</v>
      </c>
      <c r="J22" s="814" t="s">
        <v>347</v>
      </c>
      <c r="K22" s="793"/>
    </row>
    <row r="23" spans="1:11" ht="15" customHeight="1" x14ac:dyDescent="0.2">
      <c r="A23" s="500"/>
      <c r="B23" s="500"/>
      <c r="C23" s="500"/>
      <c r="D23" s="26"/>
      <c r="E23" s="26"/>
      <c r="F23" s="808"/>
      <c r="G23" s="26"/>
      <c r="H23" s="500"/>
      <c r="I23" s="801"/>
      <c r="J23" s="801"/>
      <c r="K23" s="4"/>
    </row>
    <row r="24" spans="1:11" ht="15" customHeight="1" x14ac:dyDescent="0.2">
      <c r="A24" s="23"/>
      <c r="B24" s="23"/>
      <c r="C24" s="22"/>
      <c r="D24" s="22"/>
      <c r="E24" s="501"/>
      <c r="F24" s="809"/>
      <c r="G24" s="22"/>
      <c r="H24" s="22"/>
      <c r="I24" s="801"/>
      <c r="J24" s="500"/>
      <c r="K24" s="504"/>
    </row>
    <row r="25" spans="1:11" ht="15" customHeight="1" x14ac:dyDescent="0.2">
      <c r="A25" s="800"/>
      <c r="B25" s="22"/>
      <c r="C25" s="22"/>
      <c r="D25" s="22"/>
      <c r="E25" s="501"/>
      <c r="F25" s="501"/>
      <c r="G25" s="502"/>
      <c r="H25" s="503"/>
      <c r="I25" s="801"/>
      <c r="J25" s="22"/>
      <c r="K25" s="504"/>
    </row>
    <row r="26" spans="1:11" ht="15" customHeight="1" x14ac:dyDescent="0.2">
      <c r="A26" s="800"/>
      <c r="B26" s="22"/>
      <c r="C26" s="22"/>
      <c r="D26" s="22"/>
      <c r="E26" s="501"/>
      <c r="F26" s="26"/>
      <c r="G26" s="22"/>
      <c r="H26" s="22"/>
      <c r="I26" s="801"/>
      <c r="J26" s="500"/>
      <c r="K26" s="504"/>
    </row>
    <row r="27" spans="1:11" ht="15" customHeight="1" x14ac:dyDescent="0.2">
      <c r="A27" s="801"/>
      <c r="B27" s="22"/>
      <c r="C27" s="22"/>
      <c r="D27" s="22"/>
      <c r="E27" s="22"/>
      <c r="F27" s="22"/>
      <c r="G27" s="500"/>
      <c r="H27" s="500"/>
      <c r="I27" s="801"/>
      <c r="J27" s="503"/>
      <c r="K27" s="504"/>
    </row>
    <row r="28" spans="1:11" ht="15" customHeight="1" x14ac:dyDescent="0.2">
      <c r="A28" s="801"/>
      <c r="B28" s="22"/>
      <c r="C28" s="22"/>
      <c r="D28" s="22"/>
      <c r="E28" s="22"/>
      <c r="F28" s="22"/>
      <c r="G28" s="500"/>
      <c r="H28" s="500"/>
      <c r="I28" s="801"/>
      <c r="J28" s="500"/>
      <c r="K28" s="504"/>
    </row>
    <row r="29" spans="1:11" ht="15" customHeight="1" x14ac:dyDescent="0.2">
      <c r="A29" s="802" t="s">
        <v>128</v>
      </c>
      <c r="B29" s="799"/>
      <c r="C29" s="804"/>
      <c r="D29" s="790"/>
      <c r="E29" s="500"/>
      <c r="F29" s="500"/>
      <c r="G29" s="500"/>
      <c r="H29" s="500"/>
      <c r="I29" s="801"/>
      <c r="J29" s="4"/>
    </row>
    <row r="30" spans="1:11" ht="15" customHeight="1" x14ac:dyDescent="0.2">
      <c r="A30" s="803"/>
      <c r="B30" s="500"/>
      <c r="C30" s="801"/>
      <c r="D30" s="500"/>
      <c r="E30" s="500"/>
      <c r="F30" s="500"/>
      <c r="G30" s="500"/>
      <c r="H30" s="500"/>
      <c r="I30" s="801"/>
      <c r="J30" s="500"/>
    </row>
    <row r="31" spans="1:11" x14ac:dyDescent="0.2">
      <c r="A31" s="801"/>
      <c r="B31" s="500"/>
      <c r="C31" s="500"/>
      <c r="D31" s="500"/>
      <c r="E31" s="500"/>
      <c r="F31" s="500"/>
      <c r="G31" s="500"/>
      <c r="H31" s="500"/>
      <c r="I31" s="801"/>
      <c r="J31" s="500"/>
    </row>
  </sheetData>
  <mergeCells count="2">
    <mergeCell ref="E17:F17"/>
    <mergeCell ref="A8:K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Q6" sqref="Q6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1" t="s">
        <v>230</v>
      </c>
      <c r="L1" s="951"/>
    </row>
    <row r="2" spans="1:22" s="564" customFormat="1" ht="15.75" customHeight="1" x14ac:dyDescent="0.2">
      <c r="A2" s="961" t="s">
        <v>170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</row>
    <row r="3" spans="1:22" ht="18.75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22" ht="12.95" customHeight="1" x14ac:dyDescent="0.2">
      <c r="A4" s="952" t="s">
        <v>4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22" ht="24.95" customHeight="1" x14ac:dyDescent="0.25">
      <c r="A6" s="74"/>
      <c r="B6" s="75"/>
      <c r="C6" s="76"/>
      <c r="D6" s="76"/>
      <c r="E6" s="964" t="s">
        <v>39</v>
      </c>
      <c r="F6" s="965"/>
      <c r="G6" s="432"/>
      <c r="H6" s="949" t="s">
        <v>108</v>
      </c>
      <c r="I6" s="962" t="s">
        <v>39</v>
      </c>
      <c r="J6" s="963"/>
      <c r="K6" s="411"/>
      <c r="L6" s="87"/>
    </row>
    <row r="7" spans="1:22" ht="24.95" customHeight="1" x14ac:dyDescent="0.25">
      <c r="A7" s="74"/>
      <c r="B7" s="94"/>
      <c r="C7" s="94"/>
      <c r="D7" s="959" t="s">
        <v>0</v>
      </c>
      <c r="E7" s="948"/>
      <c r="F7" s="949"/>
      <c r="G7" s="429" t="s">
        <v>107</v>
      </c>
      <c r="H7" s="949"/>
      <c r="I7" s="948"/>
      <c r="J7" s="949"/>
      <c r="K7" s="114" t="s">
        <v>107</v>
      </c>
      <c r="L7" s="87"/>
    </row>
    <row r="8" spans="1:22" ht="15" customHeight="1" x14ac:dyDescent="0.25">
      <c r="A8" s="958" t="s">
        <v>140</v>
      </c>
      <c r="B8" s="958"/>
      <c r="C8" s="96" t="s">
        <v>45</v>
      </c>
      <c r="D8" s="960"/>
      <c r="E8" s="770" t="s">
        <v>342</v>
      </c>
      <c r="F8" s="764" t="s">
        <v>1</v>
      </c>
      <c r="G8" s="430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71" t="str">
        <f>T!J20</f>
        <v>Červenec</v>
      </c>
      <c r="B9" s="972"/>
      <c r="C9" s="92" t="s">
        <v>6</v>
      </c>
      <c r="D9" s="77">
        <v>1651</v>
      </c>
      <c r="E9" s="90">
        <v>250375.61280402631</v>
      </c>
      <c r="F9" s="78">
        <v>2676302.0468799998</v>
      </c>
      <c r="G9" s="433">
        <f t="shared" ref="G9:G14" si="0">E9/$E$15</f>
        <v>0.75040275919667998</v>
      </c>
      <c r="H9" s="141">
        <f>(E9-I9)/I9</f>
        <v>-3.6269690223132374E-2</v>
      </c>
      <c r="I9" s="413">
        <v>259798.42105619336</v>
      </c>
      <c r="J9" s="113">
        <v>2772356.4433599999</v>
      </c>
      <c r="K9" s="116">
        <f>I9/$I$15</f>
        <v>0.74818494942334846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73"/>
      <c r="B10" s="974"/>
      <c r="C10" s="93" t="s">
        <v>7</v>
      </c>
      <c r="D10" s="77">
        <v>6628</v>
      </c>
      <c r="E10" s="90">
        <v>23882.183541041068</v>
      </c>
      <c r="F10" s="78">
        <v>255386.84192999997</v>
      </c>
      <c r="G10" s="434">
        <f t="shared" si="0"/>
        <v>7.1577484021441248E-2</v>
      </c>
      <c r="H10" s="141">
        <f t="shared" ref="H10:H13" si="1">(E10-I10)/I10</f>
        <v>-0.16839612784085675</v>
      </c>
      <c r="I10" s="414">
        <v>28718.220706493725</v>
      </c>
      <c r="J10" s="112">
        <v>306552.20912000007</v>
      </c>
      <c r="K10" s="117">
        <f t="shared" ref="K10:K14" si="2">I10/$I$15</f>
        <v>8.2704661635218765E-2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73"/>
      <c r="B11" s="974"/>
      <c r="C11" s="93" t="s">
        <v>8</v>
      </c>
      <c r="D11" s="77">
        <v>203366</v>
      </c>
      <c r="E11" s="90">
        <v>11181.326769075195</v>
      </c>
      <c r="F11" s="78">
        <v>119542.02608067849</v>
      </c>
      <c r="G11" s="434">
        <f t="shared" si="0"/>
        <v>3.3511644225354825E-2</v>
      </c>
      <c r="H11" s="141">
        <f t="shared" si="1"/>
        <v>-0.1665006103102242</v>
      </c>
      <c r="I11" s="414">
        <v>13414.918963812112</v>
      </c>
      <c r="J11" s="112">
        <v>143195.94375749817</v>
      </c>
      <c r="K11" s="117">
        <f t="shared" si="2"/>
        <v>3.8633185011879477E-2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73"/>
      <c r="B12" s="974"/>
      <c r="C12" s="93" t="s">
        <v>9</v>
      </c>
      <c r="D12" s="77">
        <v>2625486</v>
      </c>
      <c r="E12" s="90">
        <v>35091.316653425114</v>
      </c>
      <c r="F12" s="78">
        <v>375267.51146231533</v>
      </c>
      <c r="G12" s="434">
        <f t="shared" si="0"/>
        <v>0.10517246686156149</v>
      </c>
      <c r="H12" s="141">
        <f t="shared" si="1"/>
        <v>5.021803167066493E-2</v>
      </c>
      <c r="I12" s="414">
        <v>33413.363316189287</v>
      </c>
      <c r="J12" s="112">
        <v>356676.65587850084</v>
      </c>
      <c r="K12" s="117">
        <f t="shared" si="2"/>
        <v>9.6226048800272662E-2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73"/>
      <c r="B13" s="974"/>
      <c r="C13" s="290" t="s">
        <v>306</v>
      </c>
      <c r="D13" s="85">
        <v>211</v>
      </c>
      <c r="E13" s="102">
        <v>5798.0483936718574</v>
      </c>
      <c r="F13" s="86">
        <v>61996.890590000003</v>
      </c>
      <c r="G13" s="103">
        <f t="shared" si="0"/>
        <v>1.7377377388478919E-2</v>
      </c>
      <c r="H13" s="141">
        <f t="shared" si="1"/>
        <v>0.18542689006045454</v>
      </c>
      <c r="I13" s="417">
        <v>4891.1058474269703</v>
      </c>
      <c r="J13" s="118">
        <v>52212.04017</v>
      </c>
      <c r="K13" s="117">
        <f t="shared" si="2"/>
        <v>1.4085735264302729E-2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73"/>
      <c r="B14" s="974"/>
      <c r="C14" s="93" t="s">
        <v>314</v>
      </c>
      <c r="D14" s="419"/>
      <c r="E14" s="90">
        <v>7326.4854319519854</v>
      </c>
      <c r="F14" s="78">
        <v>78516.305017999999</v>
      </c>
      <c r="G14" s="434">
        <f t="shared" si="0"/>
        <v>2.1958268306483557E-2</v>
      </c>
      <c r="H14" s="141">
        <f>(E14-I14)/I14</f>
        <v>4.6311218509890596E-2</v>
      </c>
      <c r="I14" s="414">
        <v>7002.2047956114211</v>
      </c>
      <c r="J14" s="112">
        <v>74862.800948000004</v>
      </c>
      <c r="K14" s="117">
        <f t="shared" si="2"/>
        <v>2.016541986497792E-2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75"/>
      <c r="B15" s="976"/>
      <c r="C15" s="592" t="s">
        <v>2</v>
      </c>
      <c r="D15" s="593">
        <v>2837342</v>
      </c>
      <c r="E15" s="594">
        <v>333654.97359319153</v>
      </c>
      <c r="F15" s="595">
        <v>3567011.6219609939</v>
      </c>
      <c r="G15" s="596">
        <f>SUM(G9:G14)</f>
        <v>0.99999999999999989</v>
      </c>
      <c r="H15" s="597">
        <f>(E15-I15)/I15</f>
        <v>-3.9117987985479392E-2</v>
      </c>
      <c r="I15" s="598">
        <v>347238.23468572687</v>
      </c>
      <c r="J15" s="599">
        <v>3705856.0932339993</v>
      </c>
      <c r="K15" s="607">
        <f>SUM(K9:K14)</f>
        <v>0.99999999999999989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77" t="str">
        <f>T!J21</f>
        <v>Srpen</v>
      </c>
      <c r="B16" s="978"/>
      <c r="C16" s="92" t="s">
        <v>6</v>
      </c>
      <c r="D16" s="77">
        <v>1654</v>
      </c>
      <c r="E16" s="90">
        <v>258544.5531579688</v>
      </c>
      <c r="F16" s="78">
        <v>2759575.4705699999</v>
      </c>
      <c r="G16" s="433">
        <f>E16/$E$22</f>
        <v>0.75351839797209796</v>
      </c>
      <c r="H16" s="141">
        <f>(E16-I16)/I16</f>
        <v>0.10066974087335821</v>
      </c>
      <c r="I16" s="413">
        <v>234897.48428335928</v>
      </c>
      <c r="J16" s="113">
        <v>2502769.9499499998</v>
      </c>
      <c r="K16" s="116">
        <f>I16/$I$22</f>
        <v>0.72109107644926507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77"/>
      <c r="B17" s="978"/>
      <c r="C17" s="93" t="s">
        <v>7</v>
      </c>
      <c r="D17" s="77">
        <v>6639</v>
      </c>
      <c r="E17" s="90">
        <v>26172.274002514598</v>
      </c>
      <c r="F17" s="78">
        <v>279395.75272000005</v>
      </c>
      <c r="G17" s="434">
        <f t="shared" ref="G17:G21" si="3">E17/$E$22</f>
        <v>7.6278110433106006E-2</v>
      </c>
      <c r="H17" s="141">
        <f t="shared" ref="H17:H19" si="4">(E17-I17)/I17</f>
        <v>-0.14762128391893703</v>
      </c>
      <c r="I17" s="414">
        <v>30704.983018399958</v>
      </c>
      <c r="J17" s="112">
        <v>327177.41383999999</v>
      </c>
      <c r="K17" s="117">
        <f t="shared" ref="K17:K21" si="5">I17/$I$22</f>
        <v>9.4258520156756564E-2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77"/>
      <c r="B18" s="978"/>
      <c r="C18" s="93" t="s">
        <v>8</v>
      </c>
      <c r="D18" s="77">
        <v>203471</v>
      </c>
      <c r="E18" s="90">
        <v>11675.767781174647</v>
      </c>
      <c r="F18" s="78">
        <v>124645.36129999998</v>
      </c>
      <c r="G18" s="434">
        <f t="shared" si="3"/>
        <v>3.4028587050486045E-2</v>
      </c>
      <c r="H18" s="141">
        <f t="shared" si="4"/>
        <v>-0.10520118954148808</v>
      </c>
      <c r="I18" s="414">
        <v>13048.483798488469</v>
      </c>
      <c r="J18" s="112">
        <v>139041.78645617052</v>
      </c>
      <c r="K18" s="117">
        <f>I18/$I$22</f>
        <v>4.0056389948103892E-2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77"/>
      <c r="B19" s="978"/>
      <c r="C19" s="93" t="s">
        <v>9</v>
      </c>
      <c r="D19" s="77">
        <v>2624437</v>
      </c>
      <c r="E19" s="90">
        <v>31394.570129776657</v>
      </c>
      <c r="F19" s="78">
        <v>335150.29003999999</v>
      </c>
      <c r="G19" s="434">
        <f t="shared" si="3"/>
        <v>9.1498296522836087E-2</v>
      </c>
      <c r="H19" s="141">
        <f t="shared" si="4"/>
        <v>-5.9495529359156654E-2</v>
      </c>
      <c r="I19" s="414">
        <v>33380.564484063478</v>
      </c>
      <c r="J19" s="112">
        <v>355703.75624382944</v>
      </c>
      <c r="K19" s="117">
        <f>I19/$I$22</f>
        <v>0.10247205179626799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77"/>
      <c r="B20" s="978"/>
      <c r="C20" s="290" t="s">
        <v>306</v>
      </c>
      <c r="D20" s="85">
        <v>212</v>
      </c>
      <c r="E20" s="102">
        <v>6250.8316716949312</v>
      </c>
      <c r="F20" s="86">
        <v>66723.684000000008</v>
      </c>
      <c r="G20" s="103">
        <f t="shared" si="3"/>
        <v>1.8217814336900649E-2</v>
      </c>
      <c r="H20" s="141">
        <f>(E20-I20)/I20</f>
        <v>0.18374104059863042</v>
      </c>
      <c r="I20" s="417">
        <v>5280.5735860385639</v>
      </c>
      <c r="J20" s="118">
        <v>56272.801630000002</v>
      </c>
      <c r="K20" s="117">
        <f>I20/$I$22</f>
        <v>1.6210367271676462E-2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77"/>
      <c r="B21" s="978"/>
      <c r="C21" s="93" t="s">
        <v>314</v>
      </c>
      <c r="D21" s="419"/>
      <c r="E21" s="90">
        <v>9078.4472000777714</v>
      </c>
      <c r="F21" s="78">
        <v>97077.697294700018</v>
      </c>
      <c r="G21" s="434">
        <f t="shared" si="3"/>
        <v>2.6458793684573264E-2</v>
      </c>
      <c r="H21" s="141">
        <f t="shared" ref="H21" si="6">(E21-I21)/I21</f>
        <v>7.5546499386383872E-2</v>
      </c>
      <c r="I21" s="414">
        <v>8440.7761126619516</v>
      </c>
      <c r="J21" s="112">
        <v>90109.038969000016</v>
      </c>
      <c r="K21" s="117">
        <f t="shared" si="5"/>
        <v>2.5911594377930242E-2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77"/>
      <c r="B22" s="978"/>
      <c r="C22" s="592" t="s">
        <v>2</v>
      </c>
      <c r="D22" s="593">
        <v>2836413</v>
      </c>
      <c r="E22" s="594">
        <v>343116.44394320739</v>
      </c>
      <c r="F22" s="595">
        <v>3662568.2559246998</v>
      </c>
      <c r="G22" s="596">
        <f>SUM(G16:G21)</f>
        <v>0.99999999999999989</v>
      </c>
      <c r="H22" s="597">
        <f>(E22-I22)/I22</f>
        <v>5.330291920873944E-2</v>
      </c>
      <c r="I22" s="598">
        <v>325752.86528301163</v>
      </c>
      <c r="J22" s="599">
        <v>3471074.747089</v>
      </c>
      <c r="K22" s="607">
        <f>SUM(K16:K21)</f>
        <v>1.0000000000000002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77" t="str">
        <f>T!J22</f>
        <v>Září</v>
      </c>
      <c r="B23" s="978"/>
      <c r="C23" s="92" t="s">
        <v>6</v>
      </c>
      <c r="D23" s="77">
        <v>1648</v>
      </c>
      <c r="E23" s="90">
        <v>254838.00430513671</v>
      </c>
      <c r="F23" s="78">
        <v>2722505.1962899999</v>
      </c>
      <c r="G23" s="433">
        <f>E23/$E$29</f>
        <v>0.67292827591424575</v>
      </c>
      <c r="H23" s="141">
        <f>(E23-I23)/I23</f>
        <v>-7.0365766139396199E-2</v>
      </c>
      <c r="I23" s="413">
        <v>274127.17284177488</v>
      </c>
      <c r="J23" s="113">
        <v>2927363.81091</v>
      </c>
      <c r="K23" s="116">
        <f>I23/$I$29</f>
        <v>0.59508419910990562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77"/>
      <c r="B24" s="978"/>
      <c r="C24" s="93" t="s">
        <v>7</v>
      </c>
      <c r="D24" s="77">
        <v>6641</v>
      </c>
      <c r="E24" s="90">
        <v>33377.965848995111</v>
      </c>
      <c r="F24" s="78">
        <v>356597.37348999997</v>
      </c>
      <c r="G24" s="434">
        <f t="shared" ref="G24:G28" si="7">E24/$E$29</f>
        <v>8.8138255020215259E-2</v>
      </c>
      <c r="H24" s="141">
        <f t="shared" ref="H24:H27" si="8">(E24-I24)/I24</f>
        <v>-0.26146099197118161</v>
      </c>
      <c r="I24" s="414">
        <v>45194.587538553787</v>
      </c>
      <c r="J24" s="112">
        <v>482637.44021000009</v>
      </c>
      <c r="K24" s="117">
        <f t="shared" ref="K24:K28" si="9">I24/$I$29</f>
        <v>9.8109883273068479E-2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77"/>
      <c r="B25" s="978"/>
      <c r="C25" s="93" t="s">
        <v>8</v>
      </c>
      <c r="D25" s="77">
        <v>203743</v>
      </c>
      <c r="E25" s="90">
        <v>25428.42147199063</v>
      </c>
      <c r="F25" s="78">
        <v>271669.71211595216</v>
      </c>
      <c r="G25" s="434">
        <f t="shared" si="7"/>
        <v>6.7146593252545447E-2</v>
      </c>
      <c r="H25" s="141">
        <f t="shared" si="8"/>
        <v>-0.4038852111239829</v>
      </c>
      <c r="I25" s="414">
        <v>42656.921026798009</v>
      </c>
      <c r="J25" s="112">
        <v>455539.56806189351</v>
      </c>
      <c r="K25" s="117">
        <f t="shared" si="9"/>
        <v>9.2601034120679437E-2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77"/>
      <c r="B26" s="978"/>
      <c r="C26" s="93" t="s">
        <v>9</v>
      </c>
      <c r="D26" s="77">
        <v>2623980</v>
      </c>
      <c r="E26" s="90">
        <v>48754.289298307071</v>
      </c>
      <c r="F26" s="78">
        <v>520880.85173506598</v>
      </c>
      <c r="G26" s="434">
        <f t="shared" si="7"/>
        <v>0.12874115825224594</v>
      </c>
      <c r="H26" s="141">
        <f t="shared" si="8"/>
        <v>-0.42042911827253998</v>
      </c>
      <c r="I26" s="414">
        <v>84121.357430847434</v>
      </c>
      <c r="J26" s="112">
        <v>898365.01776513946</v>
      </c>
      <c r="K26" s="117">
        <f t="shared" si="9"/>
        <v>0.18261338376574576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77"/>
      <c r="B27" s="978"/>
      <c r="C27" s="290" t="s">
        <v>306</v>
      </c>
      <c r="D27" s="85">
        <v>214</v>
      </c>
      <c r="E27" s="102">
        <v>5949.5678745752239</v>
      </c>
      <c r="F27" s="86">
        <v>63553.885389999996</v>
      </c>
      <c r="G27" s="103">
        <f t="shared" si="7"/>
        <v>1.571049994363807E-2</v>
      </c>
      <c r="H27" s="141">
        <f t="shared" si="8"/>
        <v>0.12923620644211278</v>
      </c>
      <c r="I27" s="417">
        <v>5268.6655286412943</v>
      </c>
      <c r="J27" s="118">
        <v>56266.126230000009</v>
      </c>
      <c r="K27" s="117">
        <f t="shared" si="9"/>
        <v>1.1437390806562451E-2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77"/>
      <c r="B28" s="978"/>
      <c r="C28" s="93" t="s">
        <v>314</v>
      </c>
      <c r="D28" s="419"/>
      <c r="E28" s="90">
        <v>10351.849601395723</v>
      </c>
      <c r="F28" s="78">
        <v>110803.3780278</v>
      </c>
      <c r="G28" s="434">
        <f t="shared" si="7"/>
        <v>2.7335217617109484E-2</v>
      </c>
      <c r="H28" s="141">
        <f t="shared" ref="H28" si="10">(E28-I28)/I28</f>
        <v>0.11501493365736748</v>
      </c>
      <c r="I28" s="414">
        <v>9284.0457010208429</v>
      </c>
      <c r="J28" s="112">
        <v>99221.977948000029</v>
      </c>
      <c r="K28" s="117">
        <f t="shared" si="9"/>
        <v>2.0154108924038103E-2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79"/>
      <c r="B29" s="980"/>
      <c r="C29" s="600" t="s">
        <v>2</v>
      </c>
      <c r="D29" s="601">
        <v>2836226</v>
      </c>
      <c r="E29" s="602">
        <v>378700.09840040049</v>
      </c>
      <c r="F29" s="603">
        <v>4046010.3970488184</v>
      </c>
      <c r="G29" s="596">
        <f>SUM(G23:G28)</f>
        <v>0.99999999999999989</v>
      </c>
      <c r="H29" s="604">
        <f>(E29-I29)/I29</f>
        <v>-0.1779054866278405</v>
      </c>
      <c r="I29" s="605">
        <v>460652.75006763631</v>
      </c>
      <c r="J29" s="606">
        <v>4919393.9411250325</v>
      </c>
      <c r="K29" s="607">
        <f>SUM(K23:K28)</f>
        <v>0.99999999999999989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81" t="str">
        <f>T!E17</f>
        <v>III. čtvrtletí</v>
      </c>
      <c r="B30" s="982"/>
      <c r="C30" s="108" t="s">
        <v>6</v>
      </c>
      <c r="D30" s="109">
        <f>D23</f>
        <v>1648</v>
      </c>
      <c r="E30" s="435">
        <f>E9+E16+E23</f>
        <v>763758.17026713188</v>
      </c>
      <c r="F30" s="110">
        <f>F9+F16+F23</f>
        <v>8158382.7137399986</v>
      </c>
      <c r="G30" s="436">
        <f>E30/$E$36</f>
        <v>0.7236179837494211</v>
      </c>
      <c r="H30" s="431">
        <f>(E30-I30)/I30</f>
        <v>-6.5878718497587984E-3</v>
      </c>
      <c r="I30" s="415">
        <f>I9+I16+I23</f>
        <v>768823.07818132755</v>
      </c>
      <c r="J30" s="125">
        <f>J9+J16+J23</f>
        <v>8202490.2042199988</v>
      </c>
      <c r="K30" s="608">
        <f>I30/$I$36</f>
        <v>0.67818749085672603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83"/>
      <c r="B31" s="984"/>
      <c r="C31" s="93" t="s">
        <v>7</v>
      </c>
      <c r="D31" s="77">
        <f t="shared" ref="D31:D34" si="11">D24</f>
        <v>6641</v>
      </c>
      <c r="E31" s="90">
        <f>E10+E17+E24</f>
        <v>83432.423392550772</v>
      </c>
      <c r="F31" s="78">
        <f t="shared" ref="F31" si="12">F10+F17+F24</f>
        <v>891379.96814000001</v>
      </c>
      <c r="G31" s="434">
        <f t="shared" ref="G31:G35" si="13">E31/$E$36</f>
        <v>7.9047536700693505E-2</v>
      </c>
      <c r="H31" s="141">
        <f t="shared" ref="H31:H33" si="14">(E31-I31)/I31</f>
        <v>-0.2025025343686325</v>
      </c>
      <c r="I31" s="414">
        <f>I10+I17+I24</f>
        <v>104617.79126344746</v>
      </c>
      <c r="J31" s="112">
        <f t="shared" ref="J31" si="15">J10+J17+J24</f>
        <v>1116367.0631700002</v>
      </c>
      <c r="K31" s="117">
        <f t="shared" ref="K31:K35" si="16">I31/$I$36</f>
        <v>9.2284531213300047E-2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83"/>
      <c r="B32" s="984"/>
      <c r="C32" s="93" t="s">
        <v>8</v>
      </c>
      <c r="D32" s="77">
        <f t="shared" si="11"/>
        <v>203743</v>
      </c>
      <c r="E32" s="90">
        <f t="shared" ref="E32:F32" si="17">E11+E18+E25</f>
        <v>48285.516022240474</v>
      </c>
      <c r="F32" s="78">
        <f t="shared" si="17"/>
        <v>515857.0994966306</v>
      </c>
      <c r="G32" s="434">
        <f t="shared" si="13"/>
        <v>4.5747815353770052E-2</v>
      </c>
      <c r="H32" s="141">
        <f t="shared" si="14"/>
        <v>-0.30142809849140362</v>
      </c>
      <c r="I32" s="414">
        <f t="shared" ref="I32:J32" si="18">I11+I18+I25</f>
        <v>69120.323789098591</v>
      </c>
      <c r="J32" s="112">
        <f t="shared" si="18"/>
        <v>737777.29827556224</v>
      </c>
      <c r="K32" s="117">
        <f t="shared" si="16"/>
        <v>6.0971815607592066E-2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83"/>
      <c r="B33" s="984"/>
      <c r="C33" s="93" t="s">
        <v>9</v>
      </c>
      <c r="D33" s="77">
        <f t="shared" si="11"/>
        <v>2623980</v>
      </c>
      <c r="E33" s="90">
        <f>E12+E19+E26</f>
        <v>115240.17608150883</v>
      </c>
      <c r="F33" s="78">
        <f t="shared" ref="E33:F35" si="19">F12+F19+F26</f>
        <v>1231298.6532373813</v>
      </c>
      <c r="G33" s="434">
        <f t="shared" si="13"/>
        <v>0.10918359646989212</v>
      </c>
      <c r="H33" s="141">
        <f t="shared" si="14"/>
        <v>-0.23639162259118571</v>
      </c>
      <c r="I33" s="414">
        <f>I12+I19+I26</f>
        <v>150915.28523110022</v>
      </c>
      <c r="J33" s="112">
        <f t="shared" ref="J33" si="20">J12+J19+J26</f>
        <v>1610745.4298874699</v>
      </c>
      <c r="K33" s="117">
        <f t="shared" si="16"/>
        <v>0.13312407174992205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83"/>
      <c r="B34" s="984"/>
      <c r="C34" s="290" t="s">
        <v>306</v>
      </c>
      <c r="D34" s="77">
        <f t="shared" si="11"/>
        <v>214</v>
      </c>
      <c r="E34" s="90">
        <f>E13+E20+E27</f>
        <v>17998.447939942012</v>
      </c>
      <c r="F34" s="78">
        <f t="shared" si="19"/>
        <v>192274.45997999999</v>
      </c>
      <c r="G34" s="103">
        <f t="shared" si="13"/>
        <v>1.7052518867804047E-2</v>
      </c>
      <c r="H34" s="141">
        <f>(E34-I34)/I34</f>
        <v>0.16567654311566182</v>
      </c>
      <c r="I34" s="414">
        <f>I13+I20+I27</f>
        <v>15440.344962106828</v>
      </c>
      <c r="J34" s="112">
        <f t="shared" ref="J34" si="21">J13+J20+J27</f>
        <v>164750.96802999999</v>
      </c>
      <c r="K34" s="117">
        <f t="shared" si="16"/>
        <v>1.3620102081982274E-2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83"/>
      <c r="B35" s="984"/>
      <c r="C35" s="93" t="s">
        <v>314</v>
      </c>
      <c r="D35" s="77"/>
      <c r="E35" s="90">
        <f t="shared" si="19"/>
        <v>26756.782233425478</v>
      </c>
      <c r="F35" s="78">
        <f t="shared" si="19"/>
        <v>286397.38034050004</v>
      </c>
      <c r="G35" s="434">
        <f t="shared" si="13"/>
        <v>2.5350548858419069E-2</v>
      </c>
      <c r="H35" s="141">
        <f t="shared" ref="H35" si="22">(E35-I35)/I35</f>
        <v>8.2086522419494198E-2</v>
      </c>
      <c r="I35" s="414">
        <f t="shared" ref="I35:J35" si="23">I14+I21+I28</f>
        <v>24727.026609294218</v>
      </c>
      <c r="J35" s="112">
        <f t="shared" si="23"/>
        <v>264193.81786500005</v>
      </c>
      <c r="K35" s="117">
        <f t="shared" si="16"/>
        <v>2.1811988490477687E-2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83"/>
      <c r="B36" s="984"/>
      <c r="C36" s="627" t="s">
        <v>2</v>
      </c>
      <c r="D36" s="622">
        <f>SUM(D30:D35)</f>
        <v>2836226</v>
      </c>
      <c r="E36" s="628">
        <f>SUM(E30:E35)</f>
        <v>1055471.5159367996</v>
      </c>
      <c r="F36" s="629">
        <f>SUM(F30:F35)</f>
        <v>11275590.274934512</v>
      </c>
      <c r="G36" s="630">
        <f>SUM(G30:G35)</f>
        <v>0.99999999999999978</v>
      </c>
      <c r="H36" s="631">
        <f>(E36-I36)/I36</f>
        <v>-6.8956695788599656E-2</v>
      </c>
      <c r="I36" s="641">
        <f>SUM(I30:I35)</f>
        <v>1133643.8500363748</v>
      </c>
      <c r="J36" s="642">
        <f>SUM(J30:J35)</f>
        <v>12096324.781448031</v>
      </c>
      <c r="K36" s="643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67" t="s">
        <v>163</v>
      </c>
      <c r="B39" s="967"/>
      <c r="C39" s="967"/>
      <c r="D39" s="967"/>
      <c r="E39" s="967"/>
      <c r="F39" s="83"/>
      <c r="G39" s="967" t="s">
        <v>164</v>
      </c>
      <c r="H39" s="967"/>
      <c r="I39" s="967"/>
      <c r="J39" s="967"/>
      <c r="K39" s="967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68" t="str">
        <f>A30</f>
        <v>III. čtvrtletí</v>
      </c>
      <c r="B40" s="969"/>
      <c r="C40" s="969"/>
      <c r="D40" s="969"/>
      <c r="E40" s="969"/>
      <c r="F40" s="83"/>
      <c r="G40" s="970" t="str">
        <f>A30</f>
        <v>III. čtvrtletí</v>
      </c>
      <c r="H40" s="970"/>
      <c r="I40" s="970"/>
      <c r="J40" s="970"/>
      <c r="K40" s="970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333654.97359319153</v>
      </c>
      <c r="D45" s="260">
        <f>I15</f>
        <v>347238.23468572687</v>
      </c>
      <c r="E45" s="71"/>
      <c r="F45" s="71"/>
      <c r="G45" s="71"/>
      <c r="H45" s="83" t="str">
        <f>A9</f>
        <v>Červenec</v>
      </c>
      <c r="I45" s="261">
        <f>E15/E36</f>
        <v>0.3161193538198433</v>
      </c>
      <c r="J45" s="261">
        <f>I15/I36</f>
        <v>0.30630275520357225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343116.44394320739</v>
      </c>
      <c r="D46" s="260">
        <f>I22</f>
        <v>325752.86528301163</v>
      </c>
      <c r="E46" s="71"/>
      <c r="F46" s="71"/>
      <c r="G46" s="71"/>
      <c r="H46" s="83" t="str">
        <f>A16</f>
        <v>Srpen</v>
      </c>
      <c r="I46" s="261">
        <f>E22/E36</f>
        <v>0.32508356574518188</v>
      </c>
      <c r="J46" s="261">
        <f>I22/I36</f>
        <v>0.28735026902193256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378700.09840040049</v>
      </c>
      <c r="D47" s="260">
        <f>I29</f>
        <v>460652.75006763631</v>
      </c>
      <c r="E47" s="71"/>
      <c r="F47" s="71"/>
      <c r="G47" s="71"/>
      <c r="H47" s="83" t="str">
        <f>A23</f>
        <v>Září</v>
      </c>
      <c r="I47" s="261">
        <f>E29/E36</f>
        <v>0.3587970804349746</v>
      </c>
      <c r="J47" s="261">
        <f>I29/I36</f>
        <v>0.40634697577449524</v>
      </c>
      <c r="K47" s="83"/>
      <c r="L47" s="71"/>
    </row>
    <row r="48" spans="1:21" ht="15" customHeight="1" x14ac:dyDescent="0.2">
      <c r="A48" s="83"/>
      <c r="B48" s="83"/>
      <c r="C48" s="260">
        <f>SUM(C45:C47)</f>
        <v>1055471.5159367993</v>
      </c>
      <c r="D48" s="260">
        <f>SUM(D45:D47)</f>
        <v>1133643.8500363748</v>
      </c>
      <c r="E48" s="83"/>
      <c r="F48" s="83"/>
      <c r="G48" s="83"/>
      <c r="H48" s="83"/>
      <c r="I48" s="181">
        <f>SUM(I45:I47)</f>
        <v>0.99999999999999978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A40:E40"/>
    <mergeCell ref="G39:K39"/>
    <mergeCell ref="G40:K40"/>
    <mergeCell ref="A9:B15"/>
    <mergeCell ref="A16:B22"/>
    <mergeCell ref="A23:B29"/>
    <mergeCell ref="A30:B36"/>
    <mergeCell ref="K1:L1"/>
    <mergeCell ref="A4:D4"/>
    <mergeCell ref="E5:G5"/>
    <mergeCell ref="I5:K5"/>
    <mergeCell ref="H6:H8"/>
    <mergeCell ref="D7:D8"/>
    <mergeCell ref="E7:F7"/>
    <mergeCell ref="I7:J7"/>
    <mergeCell ref="A8:B8"/>
    <mergeCell ref="A2:L2"/>
    <mergeCell ref="I6:J6"/>
    <mergeCell ref="E6:F6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D9" sqref="D9:F29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1" t="s">
        <v>231</v>
      </c>
      <c r="L1" s="951"/>
    </row>
    <row r="2" spans="1:22" s="564" customFormat="1" ht="22.5" customHeight="1" x14ac:dyDescent="0.25">
      <c r="A2" s="872" t="s">
        <v>200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22" ht="18.75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22" ht="12.95" customHeight="1" x14ac:dyDescent="0.2">
      <c r="A4" s="952" t="s">
        <v>10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22" ht="24.95" customHeight="1" x14ac:dyDescent="0.25">
      <c r="A6" s="74"/>
      <c r="B6" s="75"/>
      <c r="C6" s="76"/>
      <c r="D6" s="76"/>
      <c r="E6" s="964" t="s">
        <v>39</v>
      </c>
      <c r="F6" s="965"/>
      <c r="G6" s="432"/>
      <c r="H6" s="949" t="s">
        <v>108</v>
      </c>
      <c r="I6" s="962" t="s">
        <v>39</v>
      </c>
      <c r="J6" s="963"/>
      <c r="K6" s="411"/>
      <c r="L6" s="87"/>
    </row>
    <row r="7" spans="1:22" ht="24.95" customHeight="1" x14ac:dyDescent="0.25">
      <c r="A7" s="74"/>
      <c r="B7" s="94"/>
      <c r="C7" s="94"/>
      <c r="D7" s="959" t="s">
        <v>0</v>
      </c>
      <c r="E7" s="948"/>
      <c r="F7" s="949"/>
      <c r="G7" s="498" t="s">
        <v>107</v>
      </c>
      <c r="H7" s="949"/>
      <c r="I7" s="948"/>
      <c r="J7" s="949"/>
      <c r="K7" s="114" t="s">
        <v>107</v>
      </c>
      <c r="L7" s="87"/>
    </row>
    <row r="8" spans="1:22" ht="15" customHeight="1" x14ac:dyDescent="0.25">
      <c r="A8" s="958" t="s">
        <v>140</v>
      </c>
      <c r="B8" s="958"/>
      <c r="C8" s="96" t="s">
        <v>45</v>
      </c>
      <c r="D8" s="960"/>
      <c r="E8" s="770" t="s">
        <v>342</v>
      </c>
      <c r="F8" s="764" t="s">
        <v>1</v>
      </c>
      <c r="G8" s="499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71" t="str">
        <f>T!J20</f>
        <v>Červenec</v>
      </c>
      <c r="B9" s="972"/>
      <c r="C9" s="92" t="s">
        <v>6</v>
      </c>
      <c r="D9" s="77">
        <v>182</v>
      </c>
      <c r="E9" s="90">
        <v>9362.0208040263187</v>
      </c>
      <c r="F9" s="78">
        <v>99890.861480000007</v>
      </c>
      <c r="G9" s="433">
        <f t="shared" ref="G9:G14" si="0">E9/$E$15</f>
        <v>0.42854284186900887</v>
      </c>
      <c r="H9" s="141">
        <f>(E9-I9)/I9</f>
        <v>-1.1470720879574035E-2</v>
      </c>
      <c r="I9" s="413">
        <v>9470.6560561933602</v>
      </c>
      <c r="J9" s="113">
        <v>101054.74883000001</v>
      </c>
      <c r="K9" s="116">
        <f>I9/$I$15</f>
        <v>0.43482786883009589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73"/>
      <c r="B10" s="974"/>
      <c r="C10" s="93" t="s">
        <v>7</v>
      </c>
      <c r="D10" s="77">
        <v>1635</v>
      </c>
      <c r="E10" s="90">
        <v>3322.9645410410694</v>
      </c>
      <c r="F10" s="78">
        <v>35455.367060000004</v>
      </c>
      <c r="G10" s="434">
        <f t="shared" si="0"/>
        <v>0.15210740262778027</v>
      </c>
      <c r="H10" s="141">
        <f t="shared" ref="H10:H13" si="1">(E10-I10)/I10</f>
        <v>2.7348486159647179E-2</v>
      </c>
      <c r="I10" s="414">
        <v>3234.5057064937259</v>
      </c>
      <c r="J10" s="112">
        <v>34513.146240000002</v>
      </c>
      <c r="K10" s="117">
        <f t="shared" ref="K10:K14" si="2">I10/$I$15</f>
        <v>0.1485064196955708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73"/>
      <c r="B11" s="974"/>
      <c r="C11" s="93" t="s">
        <v>8</v>
      </c>
      <c r="D11" s="77">
        <v>38722</v>
      </c>
      <c r="E11" s="90">
        <v>2402.5767690751932</v>
      </c>
      <c r="F11" s="78">
        <v>25635.013610678499</v>
      </c>
      <c r="G11" s="434">
        <f t="shared" si="0"/>
        <v>0.10997701222637128</v>
      </c>
      <c r="H11" s="141">
        <f t="shared" si="1"/>
        <v>5.4911034093410582E-2</v>
      </c>
      <c r="I11" s="414">
        <v>2277.5160098121119</v>
      </c>
      <c r="J11" s="112">
        <v>24301.779079498174</v>
      </c>
      <c r="K11" s="117">
        <f t="shared" si="2"/>
        <v>0.10456798630390522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73"/>
      <c r="B12" s="974"/>
      <c r="C12" s="93" t="s">
        <v>9</v>
      </c>
      <c r="D12" s="77">
        <v>382477</v>
      </c>
      <c r="E12" s="90">
        <v>4863.3486534251178</v>
      </c>
      <c r="F12" s="78">
        <v>51890.957462315324</v>
      </c>
      <c r="G12" s="434">
        <f t="shared" si="0"/>
        <v>0.22261788310086716</v>
      </c>
      <c r="H12" s="141">
        <f t="shared" si="1"/>
        <v>-3.8739521874307535E-2</v>
      </c>
      <c r="I12" s="414">
        <v>5059.3452701892902</v>
      </c>
      <c r="J12" s="112">
        <v>53984.731836500781</v>
      </c>
      <c r="K12" s="117">
        <f t="shared" si="2"/>
        <v>0.23229059406854663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73"/>
      <c r="B13" s="974"/>
      <c r="C13" s="290" t="s">
        <v>306</v>
      </c>
      <c r="D13" s="85">
        <v>26</v>
      </c>
      <c r="E13" s="102">
        <v>711.90239367185893</v>
      </c>
      <c r="F13" s="86">
        <v>7595.8561600000003</v>
      </c>
      <c r="G13" s="103">
        <f t="shared" si="0"/>
        <v>3.2587053725225912E-2</v>
      </c>
      <c r="H13" s="141">
        <f t="shared" si="1"/>
        <v>0.10464972567981633</v>
      </c>
      <c r="I13" s="417">
        <v>644.45984742697021</v>
      </c>
      <c r="J13" s="118">
        <v>6876.5799099999995</v>
      </c>
      <c r="K13" s="117">
        <f t="shared" si="2"/>
        <v>2.958919639151943E-2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73"/>
      <c r="B14" s="974"/>
      <c r="C14" s="93" t="s">
        <v>314</v>
      </c>
      <c r="D14" s="419"/>
      <c r="E14" s="90">
        <v>1183.3592382237716</v>
      </c>
      <c r="F14" s="78">
        <v>12626.206399999999</v>
      </c>
      <c r="G14" s="434">
        <f t="shared" si="0"/>
        <v>5.4167806450746585E-2</v>
      </c>
      <c r="H14" s="141">
        <f>(E14-I14)/I14</f>
        <v>8.1919788248169478E-2</v>
      </c>
      <c r="I14" s="414">
        <v>1093.7587527998278</v>
      </c>
      <c r="J14" s="112">
        <v>11671.80105</v>
      </c>
      <c r="K14" s="117">
        <f t="shared" si="2"/>
        <v>5.0217934710362011E-2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75"/>
      <c r="B15" s="976"/>
      <c r="C15" s="592" t="s">
        <v>2</v>
      </c>
      <c r="D15" s="593">
        <v>423042</v>
      </c>
      <c r="E15" s="594">
        <v>21846.172399463328</v>
      </c>
      <c r="F15" s="595">
        <v>233094.26217299383</v>
      </c>
      <c r="G15" s="596">
        <f>SUM(G9:G14)</f>
        <v>1</v>
      </c>
      <c r="H15" s="597">
        <f>(E15-I15)/I15</f>
        <v>3.0270902237435602E-3</v>
      </c>
      <c r="I15" s="598">
        <v>21780.241642915287</v>
      </c>
      <c r="J15" s="599">
        <v>232402.78694599899</v>
      </c>
      <c r="K15" s="607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77" t="str">
        <f>T!J21</f>
        <v>Srpen</v>
      </c>
      <c r="B16" s="978"/>
      <c r="C16" s="92" t="s">
        <v>6</v>
      </c>
      <c r="D16" s="77">
        <v>181</v>
      </c>
      <c r="E16" s="90">
        <v>7134.5507998688272</v>
      </c>
      <c r="F16" s="78">
        <v>76147.069809999986</v>
      </c>
      <c r="G16" s="433">
        <f>E16/$E$22</f>
        <v>0.3791997585148863</v>
      </c>
      <c r="H16" s="141">
        <f>(E16-I16)/I16</f>
        <v>-0.14085831235843455</v>
      </c>
      <c r="I16" s="413">
        <v>8304.2772833593044</v>
      </c>
      <c r="J16" s="113">
        <v>88458.810759999993</v>
      </c>
      <c r="K16" s="116">
        <f>I16/$I$22</f>
        <v>0.39694789541471381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77"/>
      <c r="B17" s="978"/>
      <c r="C17" s="93" t="s">
        <v>7</v>
      </c>
      <c r="D17" s="77">
        <v>1631</v>
      </c>
      <c r="E17" s="90">
        <v>3258.0187754145977</v>
      </c>
      <c r="F17" s="78">
        <v>34772.834390000004</v>
      </c>
      <c r="G17" s="434">
        <f t="shared" ref="G17:G21" si="3">E17/$E$22</f>
        <v>0.17316295973348389</v>
      </c>
      <c r="H17" s="141">
        <f t="shared" ref="H17:H19" si="4">(E17-I17)/I17</f>
        <v>-3.449518505421599E-2</v>
      </c>
      <c r="I17" s="414">
        <v>3374.4200183999551</v>
      </c>
      <c r="J17" s="112">
        <v>35944.996920000005</v>
      </c>
      <c r="K17" s="117">
        <f t="shared" ref="K17:K21" si="5">I17/$I$22</f>
        <v>0.16129867523008465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77"/>
      <c r="B18" s="978"/>
      <c r="C18" s="93" t="s">
        <v>8</v>
      </c>
      <c r="D18" s="77">
        <v>38753</v>
      </c>
      <c r="E18" s="90">
        <v>2179.7142321746464</v>
      </c>
      <c r="F18" s="78">
        <v>23264.09</v>
      </c>
      <c r="G18" s="434">
        <f t="shared" si="3"/>
        <v>0.11585131757521205</v>
      </c>
      <c r="H18" s="141">
        <f t="shared" si="4"/>
        <v>-9.9089521630109173E-2</v>
      </c>
      <c r="I18" s="414">
        <v>2419.4570764884716</v>
      </c>
      <c r="J18" s="112">
        <v>25772.5406701705</v>
      </c>
      <c r="K18" s="117">
        <f>I18/$I$22</f>
        <v>0.11565105087264475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77"/>
      <c r="B19" s="978"/>
      <c r="C19" s="93" t="s">
        <v>9</v>
      </c>
      <c r="D19" s="77">
        <v>382043</v>
      </c>
      <c r="E19" s="90">
        <v>4427.8772603766511</v>
      </c>
      <c r="F19" s="78">
        <v>47258.733999999997</v>
      </c>
      <c r="G19" s="434">
        <f t="shared" si="3"/>
        <v>0.23534067315061413</v>
      </c>
      <c r="H19" s="141">
        <f t="shared" si="4"/>
        <v>-0.12145888711437014</v>
      </c>
      <c r="I19" s="414">
        <v>5040.0342060634794</v>
      </c>
      <c r="J19" s="112">
        <v>53687.4523698294</v>
      </c>
      <c r="K19" s="117">
        <f>I19/$I$22</f>
        <v>0.24091572362643424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77"/>
      <c r="B20" s="978"/>
      <c r="C20" s="290" t="s">
        <v>306</v>
      </c>
      <c r="D20" s="85">
        <v>26</v>
      </c>
      <c r="E20" s="102">
        <v>774.44767169493116</v>
      </c>
      <c r="F20" s="86">
        <v>8265.68</v>
      </c>
      <c r="G20" s="103">
        <f t="shared" si="3"/>
        <v>4.1161718281483559E-2</v>
      </c>
      <c r="H20" s="141">
        <f>(E20-I20)/I20</f>
        <v>0.1221966913500071</v>
      </c>
      <c r="I20" s="417">
        <v>690.1175860385647</v>
      </c>
      <c r="J20" s="118">
        <v>7351.2705499999993</v>
      </c>
      <c r="K20" s="117">
        <f>I20/$I$22</f>
        <v>3.2987906595512248E-2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77"/>
      <c r="B21" s="978"/>
      <c r="C21" s="93" t="s">
        <v>314</v>
      </c>
      <c r="D21" s="419"/>
      <c r="E21" s="90">
        <v>1040.1469127705425</v>
      </c>
      <c r="F21" s="78">
        <v>11101.487999999999</v>
      </c>
      <c r="G21" s="434">
        <f t="shared" si="3"/>
        <v>5.5283572744319921E-2</v>
      </c>
      <c r="H21" s="141">
        <f t="shared" ref="H21" si="6">(E21-I21)/I21</f>
        <v>-4.7497207858722322E-2</v>
      </c>
      <c r="I21" s="414">
        <v>1092.0145550778241</v>
      </c>
      <c r="J21" s="112">
        <v>11632.323459999998</v>
      </c>
      <c r="K21" s="117">
        <f t="shared" si="5"/>
        <v>5.2198748260610328E-2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77"/>
      <c r="B22" s="978"/>
      <c r="C22" s="592" t="s">
        <v>2</v>
      </c>
      <c r="D22" s="593">
        <v>422634</v>
      </c>
      <c r="E22" s="594">
        <v>18814.755652300199</v>
      </c>
      <c r="F22" s="595">
        <v>200809.89619999999</v>
      </c>
      <c r="G22" s="596">
        <f>SUM(G16:G21)</f>
        <v>0.99999999999999978</v>
      </c>
      <c r="H22" s="597">
        <f>(E22-I22)/I22</f>
        <v>-0.10064688303598479</v>
      </c>
      <c r="I22" s="598">
        <v>20920.320725427599</v>
      </c>
      <c r="J22" s="599">
        <v>222847.39472999988</v>
      </c>
      <c r="K22" s="607">
        <f>SUM(K16:K21)</f>
        <v>0.99999999999999989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77" t="str">
        <f>T!J22</f>
        <v>Září</v>
      </c>
      <c r="B23" s="978"/>
      <c r="C23" s="92" t="s">
        <v>6</v>
      </c>
      <c r="D23" s="77">
        <v>181</v>
      </c>
      <c r="E23" s="90">
        <v>8744.9002035367594</v>
      </c>
      <c r="F23" s="78">
        <v>93413.912029999992</v>
      </c>
      <c r="G23" s="433">
        <f>E23/$E$29</f>
        <v>0.32018711220786572</v>
      </c>
      <c r="H23" s="141">
        <f>(E23-I23)/I23</f>
        <v>-0.22510607606661265</v>
      </c>
      <c r="I23" s="413">
        <v>11285.286841774878</v>
      </c>
      <c r="J23" s="113">
        <v>120452.38438</v>
      </c>
      <c r="K23" s="116">
        <f>I23/$I$29</f>
        <v>0.28667069819812735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77"/>
      <c r="B24" s="978"/>
      <c r="C24" s="93" t="s">
        <v>7</v>
      </c>
      <c r="D24" s="77">
        <v>1630</v>
      </c>
      <c r="E24" s="90">
        <v>5092.3770400951125</v>
      </c>
      <c r="F24" s="78">
        <v>54397.280780000001</v>
      </c>
      <c r="G24" s="434">
        <f t="shared" ref="G24:G28" si="7">E24/$E$29</f>
        <v>0.18645307102329806</v>
      </c>
      <c r="H24" s="141">
        <f t="shared" ref="H24:H28" si="8">(E24-I24)/I24</f>
        <v>-0.29763974179048402</v>
      </c>
      <c r="I24" s="414">
        <v>7250.3775385537865</v>
      </c>
      <c r="J24" s="112">
        <v>77386.179619999995</v>
      </c>
      <c r="K24" s="117">
        <f t="shared" ref="K24:K28" si="9">I24/$I$29</f>
        <v>0.18417527355027738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77"/>
      <c r="B25" s="978"/>
      <c r="C25" s="93" t="s">
        <v>8</v>
      </c>
      <c r="D25" s="77">
        <v>38817</v>
      </c>
      <c r="E25" s="90">
        <v>4285.797281990629</v>
      </c>
      <c r="F25" s="78">
        <v>45781.315145952096</v>
      </c>
      <c r="G25" s="434">
        <f t="shared" si="7"/>
        <v>0.15692083652068531</v>
      </c>
      <c r="H25" s="141">
        <f t="shared" si="8"/>
        <v>-0.42452487305951736</v>
      </c>
      <c r="I25" s="414">
        <v>7447.4066407980117</v>
      </c>
      <c r="J25" s="112">
        <v>79489.150039893502</v>
      </c>
      <c r="K25" s="117">
        <f t="shared" si="9"/>
        <v>0.18918023896211081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77"/>
      <c r="B26" s="978"/>
      <c r="C26" s="93" t="s">
        <v>9</v>
      </c>
      <c r="D26" s="77">
        <v>381947</v>
      </c>
      <c r="E26" s="90">
        <v>7233.3014983070752</v>
      </c>
      <c r="F26" s="78">
        <v>77266.849935066013</v>
      </c>
      <c r="G26" s="434">
        <f t="shared" si="7"/>
        <v>0.26484120625357066</v>
      </c>
      <c r="H26" s="141">
        <f t="shared" si="8"/>
        <v>-0.36476878524659107</v>
      </c>
      <c r="I26" s="414">
        <v>11386.879816847442</v>
      </c>
      <c r="J26" s="112">
        <v>121536.7230371395</v>
      </c>
      <c r="K26" s="117">
        <f t="shared" si="9"/>
        <v>0.28925137953165531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77"/>
      <c r="B27" s="978"/>
      <c r="C27" s="290" t="s">
        <v>306</v>
      </c>
      <c r="D27" s="85">
        <v>26</v>
      </c>
      <c r="E27" s="102">
        <v>750.5378745752239</v>
      </c>
      <c r="F27" s="86">
        <v>8017.3206299999993</v>
      </c>
      <c r="G27" s="103">
        <f t="shared" si="7"/>
        <v>2.7480308416290334E-2</v>
      </c>
      <c r="H27" s="141">
        <f t="shared" si="8"/>
        <v>0.12429262247172676</v>
      </c>
      <c r="I27" s="417">
        <v>667.56452864129517</v>
      </c>
      <c r="J27" s="118">
        <v>7125.1832400000003</v>
      </c>
      <c r="K27" s="117">
        <f t="shared" si="9"/>
        <v>1.6957583108078645E-2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77"/>
      <c r="B28" s="978"/>
      <c r="C28" s="93" t="s">
        <v>314</v>
      </c>
      <c r="D28" s="419"/>
      <c r="E28" s="90">
        <v>1204.929302290748</v>
      </c>
      <c r="F28" s="78">
        <v>12871.175299999999</v>
      </c>
      <c r="G28" s="434">
        <f t="shared" si="7"/>
        <v>4.4117465578289876E-2</v>
      </c>
      <c r="H28" s="141">
        <f t="shared" si="8"/>
        <v>-9.3500135280414592E-2</v>
      </c>
      <c r="I28" s="414">
        <v>1329.2106807577716</v>
      </c>
      <c r="J28" s="112">
        <v>14187.25128</v>
      </c>
      <c r="K28" s="117">
        <f t="shared" si="9"/>
        <v>3.3764826649750453E-2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79"/>
      <c r="B29" s="980"/>
      <c r="C29" s="600" t="s">
        <v>2</v>
      </c>
      <c r="D29" s="601">
        <v>422601</v>
      </c>
      <c r="E29" s="602">
        <v>27311.843200795549</v>
      </c>
      <c r="F29" s="603">
        <v>291747.85382101807</v>
      </c>
      <c r="G29" s="596">
        <f>SUM(G23:G28)</f>
        <v>1</v>
      </c>
      <c r="H29" s="604">
        <f>(E29-I29)/I29</f>
        <v>-0.30622010151596085</v>
      </c>
      <c r="I29" s="605">
        <v>39366.726047373188</v>
      </c>
      <c r="J29" s="606">
        <v>420176.87159703305</v>
      </c>
      <c r="K29" s="607">
        <f>SUM(K23:K28)</f>
        <v>0.99999999999999989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81" t="str">
        <f>T!E17</f>
        <v>III. čtvrtletí</v>
      </c>
      <c r="B30" s="982"/>
      <c r="C30" s="108" t="s">
        <v>6</v>
      </c>
      <c r="D30" s="109">
        <f>D23</f>
        <v>181</v>
      </c>
      <c r="E30" s="435">
        <f>E9+E16+E23</f>
        <v>25241.471807431906</v>
      </c>
      <c r="F30" s="110">
        <f>F9+F16+F23</f>
        <v>269451.84331999999</v>
      </c>
      <c r="G30" s="436">
        <f>E30/$E$36</f>
        <v>0.37134681052865859</v>
      </c>
      <c r="H30" s="431">
        <f>(E30-I30)/I30</f>
        <v>-0.13140810186804247</v>
      </c>
      <c r="I30" s="415">
        <f>I9+I16+I23</f>
        <v>29060.220181327539</v>
      </c>
      <c r="J30" s="125">
        <f>J9+J16+J23</f>
        <v>309965.94397000002</v>
      </c>
      <c r="K30" s="608">
        <f>I30/$I$36</f>
        <v>0.35410235603400836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83"/>
      <c r="B31" s="984"/>
      <c r="C31" s="93" t="s">
        <v>7</v>
      </c>
      <c r="D31" s="77">
        <f t="shared" ref="D31:D34" si="10">D24</f>
        <v>1630</v>
      </c>
      <c r="E31" s="90">
        <f>E10+E17+E24</f>
        <v>11673.36035655078</v>
      </c>
      <c r="F31" s="78">
        <f t="shared" ref="F31" si="11">F10+F17+F24</f>
        <v>124625.48223000001</v>
      </c>
      <c r="G31" s="434">
        <f t="shared" ref="G31:G35" si="12">E31/$E$36</f>
        <v>0.17173583100176007</v>
      </c>
      <c r="H31" s="141">
        <f t="shared" ref="H31:H33" si="13">(E31-I31)/I31</f>
        <v>-0.15772386716306974</v>
      </c>
      <c r="I31" s="414">
        <f>I10+I17+I24</f>
        <v>13859.303263447468</v>
      </c>
      <c r="J31" s="112">
        <f t="shared" ref="J31" si="14">J10+J17+J24</f>
        <v>147844.32277999999</v>
      </c>
      <c r="K31" s="117">
        <f t="shared" ref="K31:K35" si="15">I31/$I$36</f>
        <v>0.16887731434773934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83"/>
      <c r="B32" s="984"/>
      <c r="C32" s="93" t="s">
        <v>8</v>
      </c>
      <c r="D32" s="77">
        <f t="shared" si="10"/>
        <v>38817</v>
      </c>
      <c r="E32" s="90">
        <f t="shared" ref="E32:F35" si="16">E11+E18+E25</f>
        <v>8868.0882832404677</v>
      </c>
      <c r="F32" s="78">
        <f t="shared" si="16"/>
        <v>94680.418756630592</v>
      </c>
      <c r="G32" s="434">
        <f t="shared" si="12"/>
        <v>0.13046530426558997</v>
      </c>
      <c r="H32" s="141">
        <f t="shared" si="13"/>
        <v>-0.2697784092297042</v>
      </c>
      <c r="I32" s="414">
        <f t="shared" ref="I32:J34" si="17">I11+I18+I25</f>
        <v>12144.379727098596</v>
      </c>
      <c r="J32" s="112">
        <f t="shared" si="17"/>
        <v>129563.46978956218</v>
      </c>
      <c r="K32" s="117">
        <f t="shared" si="15"/>
        <v>0.14798076019742015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83"/>
      <c r="B33" s="984"/>
      <c r="C33" s="93" t="s">
        <v>9</v>
      </c>
      <c r="D33" s="77">
        <f t="shared" si="10"/>
        <v>381947</v>
      </c>
      <c r="E33" s="90">
        <f>E12+E19+E26</f>
        <v>16524.527412108844</v>
      </c>
      <c r="F33" s="78">
        <f t="shared" si="16"/>
        <v>176416.54139738134</v>
      </c>
      <c r="G33" s="434">
        <f t="shared" si="12"/>
        <v>0.24310510087503193</v>
      </c>
      <c r="H33" s="141">
        <f t="shared" si="13"/>
        <v>-0.23092581232065398</v>
      </c>
      <c r="I33" s="414">
        <f>I12+I19+I26</f>
        <v>21486.259293100211</v>
      </c>
      <c r="J33" s="112">
        <f t="shared" si="17"/>
        <v>229208.90724346967</v>
      </c>
      <c r="K33" s="117">
        <f t="shared" si="15"/>
        <v>0.26181271134803996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83"/>
      <c r="B34" s="984"/>
      <c r="C34" s="290" t="s">
        <v>306</v>
      </c>
      <c r="D34" s="77">
        <f t="shared" si="10"/>
        <v>26</v>
      </c>
      <c r="E34" s="90">
        <f>E13+E20+E27</f>
        <v>2236.8879399420139</v>
      </c>
      <c r="F34" s="78">
        <f t="shared" si="16"/>
        <v>23878.856789999998</v>
      </c>
      <c r="G34" s="103">
        <f t="shared" si="12"/>
        <v>3.2908588229110906E-2</v>
      </c>
      <c r="H34" s="141">
        <f>(E34-I34)/I34</f>
        <v>0.11724741915311722</v>
      </c>
      <c r="I34" s="414">
        <f>I13+I20+I27</f>
        <v>2002.1419621068299</v>
      </c>
      <c r="J34" s="112">
        <f t="shared" si="17"/>
        <v>21353.0337</v>
      </c>
      <c r="K34" s="117">
        <f t="shared" si="15"/>
        <v>2.4396345983370097E-2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83"/>
      <c r="B35" s="984"/>
      <c r="C35" s="93" t="s">
        <v>314</v>
      </c>
      <c r="D35" s="77"/>
      <c r="E35" s="90">
        <f t="shared" si="16"/>
        <v>3428.4354532850621</v>
      </c>
      <c r="F35" s="78">
        <f t="shared" si="16"/>
        <v>36598.869699999996</v>
      </c>
      <c r="G35" s="434">
        <f t="shared" si="12"/>
        <v>5.0438365099848517E-2</v>
      </c>
      <c r="H35" s="141">
        <f t="shared" ref="H35" si="18">(E35-I35)/I35</f>
        <v>-2.4622739571556619E-2</v>
      </c>
      <c r="I35" s="414">
        <f t="shared" ref="I35:J35" si="19">I14+I21+I28</f>
        <v>3514.9839886354234</v>
      </c>
      <c r="J35" s="112">
        <f t="shared" si="19"/>
        <v>37491.375789999998</v>
      </c>
      <c r="K35" s="117">
        <f t="shared" si="15"/>
        <v>4.2830512089422179E-2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83"/>
      <c r="B36" s="984"/>
      <c r="C36" s="627" t="s">
        <v>2</v>
      </c>
      <c r="D36" s="622">
        <f>SUM(D30:D35)</f>
        <v>422601</v>
      </c>
      <c r="E36" s="628">
        <f>SUM(E30:E35)</f>
        <v>67972.771252559076</v>
      </c>
      <c r="F36" s="629">
        <f>SUM(F30:F35)</f>
        <v>725652.01219401194</v>
      </c>
      <c r="G36" s="630">
        <f>SUM(G30:G35)</f>
        <v>1</v>
      </c>
      <c r="H36" s="631">
        <f>(E36-I36)/I36</f>
        <v>-0.17174342463662845</v>
      </c>
      <c r="I36" s="641">
        <f>SUM(I30:I35)</f>
        <v>82067.288415716059</v>
      </c>
      <c r="J36" s="642">
        <f>SUM(J30:J35)</f>
        <v>875427.05327303195</v>
      </c>
      <c r="K36" s="643">
        <f>SUM(K30:K35)</f>
        <v>1.0000000000000002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67" t="s">
        <v>163</v>
      </c>
      <c r="B39" s="967"/>
      <c r="C39" s="967"/>
      <c r="D39" s="967"/>
      <c r="E39" s="967"/>
      <c r="F39" s="83"/>
      <c r="G39" s="967" t="s">
        <v>164</v>
      </c>
      <c r="H39" s="967"/>
      <c r="I39" s="967"/>
      <c r="J39" s="967"/>
      <c r="K39" s="967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68" t="str">
        <f>A30</f>
        <v>III. čtvrtletí</v>
      </c>
      <c r="B40" s="969"/>
      <c r="C40" s="969"/>
      <c r="D40" s="969"/>
      <c r="E40" s="969"/>
      <c r="F40" s="83"/>
      <c r="G40" s="970" t="str">
        <f>A30</f>
        <v>III. čtvrtletí</v>
      </c>
      <c r="H40" s="970"/>
      <c r="I40" s="970"/>
      <c r="J40" s="970"/>
      <c r="K40" s="970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21846.172399463328</v>
      </c>
      <c r="D45" s="260">
        <f>I15</f>
        <v>21780.241642915287</v>
      </c>
      <c r="E45" s="71"/>
      <c r="F45" s="71"/>
      <c r="G45" s="71"/>
      <c r="H45" s="83" t="str">
        <f>A9</f>
        <v>Červenec</v>
      </c>
      <c r="I45" s="261">
        <f>E15/E36</f>
        <v>0.32139593541496003</v>
      </c>
      <c r="J45" s="261">
        <f>I15/I36</f>
        <v>0.26539492242739099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18814.755652300199</v>
      </c>
      <c r="D46" s="260">
        <f>I22</f>
        <v>20920.320725427599</v>
      </c>
      <c r="E46" s="71"/>
      <c r="F46" s="71"/>
      <c r="G46" s="71"/>
      <c r="H46" s="83" t="str">
        <f>A16</f>
        <v>Srpen</v>
      </c>
      <c r="I46" s="261">
        <f>E22/E36</f>
        <v>0.27679841950819167</v>
      </c>
      <c r="J46" s="261">
        <f>I22/I36</f>
        <v>0.25491668031548259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27311.843200795549</v>
      </c>
      <c r="D47" s="260">
        <f>I29</f>
        <v>39366.726047373188</v>
      </c>
      <c r="E47" s="71"/>
      <c r="F47" s="71"/>
      <c r="G47" s="71"/>
      <c r="H47" s="83" t="str">
        <f>A23</f>
        <v>Září</v>
      </c>
      <c r="I47" s="261">
        <f>E29/E36</f>
        <v>0.40180564507684829</v>
      </c>
      <c r="J47" s="261">
        <f>I29/I36</f>
        <v>0.47968839725712659</v>
      </c>
      <c r="K47" s="83"/>
      <c r="L47" s="71"/>
    </row>
    <row r="48" spans="1:21" ht="15" customHeight="1" x14ac:dyDescent="0.2">
      <c r="A48" s="83"/>
      <c r="B48" s="83"/>
      <c r="C48" s="260">
        <f>SUM(C45:C47)</f>
        <v>67972.771252559076</v>
      </c>
      <c r="D48" s="260">
        <f>SUM(D45:D47)</f>
        <v>82067.288415716073</v>
      </c>
      <c r="E48" s="83"/>
      <c r="F48" s="83"/>
      <c r="G48" s="83"/>
      <c r="H48" s="83"/>
      <c r="I48" s="181">
        <f>SUM(I45:I47)</f>
        <v>1</v>
      </c>
      <c r="J48" s="181">
        <f>SUM(J45:J47)</f>
        <v>1.0000000000000002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D9" sqref="D9:F29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1" t="s">
        <v>232</v>
      </c>
      <c r="L1" s="951"/>
    </row>
    <row r="2" spans="1:22" s="564" customFormat="1" ht="15.75" customHeight="1" x14ac:dyDescent="0.2">
      <c r="A2" s="961" t="s">
        <v>300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</row>
    <row r="3" spans="1:22" ht="18.75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22" ht="12.95" customHeight="1" x14ac:dyDescent="0.2">
      <c r="A4" s="952" t="s">
        <v>299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22" ht="24.95" customHeight="1" x14ac:dyDescent="0.25">
      <c r="A6" s="74"/>
      <c r="B6" s="75"/>
      <c r="C6" s="76"/>
      <c r="D6" s="76"/>
      <c r="E6" s="964" t="s">
        <v>39</v>
      </c>
      <c r="F6" s="965"/>
      <c r="G6" s="432"/>
      <c r="H6" s="949" t="s">
        <v>108</v>
      </c>
      <c r="I6" s="962" t="s">
        <v>39</v>
      </c>
      <c r="J6" s="963"/>
      <c r="K6" s="411"/>
      <c r="L6" s="87"/>
    </row>
    <row r="7" spans="1:22" ht="24.95" customHeight="1" x14ac:dyDescent="0.25">
      <c r="A7" s="74"/>
      <c r="B7" s="94"/>
      <c r="C7" s="94"/>
      <c r="D7" s="959" t="s">
        <v>0</v>
      </c>
      <c r="E7" s="948"/>
      <c r="F7" s="949"/>
      <c r="G7" s="498" t="s">
        <v>107</v>
      </c>
      <c r="H7" s="949"/>
      <c r="I7" s="948"/>
      <c r="J7" s="949"/>
      <c r="K7" s="114" t="s">
        <v>107</v>
      </c>
      <c r="L7" s="87"/>
    </row>
    <row r="8" spans="1:22" ht="15" customHeight="1" x14ac:dyDescent="0.25">
      <c r="A8" s="958" t="s">
        <v>140</v>
      </c>
      <c r="B8" s="958"/>
      <c r="C8" s="96" t="s">
        <v>45</v>
      </c>
      <c r="D8" s="960"/>
      <c r="E8" s="770" t="s">
        <v>342</v>
      </c>
      <c r="F8" s="764" t="s">
        <v>1</v>
      </c>
      <c r="G8" s="499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71" t="str">
        <f>T!J20</f>
        <v>Červenec</v>
      </c>
      <c r="B9" s="972"/>
      <c r="C9" s="92" t="s">
        <v>6</v>
      </c>
      <c r="D9" s="77">
        <v>1245</v>
      </c>
      <c r="E9" s="90">
        <v>188875.899</v>
      </c>
      <c r="F9" s="78">
        <v>2020719.3431999995</v>
      </c>
      <c r="G9" s="433">
        <f t="shared" ref="G9:G14" si="0">E9/$E$15</f>
        <v>0.74153388891638461</v>
      </c>
      <c r="H9" s="141">
        <f>(E9-I9)/I9</f>
        <v>8.2143280882541383E-3</v>
      </c>
      <c r="I9" s="413">
        <v>187337.05100000001</v>
      </c>
      <c r="J9" s="113">
        <v>1999886.3635300002</v>
      </c>
      <c r="K9" s="116">
        <f>I9/$I$15</f>
        <v>0.72945756223403324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73"/>
      <c r="B10" s="974"/>
      <c r="C10" s="93" t="s">
        <v>7</v>
      </c>
      <c r="D10" s="77">
        <v>4525</v>
      </c>
      <c r="E10" s="90">
        <v>19359.192999999996</v>
      </c>
      <c r="F10" s="78">
        <v>207117.47986999995</v>
      </c>
      <c r="G10" s="434">
        <f t="shared" si="0"/>
        <v>7.6004920413762514E-2</v>
      </c>
      <c r="H10" s="141">
        <f t="shared" ref="H10:H13" si="1">(E10-I10)/I10</f>
        <v>-0.22208830099815552</v>
      </c>
      <c r="I10" s="414">
        <v>24886.106</v>
      </c>
      <c r="J10" s="112">
        <v>265667.91888000001</v>
      </c>
      <c r="K10" s="117">
        <f t="shared" ref="K10:K14" si="2">I10/$I$15</f>
        <v>9.6902124376121127E-2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73"/>
      <c r="B11" s="974"/>
      <c r="C11" s="93" t="s">
        <v>8</v>
      </c>
      <c r="D11" s="77">
        <v>153373</v>
      </c>
      <c r="E11" s="90">
        <v>8010.0540000000001</v>
      </c>
      <c r="F11" s="78">
        <v>85697.193469999998</v>
      </c>
      <c r="G11" s="434">
        <f t="shared" si="0"/>
        <v>3.1447773508944316E-2</v>
      </c>
      <c r="H11" s="141">
        <f t="shared" si="1"/>
        <v>-0.22893705598601194</v>
      </c>
      <c r="I11" s="414">
        <v>10388.326999999999</v>
      </c>
      <c r="J11" s="112">
        <v>110896.25572</v>
      </c>
      <c r="K11" s="117">
        <f t="shared" si="2"/>
        <v>4.0450320151084192E-2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73"/>
      <c r="B12" s="974"/>
      <c r="C12" s="93" t="s">
        <v>9</v>
      </c>
      <c r="D12" s="77">
        <v>2133288</v>
      </c>
      <c r="E12" s="90">
        <v>29020.400000000001</v>
      </c>
      <c r="F12" s="78">
        <v>310478.90000000002</v>
      </c>
      <c r="G12" s="434">
        <f t="shared" si="0"/>
        <v>0.11393518275144807</v>
      </c>
      <c r="H12" s="141">
        <f t="shared" si="1"/>
        <v>8.3687773765557957E-2</v>
      </c>
      <c r="I12" s="414">
        <v>26779.299999999996</v>
      </c>
      <c r="J12" s="112">
        <v>285878.50000000006</v>
      </c>
      <c r="K12" s="117">
        <f t="shared" si="2"/>
        <v>0.10427388918561466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73"/>
      <c r="B13" s="974"/>
      <c r="C13" s="290" t="s">
        <v>306</v>
      </c>
      <c r="D13" s="85">
        <v>165</v>
      </c>
      <c r="E13" s="102">
        <v>4693.5339999999987</v>
      </c>
      <c r="F13" s="86">
        <v>50214.553330000002</v>
      </c>
      <c r="G13" s="103">
        <f t="shared" si="0"/>
        <v>1.8426991152435353E-2</v>
      </c>
      <c r="H13" s="141">
        <f t="shared" si="1"/>
        <v>0.19607026170648298</v>
      </c>
      <c r="I13" s="417">
        <v>3924.1289999999995</v>
      </c>
      <c r="J13" s="118">
        <v>41891.339260000001</v>
      </c>
      <c r="K13" s="117">
        <f t="shared" si="2"/>
        <v>1.5279868872452113E-2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73"/>
      <c r="B14" s="974"/>
      <c r="C14" s="93" t="s">
        <v>314</v>
      </c>
      <c r="D14" s="419"/>
      <c r="E14" s="90">
        <v>4750.6531937282134</v>
      </c>
      <c r="F14" s="78">
        <v>50825.628189999996</v>
      </c>
      <c r="G14" s="434">
        <f t="shared" si="0"/>
        <v>1.8651243257025212E-2</v>
      </c>
      <c r="H14" s="141">
        <f>(E14-I14)/I14</f>
        <v>0.35654809562612738</v>
      </c>
      <c r="I14" s="414">
        <v>3502.0160428115933</v>
      </c>
      <c r="J14" s="112">
        <v>37385.178109999993</v>
      </c>
      <c r="K14" s="117">
        <f t="shared" si="2"/>
        <v>1.3636235180694824E-2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75"/>
      <c r="B15" s="976"/>
      <c r="C15" s="592" t="s">
        <v>2</v>
      </c>
      <c r="D15" s="593">
        <v>2292596</v>
      </c>
      <c r="E15" s="594">
        <v>254709.7331937282</v>
      </c>
      <c r="F15" s="595">
        <v>2725053.0980599993</v>
      </c>
      <c r="G15" s="596">
        <f>SUM(G9:G14)</f>
        <v>1.0000000000000002</v>
      </c>
      <c r="H15" s="597">
        <f>(E15-I15)/I15</f>
        <v>-8.205050410567339E-3</v>
      </c>
      <c r="I15" s="598">
        <v>256816.92904281156</v>
      </c>
      <c r="J15" s="599">
        <v>2741605.5555000002</v>
      </c>
      <c r="K15" s="607">
        <f>SUM(K9:K14)</f>
        <v>1.0000000000000002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77" t="str">
        <f>T!J21</f>
        <v>Srpen</v>
      </c>
      <c r="B16" s="978"/>
      <c r="C16" s="92" t="s">
        <v>6</v>
      </c>
      <c r="D16" s="77">
        <v>1246</v>
      </c>
      <c r="E16" s="90">
        <v>188440.40699999998</v>
      </c>
      <c r="F16" s="78">
        <v>2011707.02623</v>
      </c>
      <c r="G16" s="433">
        <f>E16/$E$22</f>
        <v>0.74408088188406918</v>
      </c>
      <c r="H16" s="141">
        <f>(E16-I16)/I16</f>
        <v>1.510026253569054E-2</v>
      </c>
      <c r="I16" s="413">
        <v>185637.23600000003</v>
      </c>
      <c r="J16" s="113">
        <v>1978136.6521900001</v>
      </c>
      <c r="K16" s="116">
        <f>I16/$I$22</f>
        <v>0.72093507833280368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77"/>
      <c r="B17" s="978"/>
      <c r="C17" s="93" t="s">
        <v>7</v>
      </c>
      <c r="D17" s="77">
        <v>4535</v>
      </c>
      <c r="E17" s="90">
        <v>21672.407999999999</v>
      </c>
      <c r="F17" s="78">
        <v>231363.21963000004</v>
      </c>
      <c r="G17" s="434">
        <f t="shared" ref="G17:G21" si="3">E17/$E$22</f>
        <v>8.5576255718824448E-2</v>
      </c>
      <c r="H17" s="141">
        <f t="shared" ref="H17:H19" si="4">(E17-I17)/I17</f>
        <v>-0.18719647017683774</v>
      </c>
      <c r="I17" s="414">
        <v>26663.772000000001</v>
      </c>
      <c r="J17" s="112">
        <v>284127.49491999997</v>
      </c>
      <c r="K17" s="117">
        <f t="shared" ref="K17:K21" si="5">I17/$I$22</f>
        <v>0.103550607462546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77"/>
      <c r="B18" s="978"/>
      <c r="C18" s="93" t="s">
        <v>8</v>
      </c>
      <c r="D18" s="77">
        <v>153455</v>
      </c>
      <c r="E18" s="90">
        <v>8680.5880000000016</v>
      </c>
      <c r="F18" s="78">
        <v>92671.767539999986</v>
      </c>
      <c r="G18" s="434">
        <f t="shared" si="3"/>
        <v>3.4276404286859082E-2</v>
      </c>
      <c r="H18" s="141">
        <f t="shared" si="4"/>
        <v>-0.11845103245952122</v>
      </c>
      <c r="I18" s="414">
        <v>9846.9719999999979</v>
      </c>
      <c r="J18" s="112">
        <v>104925.38865999998</v>
      </c>
      <c r="K18" s="117">
        <f>I18/$I$22</f>
        <v>3.8241398563814651E-2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77"/>
      <c r="B19" s="978"/>
      <c r="C19" s="93" t="s">
        <v>9</v>
      </c>
      <c r="D19" s="77">
        <v>2132660</v>
      </c>
      <c r="E19" s="90">
        <v>25730.700000000004</v>
      </c>
      <c r="F19" s="78">
        <v>274690.60000000003</v>
      </c>
      <c r="G19" s="434">
        <f t="shared" si="3"/>
        <v>0.10160093714664087</v>
      </c>
      <c r="H19" s="141">
        <f t="shared" si="4"/>
        <v>-3.6216738583243223E-2</v>
      </c>
      <c r="I19" s="414">
        <v>26697.599999999999</v>
      </c>
      <c r="J19" s="112">
        <v>284487.10000000003</v>
      </c>
      <c r="K19" s="117">
        <f>I19/$I$22</f>
        <v>0.1036819808462234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77"/>
      <c r="B20" s="978"/>
      <c r="C20" s="290" t="s">
        <v>306</v>
      </c>
      <c r="D20" s="85">
        <v>166</v>
      </c>
      <c r="E20" s="102">
        <v>5051.7160000000003</v>
      </c>
      <c r="F20" s="86">
        <v>53929.923999999999</v>
      </c>
      <c r="G20" s="103">
        <f t="shared" si="3"/>
        <v>1.9947342272020583E-2</v>
      </c>
      <c r="H20" s="141">
        <f>(E20-I20)/I20</f>
        <v>0.1922587564079842</v>
      </c>
      <c r="I20" s="417">
        <v>4237.0969999999998</v>
      </c>
      <c r="J20" s="118">
        <v>45150.13308</v>
      </c>
      <c r="K20" s="117">
        <f>I20/$I$22</f>
        <v>1.6455060005303498E-2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77"/>
      <c r="B21" s="978"/>
      <c r="C21" s="93" t="s">
        <v>314</v>
      </c>
      <c r="D21" s="419"/>
      <c r="E21" s="90">
        <v>3676.7662873072295</v>
      </c>
      <c r="F21" s="78">
        <v>39251.552430000003</v>
      </c>
      <c r="G21" s="434">
        <f t="shared" si="3"/>
        <v>1.4518178691585922E-2</v>
      </c>
      <c r="H21" s="141">
        <f t="shared" ref="H21" si="6">(E21-I21)/I21</f>
        <v>-0.16672028687958496</v>
      </c>
      <c r="I21" s="414">
        <v>4412.4034575841279</v>
      </c>
      <c r="J21" s="112">
        <v>47018.183519999999</v>
      </c>
      <c r="K21" s="117">
        <f t="shared" si="5"/>
        <v>1.7135874789308683E-2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77"/>
      <c r="B22" s="978"/>
      <c r="C22" s="592" t="s">
        <v>2</v>
      </c>
      <c r="D22" s="593">
        <v>2292062</v>
      </c>
      <c r="E22" s="594">
        <v>253252.58528730719</v>
      </c>
      <c r="F22" s="595">
        <v>2703614.0898300004</v>
      </c>
      <c r="G22" s="596">
        <f>SUM(G16:G21)</f>
        <v>1</v>
      </c>
      <c r="H22" s="597">
        <f>(E22-I22)/I22</f>
        <v>-1.6476024173890321E-2</v>
      </c>
      <c r="I22" s="598">
        <v>257495.08045758418</v>
      </c>
      <c r="J22" s="599">
        <v>2743844.9523700005</v>
      </c>
      <c r="K22" s="607">
        <f>SUM(K16:K21)</f>
        <v>0.99999999999999989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77" t="str">
        <f>T!J22</f>
        <v>Září</v>
      </c>
      <c r="B23" s="978"/>
      <c r="C23" s="92" t="s">
        <v>6</v>
      </c>
      <c r="D23" s="77">
        <v>1249</v>
      </c>
      <c r="E23" s="90">
        <v>203963.28499999997</v>
      </c>
      <c r="F23" s="78">
        <v>2179266.7901599994</v>
      </c>
      <c r="G23" s="433">
        <f>E23/$E$29</f>
        <v>0.68041660573445717</v>
      </c>
      <c r="H23" s="141">
        <f>(E23-I23)/I23</f>
        <v>-0.10386236218920356</v>
      </c>
      <c r="I23" s="413">
        <v>227602.63199999998</v>
      </c>
      <c r="J23" s="113">
        <v>2430949.7405299996</v>
      </c>
      <c r="K23" s="116">
        <f>I23/$I$29</f>
        <v>0.60626529738415402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77"/>
      <c r="B24" s="978"/>
      <c r="C24" s="93" t="s">
        <v>7</v>
      </c>
      <c r="D24" s="77">
        <v>4540</v>
      </c>
      <c r="E24" s="90">
        <v>26725.258999999998</v>
      </c>
      <c r="F24" s="78">
        <v>285548.63950000005</v>
      </c>
      <c r="G24" s="434">
        <f t="shared" ref="G24:G28" si="7">E24/$E$29</f>
        <v>8.9154820271473131E-2</v>
      </c>
      <c r="H24" s="141">
        <f t="shared" ref="H24:H28" si="8">(E24-I24)/I24</f>
        <v>-0.27631734150515019</v>
      </c>
      <c r="I24" s="414">
        <v>36929.528000000006</v>
      </c>
      <c r="J24" s="112">
        <v>394431.59159000003</v>
      </c>
      <c r="K24" s="117">
        <f t="shared" ref="K24:K28" si="9">I24/$I$29</f>
        <v>9.8369210753135969E-2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77"/>
      <c r="B25" s="978"/>
      <c r="C25" s="93" t="s">
        <v>8</v>
      </c>
      <c r="D25" s="77">
        <v>153657</v>
      </c>
      <c r="E25" s="90">
        <v>19916.009999999998</v>
      </c>
      <c r="F25" s="78">
        <v>212796.00809000005</v>
      </c>
      <c r="G25" s="434">
        <f t="shared" si="7"/>
        <v>6.6439329627258681E-2</v>
      </c>
      <c r="H25" s="141">
        <f t="shared" si="8"/>
        <v>-0.39691039981404658</v>
      </c>
      <c r="I25" s="414">
        <v>33023.302000000003</v>
      </c>
      <c r="J25" s="112">
        <v>352712.33974999998</v>
      </c>
      <c r="K25" s="117">
        <f t="shared" si="9"/>
        <v>8.7964193698940762E-2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77"/>
      <c r="B26" s="978"/>
      <c r="C26" s="93" t="s">
        <v>9</v>
      </c>
      <c r="D26" s="77">
        <v>2132297</v>
      </c>
      <c r="E26" s="90">
        <v>39662.299999999996</v>
      </c>
      <c r="F26" s="78">
        <v>423774.19999999995</v>
      </c>
      <c r="G26" s="434">
        <f t="shared" si="7"/>
        <v>0.13231247742269772</v>
      </c>
      <c r="H26" s="141">
        <f t="shared" si="8"/>
        <v>-0.41791132394746539</v>
      </c>
      <c r="I26" s="414">
        <v>68137.899999999994</v>
      </c>
      <c r="J26" s="112">
        <v>727758.39999999991</v>
      </c>
      <c r="K26" s="117">
        <f t="shared" si="9"/>
        <v>0.18149897408318086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77"/>
      <c r="B27" s="978"/>
      <c r="C27" s="290" t="s">
        <v>306</v>
      </c>
      <c r="D27" s="85">
        <v>168</v>
      </c>
      <c r="E27" s="102">
        <v>4804.8900000000003</v>
      </c>
      <c r="F27" s="86">
        <v>51338.332260000003</v>
      </c>
      <c r="G27" s="103">
        <f t="shared" si="7"/>
        <v>1.6028997300800662E-2</v>
      </c>
      <c r="H27" s="141">
        <f t="shared" si="8"/>
        <v>0.12590296907761495</v>
      </c>
      <c r="I27" s="417">
        <v>4267.5879999999997</v>
      </c>
      <c r="J27" s="118">
        <v>45580.718990000008</v>
      </c>
      <c r="K27" s="117">
        <f t="shared" si="9"/>
        <v>1.1367577277986167E-2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77"/>
      <c r="B28" s="978"/>
      <c r="C28" s="93" t="s">
        <v>314</v>
      </c>
      <c r="D28" s="419"/>
      <c r="E28" s="90">
        <v>4690.612299104976</v>
      </c>
      <c r="F28" s="78">
        <v>50117.322719999996</v>
      </c>
      <c r="G28" s="434">
        <f t="shared" si="7"/>
        <v>1.5647769643312551E-2</v>
      </c>
      <c r="H28" s="141">
        <f t="shared" si="8"/>
        <v>-0.14037804836192033</v>
      </c>
      <c r="I28" s="414">
        <v>5456.5990202630728</v>
      </c>
      <c r="J28" s="112">
        <v>58280.162509999995</v>
      </c>
      <c r="K28" s="117">
        <f t="shared" si="9"/>
        <v>1.4534746802602333E-2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79"/>
      <c r="B29" s="980"/>
      <c r="C29" s="600" t="s">
        <v>2</v>
      </c>
      <c r="D29" s="601">
        <v>2291911</v>
      </c>
      <c r="E29" s="602">
        <v>299762.35629910498</v>
      </c>
      <c r="F29" s="603">
        <v>3202841.2927299999</v>
      </c>
      <c r="G29" s="596">
        <f>SUM(G23:G28)</f>
        <v>1</v>
      </c>
      <c r="H29" s="604">
        <f>(E29-I29)/I29</f>
        <v>-0.20152279220456626</v>
      </c>
      <c r="I29" s="605">
        <v>375417.54902026302</v>
      </c>
      <c r="J29" s="606">
        <v>4009712.9533699993</v>
      </c>
      <c r="K29" s="607">
        <f>SUM(K23:K28)</f>
        <v>1.0000000000000002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81" t="str">
        <f>T!E17</f>
        <v>III. čtvrtletí</v>
      </c>
      <c r="B30" s="982"/>
      <c r="C30" s="108" t="s">
        <v>6</v>
      </c>
      <c r="D30" s="109">
        <f>D23</f>
        <v>1249</v>
      </c>
      <c r="E30" s="435">
        <f>E9+E16+E23</f>
        <v>581279.59100000001</v>
      </c>
      <c r="F30" s="110">
        <f>F9+F16+F23</f>
        <v>6211693.1595899984</v>
      </c>
      <c r="G30" s="436">
        <f>E30/$E$36</f>
        <v>0.71965065467168254</v>
      </c>
      <c r="H30" s="431">
        <f>(E30-I30)/I30</f>
        <v>-3.2131318053533087E-2</v>
      </c>
      <c r="I30" s="415">
        <f>I9+I16+I23</f>
        <v>600576.91899999999</v>
      </c>
      <c r="J30" s="125">
        <f>J9+J16+J23</f>
        <v>6408972.7562499996</v>
      </c>
      <c r="K30" s="608">
        <f>I30/$I$36</f>
        <v>0.6750106403102657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83"/>
      <c r="B31" s="984"/>
      <c r="C31" s="93" t="s">
        <v>7</v>
      </c>
      <c r="D31" s="77">
        <f t="shared" ref="D31:D34" si="10">D24</f>
        <v>4540</v>
      </c>
      <c r="E31" s="90">
        <f>E10+E17+E24</f>
        <v>67756.859999999986</v>
      </c>
      <c r="F31" s="78">
        <f t="shared" ref="F31" si="11">F10+F17+F24</f>
        <v>724029.33900000004</v>
      </c>
      <c r="G31" s="434">
        <f t="shared" ref="G31:G35" si="12">E31/$E$36</f>
        <v>8.3886084102164069E-2</v>
      </c>
      <c r="H31" s="141">
        <f t="shared" ref="H31:H33" si="13">(E31-I31)/I31</f>
        <v>-0.23420756237897908</v>
      </c>
      <c r="I31" s="414">
        <f>I10+I17+I24</f>
        <v>88479.406000000003</v>
      </c>
      <c r="J31" s="112">
        <f t="shared" ref="J31" si="14">J10+J17+J24</f>
        <v>944227.00539000006</v>
      </c>
      <c r="K31" s="117">
        <f t="shared" ref="K31:K35" si="15">I31/$I$36</f>
        <v>9.944528104372917E-2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83"/>
      <c r="B32" s="984"/>
      <c r="C32" s="93" t="s">
        <v>8</v>
      </c>
      <c r="D32" s="77">
        <f t="shared" si="10"/>
        <v>153657</v>
      </c>
      <c r="E32" s="90">
        <f t="shared" ref="E32:F35" si="16">E11+E18+E25</f>
        <v>36606.652000000002</v>
      </c>
      <c r="F32" s="78">
        <f t="shared" si="16"/>
        <v>391164.96909999999</v>
      </c>
      <c r="G32" s="434">
        <f t="shared" si="12"/>
        <v>4.5320705362831941E-2</v>
      </c>
      <c r="H32" s="141">
        <f t="shared" si="13"/>
        <v>-0.31266215573330586</v>
      </c>
      <c r="I32" s="414">
        <f t="shared" ref="I32:J34" si="17">I11+I18+I25</f>
        <v>53258.601000000002</v>
      </c>
      <c r="J32" s="112">
        <f t="shared" si="17"/>
        <v>568533.98413</v>
      </c>
      <c r="K32" s="117">
        <f t="shared" si="15"/>
        <v>5.985931397912906E-2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83"/>
      <c r="B33" s="984"/>
      <c r="C33" s="93" t="s">
        <v>9</v>
      </c>
      <c r="D33" s="77">
        <f t="shared" si="10"/>
        <v>2132297</v>
      </c>
      <c r="E33" s="90">
        <f>E12+E19+E26</f>
        <v>94413.4</v>
      </c>
      <c r="F33" s="78">
        <f t="shared" si="16"/>
        <v>1008943.7</v>
      </c>
      <c r="G33" s="434">
        <f t="shared" si="12"/>
        <v>0.11688809683287062</v>
      </c>
      <c r="H33" s="141">
        <f t="shared" si="13"/>
        <v>-0.22366850087324897</v>
      </c>
      <c r="I33" s="414">
        <f>I12+I19+I26</f>
        <v>121614.79999999999</v>
      </c>
      <c r="J33" s="112">
        <f t="shared" si="17"/>
        <v>1298124</v>
      </c>
      <c r="K33" s="117">
        <f t="shared" si="15"/>
        <v>0.13668737745681647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83"/>
      <c r="B34" s="984"/>
      <c r="C34" s="290" t="s">
        <v>306</v>
      </c>
      <c r="D34" s="77">
        <f t="shared" si="10"/>
        <v>168</v>
      </c>
      <c r="E34" s="90">
        <f>E13+E20+E27</f>
        <v>14550.14</v>
      </c>
      <c r="F34" s="78">
        <f t="shared" si="16"/>
        <v>155482.80958999999</v>
      </c>
      <c r="G34" s="103">
        <f t="shared" si="12"/>
        <v>1.8013737173450211E-2</v>
      </c>
      <c r="H34" s="141">
        <f>(E34-I34)/I34</f>
        <v>0.1706780711337382</v>
      </c>
      <c r="I34" s="414">
        <f>I13+I20+I27</f>
        <v>12428.813999999998</v>
      </c>
      <c r="J34" s="112">
        <f t="shared" si="17"/>
        <v>132622.19133</v>
      </c>
      <c r="K34" s="117">
        <f t="shared" si="15"/>
        <v>1.3969204328408754E-2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83"/>
      <c r="B35" s="984"/>
      <c r="C35" s="93" t="s">
        <v>314</v>
      </c>
      <c r="D35" s="77"/>
      <c r="E35" s="90">
        <f t="shared" si="16"/>
        <v>13118.031780140418</v>
      </c>
      <c r="F35" s="78">
        <f t="shared" si="16"/>
        <v>140194.50334</v>
      </c>
      <c r="G35" s="434">
        <f t="shared" si="12"/>
        <v>1.6240721857000463E-2</v>
      </c>
      <c r="H35" s="141">
        <f t="shared" ref="H35" si="18">(E35-I35)/I35</f>
        <v>-1.8920528763571795E-2</v>
      </c>
      <c r="I35" s="414">
        <f t="shared" ref="I35:J35" si="19">I14+I21+I28</f>
        <v>13371.018520658794</v>
      </c>
      <c r="J35" s="112">
        <f t="shared" si="19"/>
        <v>142683.52413999999</v>
      </c>
      <c r="K35" s="117">
        <f t="shared" si="15"/>
        <v>1.5028182881650693E-2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83"/>
      <c r="B36" s="984"/>
      <c r="C36" s="627" t="s">
        <v>2</v>
      </c>
      <c r="D36" s="622">
        <f>SUM(D30:D35)</f>
        <v>2291911</v>
      </c>
      <c r="E36" s="628">
        <f>SUM(E30:E35)</f>
        <v>807724.67478014051</v>
      </c>
      <c r="F36" s="629">
        <f>SUM(F30:F35)</f>
        <v>8631508.4806199986</v>
      </c>
      <c r="G36" s="630">
        <f>SUM(G30:G35)</f>
        <v>0.99999999999999978</v>
      </c>
      <c r="H36" s="631">
        <f>(E36-I36)/I36</f>
        <v>-9.2168325706596457E-2</v>
      </c>
      <c r="I36" s="641">
        <f>SUM(I30:I35)</f>
        <v>889729.55852065887</v>
      </c>
      <c r="J36" s="642">
        <f>SUM(J30:J35)</f>
        <v>9495163.461240001</v>
      </c>
      <c r="K36" s="643">
        <f>SUM(K30:K35)</f>
        <v>0.99999999999999978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67" t="s">
        <v>163</v>
      </c>
      <c r="B39" s="967"/>
      <c r="C39" s="967"/>
      <c r="D39" s="967"/>
      <c r="E39" s="967"/>
      <c r="F39" s="83"/>
      <c r="G39" s="967" t="s">
        <v>164</v>
      </c>
      <c r="H39" s="967"/>
      <c r="I39" s="967"/>
      <c r="J39" s="967"/>
      <c r="K39" s="967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68" t="str">
        <f>A30</f>
        <v>III. čtvrtletí</v>
      </c>
      <c r="B40" s="969"/>
      <c r="C40" s="969"/>
      <c r="D40" s="969"/>
      <c r="E40" s="969"/>
      <c r="F40" s="83"/>
      <c r="G40" s="970" t="str">
        <f>A30</f>
        <v>III. čtvrtletí</v>
      </c>
      <c r="H40" s="970"/>
      <c r="I40" s="970"/>
      <c r="J40" s="970"/>
      <c r="K40" s="970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254709.7331937282</v>
      </c>
      <c r="D45" s="260">
        <f>I15</f>
        <v>256816.92904281156</v>
      </c>
      <c r="E45" s="71"/>
      <c r="F45" s="71"/>
      <c r="G45" s="71"/>
      <c r="H45" s="83" t="str">
        <f>A9</f>
        <v>Červenec</v>
      </c>
      <c r="I45" s="261">
        <f>E15/E36</f>
        <v>0.31534227088340366</v>
      </c>
      <c r="J45" s="261">
        <f>I15/I36</f>
        <v>0.28864605720171593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253252.58528730719</v>
      </c>
      <c r="D46" s="260">
        <f>I22</f>
        <v>257495.08045758418</v>
      </c>
      <c r="E46" s="71"/>
      <c r="F46" s="71"/>
      <c r="G46" s="71"/>
      <c r="H46" s="83" t="str">
        <f>A16</f>
        <v>Srpen</v>
      </c>
      <c r="I46" s="261">
        <f>E22/E36</f>
        <v>0.31353825529254947</v>
      </c>
      <c r="J46" s="261">
        <f>I22/I36</f>
        <v>0.28940825669062598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299762.35629910498</v>
      </c>
      <c r="D47" s="260">
        <f>I29</f>
        <v>375417.54902026302</v>
      </c>
      <c r="E47" s="71"/>
      <c r="F47" s="71"/>
      <c r="G47" s="71"/>
      <c r="H47" s="83" t="str">
        <f>A23</f>
        <v>Září</v>
      </c>
      <c r="I47" s="261">
        <f>E29/E36</f>
        <v>0.3711194738240467</v>
      </c>
      <c r="J47" s="261">
        <f>I29/I36</f>
        <v>0.42194568610765798</v>
      </c>
      <c r="K47" s="83"/>
      <c r="L47" s="71"/>
    </row>
    <row r="48" spans="1:21" ht="15" customHeight="1" x14ac:dyDescent="0.2">
      <c r="A48" s="83"/>
      <c r="B48" s="83"/>
      <c r="C48" s="260">
        <f>SUM(C45:C47)</f>
        <v>807724.6747801404</v>
      </c>
      <c r="D48" s="260">
        <f>SUM(D45:D47)</f>
        <v>889729.55852065876</v>
      </c>
      <c r="E48" s="83"/>
      <c r="F48" s="83"/>
      <c r="G48" s="83"/>
      <c r="H48" s="83"/>
      <c r="I48" s="181">
        <f>SUM(I45:I47)</f>
        <v>0.99999999999999978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D9" sqref="D9:F29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1" t="s">
        <v>233</v>
      </c>
      <c r="L1" s="951"/>
    </row>
    <row r="2" spans="1:22" s="564" customFormat="1" ht="15.75" customHeight="1" x14ac:dyDescent="0.2">
      <c r="A2" s="961" t="s">
        <v>201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</row>
    <row r="3" spans="1:22" ht="18.75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22" ht="12.95" customHeight="1" x14ac:dyDescent="0.2">
      <c r="A4" s="952" t="s">
        <v>44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22" ht="24.95" customHeight="1" x14ac:dyDescent="0.25">
      <c r="A6" s="74"/>
      <c r="B6" s="75"/>
      <c r="C6" s="76"/>
      <c r="D6" s="76"/>
      <c r="E6" s="964" t="s">
        <v>39</v>
      </c>
      <c r="F6" s="965"/>
      <c r="G6" s="432"/>
      <c r="H6" s="949" t="s">
        <v>108</v>
      </c>
      <c r="I6" s="962" t="s">
        <v>39</v>
      </c>
      <c r="J6" s="963"/>
      <c r="K6" s="411"/>
      <c r="L6" s="87"/>
    </row>
    <row r="7" spans="1:22" ht="24.95" customHeight="1" x14ac:dyDescent="0.25">
      <c r="A7" s="74"/>
      <c r="B7" s="94"/>
      <c r="C7" s="94"/>
      <c r="D7" s="959" t="s">
        <v>0</v>
      </c>
      <c r="E7" s="948"/>
      <c r="F7" s="949"/>
      <c r="G7" s="498" t="s">
        <v>107</v>
      </c>
      <c r="H7" s="949"/>
      <c r="I7" s="948"/>
      <c r="J7" s="949"/>
      <c r="K7" s="114" t="s">
        <v>107</v>
      </c>
      <c r="L7" s="87"/>
    </row>
    <row r="8" spans="1:22" ht="15" customHeight="1" x14ac:dyDescent="0.25">
      <c r="A8" s="958" t="s">
        <v>140</v>
      </c>
      <c r="B8" s="958"/>
      <c r="C8" s="96" t="s">
        <v>45</v>
      </c>
      <c r="D8" s="960"/>
      <c r="E8" s="770" t="s">
        <v>342</v>
      </c>
      <c r="F8" s="764" t="s">
        <v>1</v>
      </c>
      <c r="G8" s="499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71" t="str">
        <f>T!J20</f>
        <v>Červenec</v>
      </c>
      <c r="B9" s="972"/>
      <c r="C9" s="92" t="s">
        <v>6</v>
      </c>
      <c r="D9" s="77">
        <v>123</v>
      </c>
      <c r="E9" s="90">
        <v>7052.7149999999992</v>
      </c>
      <c r="F9" s="78">
        <v>75326.528200000001</v>
      </c>
      <c r="G9" s="433">
        <f t="shared" ref="G9:G14" si="0">E9/$E$15</f>
        <v>0.65703831713883798</v>
      </c>
      <c r="H9" s="141">
        <f>(E9-I9)/I9</f>
        <v>-9.213742245429396E-2</v>
      </c>
      <c r="I9" s="413">
        <v>7768.4830000000002</v>
      </c>
      <c r="J9" s="113">
        <v>82945.053</v>
      </c>
      <c r="K9" s="116">
        <f>I9/$I$15</f>
        <v>0.69394802037907855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73"/>
      <c r="B10" s="974"/>
      <c r="C10" s="93" t="s">
        <v>7</v>
      </c>
      <c r="D10" s="77">
        <v>347</v>
      </c>
      <c r="E10" s="90">
        <v>1179.7729999999999</v>
      </c>
      <c r="F10" s="78">
        <v>12600.563</v>
      </c>
      <c r="G10" s="434">
        <f t="shared" si="0"/>
        <v>0.10990888849554226</v>
      </c>
      <c r="H10" s="141">
        <f t="shared" ref="H10:H13" si="1">(E10-I10)/I10</f>
        <v>1.1154220630768097</v>
      </c>
      <c r="I10" s="414">
        <v>557.70100000000002</v>
      </c>
      <c r="J10" s="112">
        <v>5954.6849999999995</v>
      </c>
      <c r="K10" s="117">
        <f t="shared" ref="K10:K14" si="2">I10/$I$15</f>
        <v>4.9818671793892384E-2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73"/>
      <c r="B11" s="974"/>
      <c r="C11" s="93" t="s">
        <v>8</v>
      </c>
      <c r="D11" s="77">
        <v>10415</v>
      </c>
      <c r="E11" s="90">
        <v>766.12699999999995</v>
      </c>
      <c r="F11" s="78">
        <v>8182.6269999999995</v>
      </c>
      <c r="G11" s="434">
        <f t="shared" si="0"/>
        <v>7.1373193840191543E-2</v>
      </c>
      <c r="H11" s="141">
        <f t="shared" si="1"/>
        <v>2.4950663562531689E-2</v>
      </c>
      <c r="I11" s="414">
        <v>747.47695399999998</v>
      </c>
      <c r="J11" s="112">
        <v>7981.0079580000001</v>
      </c>
      <c r="K11" s="117">
        <f t="shared" si="2"/>
        <v>6.677109964806302E-2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73"/>
      <c r="B12" s="974"/>
      <c r="C12" s="93" t="s">
        <v>9</v>
      </c>
      <c r="D12" s="77">
        <v>103182</v>
      </c>
      <c r="E12" s="90">
        <v>1207.568</v>
      </c>
      <c r="F12" s="78">
        <v>12897.654</v>
      </c>
      <c r="G12" s="434">
        <f t="shared" si="0"/>
        <v>0.11249829981088309</v>
      </c>
      <c r="H12" s="141">
        <f t="shared" si="1"/>
        <v>-0.23274457728273404</v>
      </c>
      <c r="I12" s="414">
        <v>1573.880046</v>
      </c>
      <c r="J12" s="112">
        <v>16804.731041999999</v>
      </c>
      <c r="K12" s="117">
        <f t="shared" si="2"/>
        <v>0.1405925638552383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73"/>
      <c r="B13" s="974"/>
      <c r="C13" s="290" t="s">
        <v>306</v>
      </c>
      <c r="D13" s="85">
        <v>15</v>
      </c>
      <c r="E13" s="102">
        <v>368.392</v>
      </c>
      <c r="F13" s="86">
        <v>3934.5201000000002</v>
      </c>
      <c r="G13" s="103">
        <f t="shared" si="0"/>
        <v>3.4319784611658175E-2</v>
      </c>
      <c r="H13" s="141">
        <f t="shared" si="1"/>
        <v>0.14224056406328969</v>
      </c>
      <c r="I13" s="417">
        <v>322.517</v>
      </c>
      <c r="J13" s="118">
        <v>3444.1210000000001</v>
      </c>
      <c r="K13" s="117">
        <f t="shared" si="2"/>
        <v>2.8810004950593222E-2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73"/>
      <c r="B14" s="974"/>
      <c r="C14" s="93" t="s">
        <v>314</v>
      </c>
      <c r="D14" s="419"/>
      <c r="E14" s="90">
        <v>159.52500000000001</v>
      </c>
      <c r="F14" s="78">
        <v>1703.8049999999996</v>
      </c>
      <c r="G14" s="434">
        <f t="shared" si="0"/>
        <v>1.4861516102887063E-2</v>
      </c>
      <c r="H14" s="141">
        <f>(E14-I14)/I14</f>
        <v>-0.28961079444246524</v>
      </c>
      <c r="I14" s="414">
        <v>224.56</v>
      </c>
      <c r="J14" s="112">
        <v>2397.6759999999999</v>
      </c>
      <c r="K14" s="117">
        <f t="shared" si="2"/>
        <v>2.0059639373134482E-2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75"/>
      <c r="B15" s="976"/>
      <c r="C15" s="592" t="s">
        <v>2</v>
      </c>
      <c r="D15" s="593">
        <v>114082</v>
      </c>
      <c r="E15" s="594">
        <v>10734.099999999999</v>
      </c>
      <c r="F15" s="595">
        <v>114645.69729999997</v>
      </c>
      <c r="G15" s="596">
        <f>SUM(G9:G14)</f>
        <v>1.0000000000000002</v>
      </c>
      <c r="H15" s="597">
        <f>(E15-I15)/I15</f>
        <v>-4.113744658370673E-2</v>
      </c>
      <c r="I15" s="598">
        <v>11194.618</v>
      </c>
      <c r="J15" s="599">
        <v>119527.274</v>
      </c>
      <c r="K15" s="607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77" t="str">
        <f>T!J21</f>
        <v>Srpen</v>
      </c>
      <c r="B16" s="978"/>
      <c r="C16" s="92" t="s">
        <v>6</v>
      </c>
      <c r="D16" s="77">
        <v>123</v>
      </c>
      <c r="E16" s="90">
        <v>7463.6933580999994</v>
      </c>
      <c r="F16" s="78">
        <v>79717.469530000002</v>
      </c>
      <c r="G16" s="433">
        <f>E16/$E$22</f>
        <v>0.65843013148497642</v>
      </c>
      <c r="H16" s="141">
        <f>(E16-I16)/I16</f>
        <v>2.5348299932489008E-3</v>
      </c>
      <c r="I16" s="413">
        <v>7444.8220000000001</v>
      </c>
      <c r="J16" s="113">
        <v>79431.160999999993</v>
      </c>
      <c r="K16" s="116">
        <f>I16/$I$22</f>
        <v>0.67407682993599249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77"/>
      <c r="B17" s="978"/>
      <c r="C17" s="93" t="s">
        <v>7</v>
      </c>
      <c r="D17" s="77">
        <v>347</v>
      </c>
      <c r="E17" s="90">
        <v>1223.0122271</v>
      </c>
      <c r="F17" s="78">
        <v>13062.626700000001</v>
      </c>
      <c r="G17" s="434">
        <f t="shared" ref="G17:G21" si="3">E17/$E$22</f>
        <v>0.1078913699774746</v>
      </c>
      <c r="H17" s="141">
        <f t="shared" ref="H17:H19" si="4">(E17-I17)/I17</f>
        <v>0.94192114434061891</v>
      </c>
      <c r="I17" s="414">
        <v>629.79499999999996</v>
      </c>
      <c r="J17" s="112">
        <v>6719.598</v>
      </c>
      <c r="K17" s="117">
        <f t="shared" ref="K17:K21" si="5">I17/$I$22</f>
        <v>5.702355504396725E-2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77"/>
      <c r="B18" s="978"/>
      <c r="C18" s="93" t="s">
        <v>8</v>
      </c>
      <c r="D18" s="77">
        <v>10415</v>
      </c>
      <c r="E18" s="90">
        <v>813.74654899999996</v>
      </c>
      <c r="F18" s="78">
        <v>8691.3827600000004</v>
      </c>
      <c r="G18" s="434">
        <f t="shared" si="3"/>
        <v>7.1786878365258946E-2</v>
      </c>
      <c r="H18" s="141">
        <f t="shared" si="4"/>
        <v>4.2902836228680102E-2</v>
      </c>
      <c r="I18" s="414">
        <v>780.27072199999998</v>
      </c>
      <c r="J18" s="112">
        <v>8325.0791260000005</v>
      </c>
      <c r="K18" s="117">
        <f>I18/$I$22</f>
        <v>7.0648084638911188E-2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77"/>
      <c r="B19" s="978"/>
      <c r="C19" s="93" t="s">
        <v>9</v>
      </c>
      <c r="D19" s="77">
        <v>103182</v>
      </c>
      <c r="E19" s="90">
        <v>1235.9928694</v>
      </c>
      <c r="F19" s="78">
        <v>13200.956039999999</v>
      </c>
      <c r="G19" s="434">
        <f t="shared" si="3"/>
        <v>0.10903649285515458</v>
      </c>
      <c r="H19" s="141">
        <f t="shared" si="4"/>
        <v>-0.24769000489502199</v>
      </c>
      <c r="I19" s="414">
        <v>1642.9302779999998</v>
      </c>
      <c r="J19" s="112">
        <v>17529.203873999999</v>
      </c>
      <c r="K19" s="117">
        <f>I19/$I$22</f>
        <v>0.14875590492292476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77"/>
      <c r="B20" s="978"/>
      <c r="C20" s="290" t="s">
        <v>306</v>
      </c>
      <c r="D20" s="85">
        <v>15</v>
      </c>
      <c r="E20" s="102">
        <v>399.447</v>
      </c>
      <c r="F20" s="86">
        <v>4266.6390000000001</v>
      </c>
      <c r="G20" s="103">
        <f t="shared" si="3"/>
        <v>3.5238310058095981E-2</v>
      </c>
      <c r="H20" s="141">
        <f>(E20-I20)/I20</f>
        <v>0.13042826134327967</v>
      </c>
      <c r="I20" s="417">
        <v>353.35900000000004</v>
      </c>
      <c r="J20" s="118">
        <v>3771.3980000000001</v>
      </c>
      <c r="K20" s="117">
        <f>I20/$I$22</f>
        <v>3.1994198726222382E-2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77"/>
      <c r="B21" s="978"/>
      <c r="C21" s="93" t="s">
        <v>314</v>
      </c>
      <c r="D21" s="419"/>
      <c r="E21" s="90">
        <v>199.697</v>
      </c>
      <c r="F21" s="78">
        <v>2132.6385313000001</v>
      </c>
      <c r="G21" s="434">
        <f t="shared" si="3"/>
        <v>1.7616817259039606E-2</v>
      </c>
      <c r="H21" s="141">
        <f t="shared" ref="H21" si="6">(E21-I21)/I21</f>
        <v>3.3125704884786861E-2</v>
      </c>
      <c r="I21" s="414">
        <v>193.29400000000001</v>
      </c>
      <c r="J21" s="112">
        <v>2062.3409999999999</v>
      </c>
      <c r="K21" s="117">
        <f t="shared" si="5"/>
        <v>1.7501426731982003E-2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77"/>
      <c r="B22" s="978"/>
      <c r="C22" s="592" t="s">
        <v>2</v>
      </c>
      <c r="D22" s="593">
        <v>114082</v>
      </c>
      <c r="E22" s="594">
        <v>11335.589003599998</v>
      </c>
      <c r="F22" s="595">
        <v>121071.71256130001</v>
      </c>
      <c r="G22" s="596">
        <f>SUM(G16:G21)</f>
        <v>1.0000000000000002</v>
      </c>
      <c r="H22" s="597">
        <f>(E22-I22)/I22</f>
        <v>2.6358709584189111E-2</v>
      </c>
      <c r="I22" s="598">
        <v>11044.471</v>
      </c>
      <c r="J22" s="599">
        <v>117838.78099999999</v>
      </c>
      <c r="K22" s="607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77" t="str">
        <f>T!J22</f>
        <v>Září</v>
      </c>
      <c r="B23" s="978"/>
      <c r="C23" s="92" t="s">
        <v>6</v>
      </c>
      <c r="D23" s="77">
        <v>123</v>
      </c>
      <c r="E23" s="90">
        <v>8328.2631016000014</v>
      </c>
      <c r="F23" s="78">
        <v>88894.215100000001</v>
      </c>
      <c r="G23" s="433">
        <f>E23/$E$29</f>
        <v>0.61501282179937233</v>
      </c>
      <c r="H23" s="141">
        <f>(E23-I23)/I23</f>
        <v>-5.9730611214503272E-2</v>
      </c>
      <c r="I23" s="413">
        <v>8857.3160000000007</v>
      </c>
      <c r="J23" s="113">
        <v>94551.895999999993</v>
      </c>
      <c r="K23" s="116">
        <f>I23/$I$29</f>
        <v>0.51375175104096726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77"/>
      <c r="B24" s="978"/>
      <c r="C24" s="93" t="s">
        <v>7</v>
      </c>
      <c r="D24" s="77">
        <v>347</v>
      </c>
      <c r="E24" s="90">
        <v>1530.4558089</v>
      </c>
      <c r="F24" s="78">
        <v>16335.779210000001</v>
      </c>
      <c r="G24" s="434">
        <f t="shared" ref="G24:G28" si="7">E24/$E$29</f>
        <v>0.11301875723522709</v>
      </c>
      <c r="H24" s="141">
        <f t="shared" ref="H24:H28" si="8">(E24-I24)/I24</f>
        <v>0.58780576533825213</v>
      </c>
      <c r="I24" s="414">
        <v>963.88100000000009</v>
      </c>
      <c r="J24" s="112">
        <v>10289.43</v>
      </c>
      <c r="K24" s="117">
        <f t="shared" ref="K24:K28" si="9">I24/$I$29</f>
        <v>5.5908082261614978E-2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77"/>
      <c r="B25" s="978"/>
      <c r="C25" s="93" t="s">
        <v>8</v>
      </c>
      <c r="D25" s="77">
        <v>10415</v>
      </c>
      <c r="E25" s="90">
        <v>1223.7131899999999</v>
      </c>
      <c r="F25" s="78">
        <v>13061.669879999999</v>
      </c>
      <c r="G25" s="434">
        <f t="shared" si="7"/>
        <v>9.036689798025524E-2</v>
      </c>
      <c r="H25" s="141">
        <f t="shared" si="8"/>
        <v>-0.43944418040688604</v>
      </c>
      <c r="I25" s="414">
        <v>2183.035386</v>
      </c>
      <c r="J25" s="112">
        <v>23304.581272000003</v>
      </c>
      <c r="K25" s="117">
        <f t="shared" si="9"/>
        <v>0.12662281126041949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77"/>
      <c r="B26" s="978"/>
      <c r="C26" s="93" t="s">
        <v>9</v>
      </c>
      <c r="D26" s="77">
        <v>103182</v>
      </c>
      <c r="E26" s="90">
        <v>1858.6877999999999</v>
      </c>
      <c r="F26" s="78">
        <v>19839.801800000001</v>
      </c>
      <c r="G26" s="434">
        <f t="shared" si="7"/>
        <v>0.13725753074521085</v>
      </c>
      <c r="H26" s="141">
        <f t="shared" si="8"/>
        <v>-0.5956365896359691</v>
      </c>
      <c r="I26" s="414">
        <v>4596.5776139999998</v>
      </c>
      <c r="J26" s="112">
        <v>49069.894727999999</v>
      </c>
      <c r="K26" s="117">
        <f t="shared" si="9"/>
        <v>0.26661573302659758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77"/>
      <c r="B27" s="978"/>
      <c r="C27" s="290" t="s">
        <v>306</v>
      </c>
      <c r="D27" s="85">
        <v>15</v>
      </c>
      <c r="E27" s="102">
        <v>367.58600000000001</v>
      </c>
      <c r="F27" s="86">
        <v>3922.9474999999998</v>
      </c>
      <c r="G27" s="103">
        <f t="shared" si="7"/>
        <v>2.7144928102777174E-2</v>
      </c>
      <c r="H27" s="141">
        <f t="shared" si="8"/>
        <v>0.1021639336397681</v>
      </c>
      <c r="I27" s="417">
        <v>333.51300000000003</v>
      </c>
      <c r="J27" s="118">
        <v>3560.2240000000002</v>
      </c>
      <c r="K27" s="117">
        <f t="shared" si="9"/>
        <v>1.9344786586018396E-2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77"/>
      <c r="B28" s="978"/>
      <c r="C28" s="93" t="s">
        <v>314</v>
      </c>
      <c r="D28" s="419"/>
      <c r="E28" s="90">
        <v>232.90299999999999</v>
      </c>
      <c r="F28" s="78">
        <v>2486.0762068000004</v>
      </c>
      <c r="G28" s="434">
        <f t="shared" si="7"/>
        <v>1.7199064137157324E-2</v>
      </c>
      <c r="H28" s="141">
        <f t="shared" si="8"/>
        <v>-0.23921721065147511</v>
      </c>
      <c r="I28" s="414">
        <v>306.13599999999997</v>
      </c>
      <c r="J28" s="112">
        <v>3268.0389999999998</v>
      </c>
      <c r="K28" s="117">
        <f t="shared" si="9"/>
        <v>1.7756835824382637E-2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79"/>
      <c r="B29" s="980"/>
      <c r="C29" s="600" t="s">
        <v>2</v>
      </c>
      <c r="D29" s="601">
        <v>114082</v>
      </c>
      <c r="E29" s="602">
        <v>13541.608900500001</v>
      </c>
      <c r="F29" s="603">
        <v>144540.48969680001</v>
      </c>
      <c r="G29" s="596">
        <f>SUM(G23:G28)</f>
        <v>1</v>
      </c>
      <c r="H29" s="604">
        <f>(E29-I29)/I29</f>
        <v>-0.21454475774107842</v>
      </c>
      <c r="I29" s="605">
        <v>17240.458999999995</v>
      </c>
      <c r="J29" s="606">
        <v>184044.065</v>
      </c>
      <c r="K29" s="607">
        <f>SUM(K23:K28)</f>
        <v>1.0000000000000002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81" t="str">
        <f>T!E17</f>
        <v>III. čtvrtletí</v>
      </c>
      <c r="B30" s="982"/>
      <c r="C30" s="108" t="s">
        <v>6</v>
      </c>
      <c r="D30" s="109">
        <f>D23</f>
        <v>123</v>
      </c>
      <c r="E30" s="435">
        <f>E9+E16+E23</f>
        <v>22844.671459699999</v>
      </c>
      <c r="F30" s="110">
        <f>F9+F16+F23</f>
        <v>243938.21283</v>
      </c>
      <c r="G30" s="436">
        <f>E30/$E$36</f>
        <v>0.64150066984977394</v>
      </c>
      <c r="H30" s="431">
        <f>(E30-I30)/I30</f>
        <v>-5.0931363187513949E-2</v>
      </c>
      <c r="I30" s="415">
        <f>I9+I16+I23</f>
        <v>24070.620999999999</v>
      </c>
      <c r="J30" s="125">
        <f>J9+J16+J23</f>
        <v>256928.11</v>
      </c>
      <c r="K30" s="608">
        <f>I30/$I$36</f>
        <v>0.6096984950283626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83"/>
      <c r="B31" s="984"/>
      <c r="C31" s="93" t="s">
        <v>7</v>
      </c>
      <c r="D31" s="77">
        <f t="shared" ref="D31:D34" si="10">D24</f>
        <v>347</v>
      </c>
      <c r="E31" s="90">
        <f>E10+E17+E24</f>
        <v>3933.2410360000003</v>
      </c>
      <c r="F31" s="78">
        <f t="shared" ref="F31" si="11">F10+F17+F24</f>
        <v>41998.968910000003</v>
      </c>
      <c r="G31" s="434">
        <f t="shared" ref="G31:G35" si="12">E31/$E$36</f>
        <v>0.11044924693820717</v>
      </c>
      <c r="H31" s="141">
        <f t="shared" ref="H31:H33" si="13">(E31-I31)/I31</f>
        <v>0.82824350915715828</v>
      </c>
      <c r="I31" s="414">
        <f>I10+I17+I24</f>
        <v>2151.3770000000004</v>
      </c>
      <c r="J31" s="112">
        <f t="shared" ref="J31" si="14">J10+J17+J24</f>
        <v>22963.713</v>
      </c>
      <c r="K31" s="117">
        <f t="shared" ref="K31:K35" si="15">I31/$I$36</f>
        <v>5.4493455700151398E-2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83"/>
      <c r="B32" s="984"/>
      <c r="C32" s="93" t="s">
        <v>8</v>
      </c>
      <c r="D32" s="77">
        <f t="shared" si="10"/>
        <v>10415</v>
      </c>
      <c r="E32" s="90">
        <f t="shared" ref="E32:F35" si="16">E11+E18+E25</f>
        <v>2803.5867389999999</v>
      </c>
      <c r="F32" s="78">
        <f t="shared" si="16"/>
        <v>29935.679640000002</v>
      </c>
      <c r="G32" s="434">
        <f t="shared" si="12"/>
        <v>7.8727451792124023E-2</v>
      </c>
      <c r="H32" s="141">
        <f t="shared" si="13"/>
        <v>-0.24447570980100591</v>
      </c>
      <c r="I32" s="414">
        <f t="shared" ref="I32:J34" si="17">I11+I18+I25</f>
        <v>3710.783062</v>
      </c>
      <c r="J32" s="112">
        <f t="shared" si="17"/>
        <v>39610.668356000002</v>
      </c>
      <c r="K32" s="117">
        <f>I32/$I$36</f>
        <v>9.3992541707924329E-2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83"/>
      <c r="B33" s="984"/>
      <c r="C33" s="93" t="s">
        <v>9</v>
      </c>
      <c r="D33" s="77">
        <f t="shared" si="10"/>
        <v>103182</v>
      </c>
      <c r="E33" s="90">
        <f>E12+E19+E26</f>
        <v>4302.2486693999999</v>
      </c>
      <c r="F33" s="78">
        <f t="shared" si="16"/>
        <v>45938.411840000001</v>
      </c>
      <c r="G33" s="434">
        <f t="shared" si="12"/>
        <v>0.12081134141714822</v>
      </c>
      <c r="H33" s="141">
        <f t="shared" si="13"/>
        <v>-0.44937475221520223</v>
      </c>
      <c r="I33" s="414">
        <f>I12+I19+I26</f>
        <v>7813.3879379999998</v>
      </c>
      <c r="J33" s="112">
        <f t="shared" si="17"/>
        <v>83403.829643999998</v>
      </c>
      <c r="K33" s="117">
        <f t="shared" si="15"/>
        <v>0.19790976173283445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83"/>
      <c r="B34" s="984"/>
      <c r="C34" s="290" t="s">
        <v>306</v>
      </c>
      <c r="D34" s="77">
        <f t="shared" si="10"/>
        <v>15</v>
      </c>
      <c r="E34" s="90">
        <f>E13+E20+E27</f>
        <v>1135.425</v>
      </c>
      <c r="F34" s="78">
        <f t="shared" si="16"/>
        <v>12124.106600000001</v>
      </c>
      <c r="G34" s="103">
        <f t="shared" si="12"/>
        <v>3.1883842118241815E-2</v>
      </c>
      <c r="H34" s="141">
        <f>(E34-I34)/I34</f>
        <v>0.12486365514187289</v>
      </c>
      <c r="I34" s="414">
        <f>I13+I20+I27</f>
        <v>1009.389</v>
      </c>
      <c r="J34" s="112">
        <f t="shared" si="17"/>
        <v>10775.743</v>
      </c>
      <c r="K34" s="117">
        <f t="shared" si="15"/>
        <v>2.5567389981263212E-2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83"/>
      <c r="B35" s="984"/>
      <c r="C35" s="93" t="s">
        <v>314</v>
      </c>
      <c r="D35" s="77"/>
      <c r="E35" s="90">
        <f t="shared" si="16"/>
        <v>592.125</v>
      </c>
      <c r="F35" s="78">
        <f t="shared" si="16"/>
        <v>6322.5197380999998</v>
      </c>
      <c r="G35" s="434">
        <f t="shared" si="12"/>
        <v>1.6627447884504862E-2</v>
      </c>
      <c r="H35" s="141">
        <f t="shared" ref="H35" si="18">(E35-I35)/I35</f>
        <v>-0.18213649359797787</v>
      </c>
      <c r="I35" s="414">
        <f t="shared" ref="I35:J35" si="19">I14+I21+I28</f>
        <v>723.99</v>
      </c>
      <c r="J35" s="112">
        <f t="shared" si="19"/>
        <v>7728.0559999999996</v>
      </c>
      <c r="K35" s="117">
        <f t="shared" si="15"/>
        <v>1.8338355849464135E-2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83"/>
      <c r="B36" s="984"/>
      <c r="C36" s="627" t="s">
        <v>2</v>
      </c>
      <c r="D36" s="622">
        <f>SUM(D30:D35)</f>
        <v>114082</v>
      </c>
      <c r="E36" s="628">
        <f>SUM(E30:E35)</f>
        <v>35611.2979041</v>
      </c>
      <c r="F36" s="629">
        <f>SUM(F30:F35)</f>
        <v>380257.89955810003</v>
      </c>
      <c r="G36" s="630">
        <f>SUM(G30:G35)</f>
        <v>1</v>
      </c>
      <c r="H36" s="631">
        <f>(E36-I36)/I36</f>
        <v>-9.7981114066959321E-2</v>
      </c>
      <c r="I36" s="641">
        <f>SUM(I30:I35)</f>
        <v>39479.547999999995</v>
      </c>
      <c r="J36" s="642">
        <f>SUM(J30:J35)</f>
        <v>421410.11999999994</v>
      </c>
      <c r="K36" s="643">
        <f>SUM(K30:K35)</f>
        <v>1.0000000000000002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67" t="s">
        <v>163</v>
      </c>
      <c r="B39" s="967"/>
      <c r="C39" s="967"/>
      <c r="D39" s="967"/>
      <c r="E39" s="967"/>
      <c r="F39" s="83"/>
      <c r="G39" s="967" t="s">
        <v>164</v>
      </c>
      <c r="H39" s="967"/>
      <c r="I39" s="967"/>
      <c r="J39" s="967"/>
      <c r="K39" s="967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68" t="str">
        <f>A30</f>
        <v>III. čtvrtletí</v>
      </c>
      <c r="B40" s="969"/>
      <c r="C40" s="969"/>
      <c r="D40" s="969"/>
      <c r="E40" s="969"/>
      <c r="F40" s="83"/>
      <c r="G40" s="970" t="str">
        <f>A30</f>
        <v>III. čtvrtletí</v>
      </c>
      <c r="H40" s="970"/>
      <c r="I40" s="970"/>
      <c r="J40" s="970"/>
      <c r="K40" s="970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10734.099999999999</v>
      </c>
      <c r="D45" s="260">
        <f>I15</f>
        <v>11194.618</v>
      </c>
      <c r="E45" s="71"/>
      <c r="F45" s="71"/>
      <c r="G45" s="71"/>
      <c r="H45" s="83" t="str">
        <f>A9</f>
        <v>Červenec</v>
      </c>
      <c r="I45" s="261">
        <f>E15/E36</f>
        <v>0.30142400394690921</v>
      </c>
      <c r="J45" s="261">
        <f>I15/I36</f>
        <v>0.28355486744681074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11335.589003599998</v>
      </c>
      <c r="D46" s="260">
        <f>I22</f>
        <v>11044.471</v>
      </c>
      <c r="E46" s="71"/>
      <c r="F46" s="71"/>
      <c r="G46" s="71"/>
      <c r="H46" s="83" t="str">
        <f>A16</f>
        <v>Srpen</v>
      </c>
      <c r="I46" s="261">
        <f>E22/E36</f>
        <v>0.31831440219130314</v>
      </c>
      <c r="J46" s="261">
        <f>I22/I36</f>
        <v>0.27975170840355112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13541.608900500001</v>
      </c>
      <c r="D47" s="260">
        <f>I29</f>
        <v>17240.458999999995</v>
      </c>
      <c r="E47" s="71"/>
      <c r="F47" s="71"/>
      <c r="G47" s="71"/>
      <c r="H47" s="83" t="str">
        <f>A23</f>
        <v>Září</v>
      </c>
      <c r="I47" s="261">
        <f>E29/E36</f>
        <v>0.38026159386178759</v>
      </c>
      <c r="J47" s="261">
        <f>I29/I36</f>
        <v>0.43669342414963813</v>
      </c>
      <c r="K47" s="83"/>
      <c r="L47" s="71"/>
    </row>
    <row r="48" spans="1:21" ht="15" customHeight="1" x14ac:dyDescent="0.2">
      <c r="A48" s="83"/>
      <c r="B48" s="83"/>
      <c r="C48" s="260">
        <f>SUM(C45:C47)</f>
        <v>35611.2979041</v>
      </c>
      <c r="D48" s="260">
        <f>SUM(D45:D47)</f>
        <v>39479.547999999995</v>
      </c>
      <c r="E48" s="83"/>
      <c r="F48" s="83"/>
      <c r="G48" s="83"/>
      <c r="H48" s="83"/>
      <c r="I48" s="181">
        <f>SUM(I45:I47)</f>
        <v>0.99999999999999989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1" t="s">
        <v>234</v>
      </c>
      <c r="L1" s="951"/>
    </row>
    <row r="2" spans="1:22" s="564" customFormat="1" ht="15.75" customHeight="1" x14ac:dyDescent="0.2">
      <c r="A2" s="961" t="s">
        <v>202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</row>
    <row r="3" spans="1:22" ht="18.75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22" ht="12.95" customHeight="1" x14ac:dyDescent="0.2">
      <c r="A4" s="952" t="s">
        <v>109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22" ht="24.95" customHeight="1" x14ac:dyDescent="0.25">
      <c r="A6" s="74"/>
      <c r="B6" s="75"/>
      <c r="C6" s="76"/>
      <c r="D6" s="76"/>
      <c r="E6" s="964" t="s">
        <v>39</v>
      </c>
      <c r="F6" s="965"/>
      <c r="G6" s="432"/>
      <c r="H6" s="949" t="s">
        <v>108</v>
      </c>
      <c r="I6" s="962" t="s">
        <v>39</v>
      </c>
      <c r="J6" s="963"/>
      <c r="K6" s="411"/>
      <c r="L6" s="87"/>
    </row>
    <row r="7" spans="1:22" ht="24.95" customHeight="1" x14ac:dyDescent="0.25">
      <c r="A7" s="74"/>
      <c r="B7" s="94"/>
      <c r="C7" s="94"/>
      <c r="D7" s="959" t="s">
        <v>0</v>
      </c>
      <c r="E7" s="948"/>
      <c r="F7" s="949"/>
      <c r="G7" s="498" t="s">
        <v>107</v>
      </c>
      <c r="H7" s="949"/>
      <c r="I7" s="948"/>
      <c r="J7" s="949"/>
      <c r="K7" s="114" t="s">
        <v>107</v>
      </c>
      <c r="L7" s="87"/>
    </row>
    <row r="8" spans="1:22" ht="15" customHeight="1" x14ac:dyDescent="0.25">
      <c r="A8" s="958" t="s">
        <v>140</v>
      </c>
      <c r="B8" s="958"/>
      <c r="C8" s="96" t="s">
        <v>45</v>
      </c>
      <c r="D8" s="960"/>
      <c r="E8" s="770" t="s">
        <v>342</v>
      </c>
      <c r="F8" s="764" t="s">
        <v>1</v>
      </c>
      <c r="G8" s="499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71" t="str">
        <f>T!J20</f>
        <v>Červenec</v>
      </c>
      <c r="B9" s="972"/>
      <c r="C9" s="92" t="s">
        <v>6</v>
      </c>
      <c r="D9" s="77">
        <v>101</v>
      </c>
      <c r="E9" s="90">
        <v>45084.978000000003</v>
      </c>
      <c r="F9" s="78">
        <v>480365.31400000001</v>
      </c>
      <c r="G9" s="433">
        <f t="shared" ref="G9:G14" si="0">E9/$E$15</f>
        <v>0.9723931654606125</v>
      </c>
      <c r="H9" s="141">
        <f>(E9-I9)/I9</f>
        <v>-0.18357195673604706</v>
      </c>
      <c r="I9" s="413">
        <v>55222.231</v>
      </c>
      <c r="J9" s="113">
        <v>588470.27799999993</v>
      </c>
      <c r="K9" s="116">
        <f>I9/$I$15</f>
        <v>0.96128193900802827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73"/>
      <c r="B10" s="974"/>
      <c r="C10" s="93" t="s">
        <v>7</v>
      </c>
      <c r="D10" s="77">
        <v>121</v>
      </c>
      <c r="E10" s="90">
        <v>20.253</v>
      </c>
      <c r="F10" s="78">
        <v>213.43199999999999</v>
      </c>
      <c r="G10" s="434">
        <f t="shared" si="0"/>
        <v>4.3681686569912006E-4</v>
      </c>
      <c r="H10" s="141">
        <f t="shared" ref="H10:H13" si="1">(E10-I10)/I10</f>
        <v>-0.49250776786609202</v>
      </c>
      <c r="I10" s="414">
        <v>39.908000000000001</v>
      </c>
      <c r="J10" s="112">
        <v>416.459</v>
      </c>
      <c r="K10" s="117">
        <f t="shared" ref="K10:K14" si="2">I10/$I$15</f>
        <v>6.9469919862405406E-4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73"/>
      <c r="B11" s="974"/>
      <c r="C11" s="93" t="s">
        <v>8</v>
      </c>
      <c r="D11" s="77">
        <v>856</v>
      </c>
      <c r="E11" s="90">
        <v>2.569</v>
      </c>
      <c r="F11" s="78">
        <v>27.192</v>
      </c>
      <c r="G11" s="434">
        <f t="shared" si="0"/>
        <v>5.5408212510790475E-5</v>
      </c>
      <c r="H11" s="141">
        <f t="shared" si="1"/>
        <v>0.60662914321450911</v>
      </c>
      <c r="I11" s="414">
        <v>1.599</v>
      </c>
      <c r="J11" s="112">
        <v>16.901</v>
      </c>
      <c r="K11" s="117">
        <f t="shared" si="2"/>
        <v>2.7834620091206333E-5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73"/>
      <c r="B12" s="974"/>
      <c r="C12" s="93" t="s">
        <v>9</v>
      </c>
      <c r="D12" s="77">
        <v>6539</v>
      </c>
      <c r="E12" s="90">
        <v>0</v>
      </c>
      <c r="F12" s="78">
        <v>0</v>
      </c>
      <c r="G12" s="434">
        <f t="shared" si="0"/>
        <v>0</v>
      </c>
      <c r="H12" s="609">
        <f>(E12-I12)/I12</f>
        <v>-1</v>
      </c>
      <c r="I12" s="414">
        <v>0.83799999999999997</v>
      </c>
      <c r="J12" s="112">
        <v>8.6929999999999996</v>
      </c>
      <c r="K12" s="117">
        <f t="shared" si="2"/>
        <v>1.4587499459931773E-5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73"/>
      <c r="B13" s="974"/>
      <c r="C13" s="290" t="s">
        <v>306</v>
      </c>
      <c r="D13" s="85">
        <v>5</v>
      </c>
      <c r="E13" s="102">
        <v>24.22</v>
      </c>
      <c r="F13" s="86">
        <v>251.96100000000001</v>
      </c>
      <c r="G13" s="103">
        <f t="shared" si="0"/>
        <v>5.2237715337148508E-4</v>
      </c>
      <c r="H13" s="609" t="e">
        <f t="shared" si="1"/>
        <v>#DIV/0!</v>
      </c>
      <c r="I13" s="417">
        <v>0</v>
      </c>
      <c r="J13" s="118">
        <v>0</v>
      </c>
      <c r="K13" s="117">
        <f t="shared" si="2"/>
        <v>0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73"/>
      <c r="B14" s="974"/>
      <c r="C14" s="93" t="s">
        <v>321</v>
      </c>
      <c r="D14" s="419">
        <v>0</v>
      </c>
      <c r="E14" s="90">
        <v>1232.9480000000001</v>
      </c>
      <c r="F14" s="78">
        <v>13360.665428000008</v>
      </c>
      <c r="G14" s="434">
        <f t="shared" si="0"/>
        <v>2.6592232307806187E-2</v>
      </c>
      <c r="H14" s="141">
        <f>(E14-I14)/I14</f>
        <v>-0.43491225416729679</v>
      </c>
      <c r="I14" s="414">
        <v>2181.87</v>
      </c>
      <c r="J14" s="112">
        <v>23408.145788000005</v>
      </c>
      <c r="K14" s="117">
        <f t="shared" si="2"/>
        <v>3.798093967379635E-2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75"/>
      <c r="B15" s="976"/>
      <c r="C15" s="592" t="s">
        <v>2</v>
      </c>
      <c r="D15" s="593">
        <v>7622</v>
      </c>
      <c r="E15" s="594">
        <v>46364.968000000001</v>
      </c>
      <c r="F15" s="595">
        <v>494218.56442800001</v>
      </c>
      <c r="G15" s="596">
        <f>SUM(G9:G14)</f>
        <v>1</v>
      </c>
      <c r="H15" s="597">
        <f>(E15-I15)/I15</f>
        <v>-0.19290101949910021</v>
      </c>
      <c r="I15" s="598">
        <v>57446.446000000011</v>
      </c>
      <c r="J15" s="599">
        <v>612320.47678799985</v>
      </c>
      <c r="K15" s="607">
        <f>SUM(K9:K14)</f>
        <v>0.99999999999999989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77" t="str">
        <f>T!J21</f>
        <v>Srpen</v>
      </c>
      <c r="B16" s="978"/>
      <c r="C16" s="92" t="s">
        <v>6</v>
      </c>
      <c r="D16" s="77">
        <v>104</v>
      </c>
      <c r="E16" s="90">
        <v>55505.902000000002</v>
      </c>
      <c r="F16" s="78">
        <v>592003.90500000003</v>
      </c>
      <c r="G16" s="433">
        <f>E16/$E$22</f>
        <v>0.92953668745738205</v>
      </c>
      <c r="H16" s="141">
        <f>(E16-I16)/I16</f>
        <v>0.65634135672280314</v>
      </c>
      <c r="I16" s="413">
        <v>33511.148999999998</v>
      </c>
      <c r="J16" s="113">
        <v>356743.326</v>
      </c>
      <c r="K16" s="116">
        <f>I16/$I$22</f>
        <v>0.92335038082047871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77"/>
      <c r="B17" s="978"/>
      <c r="C17" s="93" t="s">
        <v>7</v>
      </c>
      <c r="D17" s="77">
        <v>126</v>
      </c>
      <c r="E17" s="90">
        <v>18.835000000000001</v>
      </c>
      <c r="F17" s="78">
        <v>197.072</v>
      </c>
      <c r="G17" s="434">
        <f t="shared" ref="G17:G21" si="3">E17/$E$22</f>
        <v>3.1542273663546247E-4</v>
      </c>
      <c r="H17" s="141">
        <f t="shared" ref="H17:H19" si="4">(E17-I17)/I17</f>
        <v>-0.49089090712509459</v>
      </c>
      <c r="I17" s="414">
        <v>36.996000000000002</v>
      </c>
      <c r="J17" s="112">
        <v>385.32400000000001</v>
      </c>
      <c r="K17" s="117">
        <f t="shared" ref="K17:K21" si="5">I17/$I$22</f>
        <v>1.0193703202726482E-3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77"/>
      <c r="B18" s="978"/>
      <c r="C18" s="93" t="s">
        <v>8</v>
      </c>
      <c r="D18" s="77">
        <v>848</v>
      </c>
      <c r="E18" s="90">
        <v>1.7190000000000001</v>
      </c>
      <c r="F18" s="78">
        <v>18.120999999999999</v>
      </c>
      <c r="G18" s="434">
        <f t="shared" si="3"/>
        <v>2.8787453372782588E-5</v>
      </c>
      <c r="H18" s="141">
        <f t="shared" si="4"/>
        <v>-3.6434977578475303E-2</v>
      </c>
      <c r="I18" s="414">
        <v>1.784</v>
      </c>
      <c r="J18" s="112">
        <v>18.778000000000002</v>
      </c>
      <c r="K18" s="117">
        <f>I18/$I$22</f>
        <v>4.9155493874105423E-5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77"/>
      <c r="B19" s="978"/>
      <c r="C19" s="93" t="s">
        <v>9</v>
      </c>
      <c r="D19" s="77">
        <v>6552</v>
      </c>
      <c r="E19" s="90">
        <v>0</v>
      </c>
      <c r="F19" s="78">
        <v>0</v>
      </c>
      <c r="G19" s="434">
        <f t="shared" si="3"/>
        <v>0</v>
      </c>
      <c r="H19" s="609" t="e">
        <f t="shared" si="4"/>
        <v>#DIV/0!</v>
      </c>
      <c r="I19" s="414">
        <v>0</v>
      </c>
      <c r="J19" s="112">
        <v>0</v>
      </c>
      <c r="K19" s="117">
        <f>I19/$I$22</f>
        <v>0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77"/>
      <c r="B20" s="978"/>
      <c r="C20" s="290" t="s">
        <v>306</v>
      </c>
      <c r="D20" s="85">
        <v>5</v>
      </c>
      <c r="E20" s="102">
        <v>25.221</v>
      </c>
      <c r="F20" s="86">
        <v>261.44099999999997</v>
      </c>
      <c r="G20" s="103">
        <f t="shared" si="3"/>
        <v>4.2236670245197764E-4</v>
      </c>
      <c r="H20" s="609" t="e">
        <f>(E20-I20)/I20</f>
        <v>#DIV/0!</v>
      </c>
      <c r="I20" s="417">
        <v>0</v>
      </c>
      <c r="J20" s="118">
        <v>0</v>
      </c>
      <c r="K20" s="117">
        <f>I20/$I$22</f>
        <v>0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77"/>
      <c r="B21" s="978"/>
      <c r="C21" s="93" t="s">
        <v>321</v>
      </c>
      <c r="D21" s="419">
        <v>0</v>
      </c>
      <c r="E21" s="90">
        <v>4161.8369999999995</v>
      </c>
      <c r="F21" s="78">
        <v>44592.018333400003</v>
      </c>
      <c r="G21" s="434">
        <f t="shared" si="3"/>
        <v>6.9696735650157854E-2</v>
      </c>
      <c r="H21" s="141">
        <f t="shared" ref="H21" si="6">(E21-I21)/I21</f>
        <v>0.51722192711428128</v>
      </c>
      <c r="I21" s="414">
        <v>2743.0640999999987</v>
      </c>
      <c r="J21" s="112">
        <v>29396.19098900001</v>
      </c>
      <c r="K21" s="117">
        <f t="shared" si="5"/>
        <v>7.5581093365374691E-2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77"/>
      <c r="B22" s="978"/>
      <c r="C22" s="592" t="s">
        <v>2</v>
      </c>
      <c r="D22" s="593">
        <v>7635</v>
      </c>
      <c r="E22" s="594">
        <v>59713.513999999996</v>
      </c>
      <c r="F22" s="595">
        <v>637072.55733340012</v>
      </c>
      <c r="G22" s="596">
        <f>SUM(G16:G21)</f>
        <v>1</v>
      </c>
      <c r="H22" s="597">
        <f>(E22-I22)/I22</f>
        <v>0.64531797737012786</v>
      </c>
      <c r="I22" s="598">
        <v>36292.993099999992</v>
      </c>
      <c r="J22" s="599">
        <v>386543.61898900004</v>
      </c>
      <c r="K22" s="607">
        <f>SUM(K16:K21)</f>
        <v>1.0000000000000002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77" t="str">
        <f>T!J22</f>
        <v>Září</v>
      </c>
      <c r="B23" s="978"/>
      <c r="C23" s="92" t="s">
        <v>6</v>
      </c>
      <c r="D23" s="77">
        <v>95</v>
      </c>
      <c r="E23" s="90">
        <v>33801.555999999997</v>
      </c>
      <c r="F23" s="78">
        <v>360930.27899999998</v>
      </c>
      <c r="G23" s="433">
        <f>E23/$E$29</f>
        <v>0.88754591460153265</v>
      </c>
      <c r="H23" s="141">
        <f>(E23-I23)/I23</f>
        <v>0.28123855040520523</v>
      </c>
      <c r="I23" s="413">
        <v>26381.937999999998</v>
      </c>
      <c r="J23" s="113">
        <v>281409.78999999998</v>
      </c>
      <c r="K23" s="116">
        <f>I23/$I$29</f>
        <v>0.9215426594703594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77"/>
      <c r="B24" s="978"/>
      <c r="C24" s="93" t="s">
        <v>7</v>
      </c>
      <c r="D24" s="77">
        <v>124</v>
      </c>
      <c r="E24" s="90">
        <v>29.873999999999999</v>
      </c>
      <c r="F24" s="78">
        <v>315.67399999999998</v>
      </c>
      <c r="G24" s="434">
        <f t="shared" ref="G24:G28" si="7">E24/$E$29</f>
        <v>7.8441793190840638E-4</v>
      </c>
      <c r="H24" s="141">
        <f t="shared" ref="H24:H28" si="8">(E24-I24)/I24</f>
        <v>-0.4119407098285468</v>
      </c>
      <c r="I24" s="414">
        <v>50.801000000000009</v>
      </c>
      <c r="J24" s="112">
        <v>530.23899999999992</v>
      </c>
      <c r="K24" s="117">
        <f t="shared" ref="K24:K28" si="9">I24/$I$29</f>
        <v>1.7745204557661283E-3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77"/>
      <c r="B25" s="978"/>
      <c r="C25" s="93" t="s">
        <v>8</v>
      </c>
      <c r="D25" s="77">
        <v>854</v>
      </c>
      <c r="E25" s="90">
        <v>2.9009999999999998</v>
      </c>
      <c r="F25" s="78">
        <v>30.719000000000001</v>
      </c>
      <c r="G25" s="434">
        <f t="shared" si="7"/>
        <v>7.6173141208619102E-5</v>
      </c>
      <c r="H25" s="141">
        <f t="shared" si="8"/>
        <v>-8.6874409820585655E-2</v>
      </c>
      <c r="I25" s="414">
        <v>3.1770000000000005</v>
      </c>
      <c r="J25" s="112">
        <v>33.497</v>
      </c>
      <c r="K25" s="117">
        <f t="shared" si="9"/>
        <v>1.1097520694413476E-4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77"/>
      <c r="B26" s="978"/>
      <c r="C26" s="93" t="s">
        <v>9</v>
      </c>
      <c r="D26" s="77">
        <v>6554</v>
      </c>
      <c r="E26" s="90">
        <v>0</v>
      </c>
      <c r="F26" s="78">
        <v>0</v>
      </c>
      <c r="G26" s="434">
        <f t="shared" si="7"/>
        <v>0</v>
      </c>
      <c r="H26" s="609" t="e">
        <f t="shared" si="8"/>
        <v>#DIV/0!</v>
      </c>
      <c r="I26" s="414">
        <v>0</v>
      </c>
      <c r="J26" s="112">
        <v>0</v>
      </c>
      <c r="K26" s="117">
        <f t="shared" si="9"/>
        <v>0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77"/>
      <c r="B27" s="978"/>
      <c r="C27" s="290" t="s">
        <v>306</v>
      </c>
      <c r="D27" s="85">
        <v>5</v>
      </c>
      <c r="E27" s="102">
        <v>26.553999999999998</v>
      </c>
      <c r="F27" s="86">
        <v>275.28500000000003</v>
      </c>
      <c r="G27" s="103">
        <f t="shared" si="7"/>
        <v>6.9724287888785642E-4</v>
      </c>
      <c r="H27" s="609" t="e">
        <f t="shared" si="8"/>
        <v>#DIV/0!</v>
      </c>
      <c r="I27" s="417">
        <v>0</v>
      </c>
      <c r="J27" s="118">
        <v>0</v>
      </c>
      <c r="K27" s="117">
        <f t="shared" si="9"/>
        <v>0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77"/>
      <c r="B28" s="978"/>
      <c r="C28" s="93" t="s">
        <v>321</v>
      </c>
      <c r="D28" s="419">
        <v>0</v>
      </c>
      <c r="E28" s="90">
        <v>4223.4049999999988</v>
      </c>
      <c r="F28" s="78">
        <v>45328.803801000009</v>
      </c>
      <c r="G28" s="434">
        <f t="shared" si="7"/>
        <v>0.11089625144646256</v>
      </c>
      <c r="H28" s="141">
        <f t="shared" si="8"/>
        <v>0.92664796314036724</v>
      </c>
      <c r="I28" s="414">
        <v>2192.1</v>
      </c>
      <c r="J28" s="112">
        <v>23486.525158000033</v>
      </c>
      <c r="K28" s="117">
        <f t="shared" si="9"/>
        <v>7.6571844866930361E-2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79"/>
      <c r="B29" s="980"/>
      <c r="C29" s="600" t="s">
        <v>2</v>
      </c>
      <c r="D29" s="601">
        <v>7632</v>
      </c>
      <c r="E29" s="602">
        <v>38084.289999999994</v>
      </c>
      <c r="F29" s="603">
        <v>406880.76080099994</v>
      </c>
      <c r="G29" s="596">
        <f>SUM(G23:G28)</f>
        <v>1.0000000000000002</v>
      </c>
      <c r="H29" s="604">
        <f>(E29-I29)/I29</f>
        <v>0.33031538056985854</v>
      </c>
      <c r="I29" s="605">
        <v>28628.015999999996</v>
      </c>
      <c r="J29" s="606">
        <v>305460.05115800002</v>
      </c>
      <c r="K29" s="607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81" t="str">
        <f>T!E17</f>
        <v>III. čtvrtletí</v>
      </c>
      <c r="B30" s="982"/>
      <c r="C30" s="108" t="s">
        <v>6</v>
      </c>
      <c r="D30" s="109">
        <f>D23</f>
        <v>95</v>
      </c>
      <c r="E30" s="435">
        <f>E9+E16+E23</f>
        <v>134392.43599999999</v>
      </c>
      <c r="F30" s="110">
        <f>F9+F16+F23</f>
        <v>1433299.4980000001</v>
      </c>
      <c r="G30" s="436">
        <f>E30/$E$36</f>
        <v>0.93222705234885461</v>
      </c>
      <c r="H30" s="431">
        <f>(E30-I30)/I30</f>
        <v>0.16745919079161983</v>
      </c>
      <c r="I30" s="415">
        <f>I9+I16+I23</f>
        <v>115115.318</v>
      </c>
      <c r="J30" s="125">
        <f>J9+J16+J23</f>
        <v>1226623.3939999999</v>
      </c>
      <c r="K30" s="608">
        <f>I30/$I$36</f>
        <v>0.94073475587055821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83"/>
      <c r="B31" s="984"/>
      <c r="C31" s="93" t="s">
        <v>7</v>
      </c>
      <c r="D31" s="77">
        <f t="shared" ref="D31:D34" si="10">D24</f>
        <v>124</v>
      </c>
      <c r="E31" s="90">
        <f>E10+E17+E24</f>
        <v>68.962000000000003</v>
      </c>
      <c r="F31" s="78">
        <f t="shared" ref="F31" si="11">F10+F17+F24</f>
        <v>726.178</v>
      </c>
      <c r="G31" s="434">
        <f t="shared" ref="G31:G35" si="12">E31/$E$36</f>
        <v>4.7836205591274289E-4</v>
      </c>
      <c r="H31" s="141">
        <f t="shared" ref="H31:H33" si="13">(E31-I31)/I31</f>
        <v>-0.45998982028894719</v>
      </c>
      <c r="I31" s="414">
        <f>I10+I17+I24</f>
        <v>127.70500000000001</v>
      </c>
      <c r="J31" s="112">
        <f t="shared" ref="J31" si="14">J10+J17+J24</f>
        <v>1332.0219999999999</v>
      </c>
      <c r="K31" s="117">
        <f t="shared" ref="K31:K35" si="15">I31/$I$36</f>
        <v>1.0436189908144947E-3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83"/>
      <c r="B32" s="984"/>
      <c r="C32" s="93" t="s">
        <v>8</v>
      </c>
      <c r="D32" s="77">
        <f t="shared" si="10"/>
        <v>854</v>
      </c>
      <c r="E32" s="90">
        <f t="shared" ref="E32:F35" si="16">E11+E18+E25</f>
        <v>7.1890000000000001</v>
      </c>
      <c r="F32" s="78">
        <f t="shared" si="16"/>
        <v>76.032000000000011</v>
      </c>
      <c r="G32" s="434">
        <f t="shared" si="12"/>
        <v>4.9867243118771333E-5</v>
      </c>
      <c r="H32" s="141">
        <f t="shared" si="13"/>
        <v>9.5884146341463347E-2</v>
      </c>
      <c r="I32" s="414">
        <f t="shared" ref="I32:J34" si="17">I11+I18+I25</f>
        <v>6.5600000000000005</v>
      </c>
      <c r="J32" s="112">
        <f t="shared" si="17"/>
        <v>69.176000000000002</v>
      </c>
      <c r="K32" s="117">
        <f t="shared" si="15"/>
        <v>5.360902532980765E-5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83"/>
      <c r="B33" s="984"/>
      <c r="C33" s="93" t="s">
        <v>9</v>
      </c>
      <c r="D33" s="77">
        <f t="shared" si="10"/>
        <v>6554</v>
      </c>
      <c r="E33" s="90">
        <f>E12+E19+E26</f>
        <v>0</v>
      </c>
      <c r="F33" s="78">
        <f t="shared" si="16"/>
        <v>0</v>
      </c>
      <c r="G33" s="434">
        <f t="shared" si="12"/>
        <v>0</v>
      </c>
      <c r="H33" s="609">
        <f t="shared" si="13"/>
        <v>-1</v>
      </c>
      <c r="I33" s="414">
        <f>I12+I19+I26</f>
        <v>0.83799999999999997</v>
      </c>
      <c r="J33" s="112">
        <f t="shared" si="17"/>
        <v>8.6929999999999996</v>
      </c>
      <c r="K33" s="117">
        <f t="shared" si="15"/>
        <v>6.8482261015821349E-6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83"/>
      <c r="B34" s="984"/>
      <c r="C34" s="290" t="s">
        <v>306</v>
      </c>
      <c r="D34" s="77">
        <f t="shared" si="10"/>
        <v>5</v>
      </c>
      <c r="E34" s="90">
        <f>E13+E20+E27</f>
        <v>75.995000000000005</v>
      </c>
      <c r="F34" s="78">
        <f t="shared" si="16"/>
        <v>788.68700000000013</v>
      </c>
      <c r="G34" s="103">
        <f t="shared" si="12"/>
        <v>5.2714718887342151E-4</v>
      </c>
      <c r="H34" s="609" t="e">
        <f>(E34-I34)/I34</f>
        <v>#DIV/0!</v>
      </c>
      <c r="I34" s="414">
        <f>I13+I20+I27</f>
        <v>0</v>
      </c>
      <c r="J34" s="112">
        <f t="shared" si="17"/>
        <v>0</v>
      </c>
      <c r="K34" s="117">
        <f t="shared" si="15"/>
        <v>0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83"/>
      <c r="B35" s="984"/>
      <c r="C35" s="93" t="s">
        <v>321</v>
      </c>
      <c r="D35" s="77"/>
      <c r="E35" s="90">
        <f t="shared" si="16"/>
        <v>9618.1899999999987</v>
      </c>
      <c r="F35" s="78">
        <f t="shared" si="16"/>
        <v>103281.48756240003</v>
      </c>
      <c r="G35" s="434">
        <f t="shared" si="12"/>
        <v>6.6717571163240383E-2</v>
      </c>
      <c r="H35" s="141">
        <f t="shared" ref="H35" si="18">(E35-I35)/I35</f>
        <v>0.35143233330861801</v>
      </c>
      <c r="I35" s="414">
        <f t="shared" ref="I35:J35" si="19">I14+I21+I28</f>
        <v>7117.0340999999989</v>
      </c>
      <c r="J35" s="112">
        <f t="shared" si="19"/>
        <v>76290.861935000052</v>
      </c>
      <c r="K35" s="117">
        <f t="shared" si="15"/>
        <v>5.8161167887195837E-2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83"/>
      <c r="B36" s="984"/>
      <c r="C36" s="627" t="s">
        <v>2</v>
      </c>
      <c r="D36" s="622">
        <f>SUM(D30:D35)</f>
        <v>7632</v>
      </c>
      <c r="E36" s="628">
        <f>SUM(E30:E35)</f>
        <v>144162.772</v>
      </c>
      <c r="F36" s="629">
        <f>SUM(F30:F35)</f>
        <v>1538171.8825624001</v>
      </c>
      <c r="G36" s="630">
        <f>SUM(G30:G35)</f>
        <v>0.99999999999999989</v>
      </c>
      <c r="H36" s="631">
        <f>(E36-I36)/I36</f>
        <v>0.17811367313464696</v>
      </c>
      <c r="I36" s="641">
        <f>SUM(I30:I35)</f>
        <v>122367.45510000001</v>
      </c>
      <c r="J36" s="642">
        <f>SUM(J30:J35)</f>
        <v>1304324.1469350001</v>
      </c>
      <c r="K36" s="643">
        <f>SUM(K30:K35)</f>
        <v>0.99999999999999989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67" t="s">
        <v>163</v>
      </c>
      <c r="B39" s="967"/>
      <c r="C39" s="967"/>
      <c r="D39" s="967"/>
      <c r="E39" s="967"/>
      <c r="F39" s="83"/>
      <c r="G39" s="967" t="s">
        <v>164</v>
      </c>
      <c r="H39" s="967"/>
      <c r="I39" s="967"/>
      <c r="J39" s="967"/>
      <c r="K39" s="967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68" t="str">
        <f>A30</f>
        <v>III. čtvrtletí</v>
      </c>
      <c r="B40" s="969"/>
      <c r="C40" s="969"/>
      <c r="D40" s="969"/>
      <c r="E40" s="969"/>
      <c r="F40" s="83"/>
      <c r="G40" s="970" t="str">
        <f>A30</f>
        <v>III. čtvrtletí</v>
      </c>
      <c r="H40" s="970"/>
      <c r="I40" s="970"/>
      <c r="J40" s="970"/>
      <c r="K40" s="970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46364.968000000001</v>
      </c>
      <c r="D45" s="260">
        <f>I15</f>
        <v>57446.446000000011</v>
      </c>
      <c r="E45" s="71"/>
      <c r="F45" s="71"/>
      <c r="G45" s="71"/>
      <c r="H45" s="83" t="str">
        <f>A9</f>
        <v>Červenec</v>
      </c>
      <c r="I45" s="261">
        <f>E15/E36</f>
        <v>0.32161540290027163</v>
      </c>
      <c r="J45" s="261">
        <f>I15/I36</f>
        <v>0.46945853334168103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59713.513999999996</v>
      </c>
      <c r="D46" s="260">
        <f>I22</f>
        <v>36292.993099999992</v>
      </c>
      <c r="E46" s="71"/>
      <c r="F46" s="71"/>
      <c r="G46" s="71"/>
      <c r="H46" s="83" t="str">
        <f>A16</f>
        <v>Srpen</v>
      </c>
      <c r="I46" s="261">
        <f>E22/E36</f>
        <v>0.41420897483852487</v>
      </c>
      <c r="J46" s="261">
        <f>I22/I36</f>
        <v>0.29659024182811489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38084.289999999994</v>
      </c>
      <c r="D47" s="260">
        <f>I29</f>
        <v>28628.015999999996</v>
      </c>
      <c r="E47" s="71"/>
      <c r="F47" s="71"/>
      <c r="G47" s="71"/>
      <c r="H47" s="83" t="str">
        <f>A23</f>
        <v>Září</v>
      </c>
      <c r="I47" s="261">
        <f>E29/E36</f>
        <v>0.26417562226120345</v>
      </c>
      <c r="J47" s="261">
        <f>I29/I36</f>
        <v>0.233951224830204</v>
      </c>
      <c r="K47" s="83"/>
      <c r="L47" s="71"/>
    </row>
    <row r="48" spans="1:21" ht="15" customHeight="1" x14ac:dyDescent="0.2">
      <c r="A48" s="83"/>
      <c r="B48" s="83"/>
      <c r="C48" s="260">
        <f>SUM(C45:C47)</f>
        <v>144162.772</v>
      </c>
      <c r="D48" s="260">
        <f>SUM(D45:D47)</f>
        <v>122367.45509999999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985" t="s">
        <v>339</v>
      </c>
      <c r="B55" s="985"/>
      <c r="C55" s="985"/>
      <c r="D55" s="985"/>
      <c r="E55" s="985"/>
      <c r="F55" s="985"/>
      <c r="G55" s="985"/>
      <c r="H55" s="985"/>
      <c r="I55" s="985"/>
      <c r="J55" s="985"/>
      <c r="K55" s="985"/>
      <c r="L55" s="71"/>
    </row>
    <row r="56" spans="1:12" ht="15" customHeight="1" x14ac:dyDescent="0.2">
      <c r="A56" s="985"/>
      <c r="B56" s="985"/>
      <c r="C56" s="985"/>
      <c r="D56" s="985"/>
      <c r="E56" s="985"/>
      <c r="F56" s="985"/>
      <c r="G56" s="985"/>
      <c r="H56" s="985"/>
      <c r="I56" s="985"/>
      <c r="J56" s="985"/>
      <c r="K56" s="985"/>
      <c r="L56" s="71"/>
    </row>
    <row r="57" spans="1:12" ht="15" customHeight="1" x14ac:dyDescent="0.2">
      <c r="A57" s="985"/>
      <c r="B57" s="985"/>
      <c r="C57" s="985"/>
      <c r="D57" s="985"/>
      <c r="E57" s="985"/>
      <c r="F57" s="985"/>
      <c r="G57" s="985"/>
      <c r="H57" s="985"/>
      <c r="I57" s="985"/>
      <c r="J57" s="985"/>
      <c r="K57" s="985"/>
      <c r="L57" s="71"/>
    </row>
    <row r="58" spans="1:12" ht="15" customHeight="1" x14ac:dyDescent="0.2">
      <c r="A58" s="611"/>
      <c r="B58" s="611"/>
      <c r="C58" s="611"/>
      <c r="D58" s="611"/>
      <c r="E58" s="611"/>
      <c r="F58" s="611"/>
      <c r="G58" s="611"/>
      <c r="H58" s="611"/>
      <c r="I58" s="611"/>
      <c r="J58" s="611"/>
      <c r="K58" s="611"/>
      <c r="L58" s="71"/>
    </row>
    <row r="59" spans="1:12" ht="15" customHeight="1" x14ac:dyDescent="0.2">
      <c r="A59" s="610"/>
      <c r="B59" s="610"/>
      <c r="C59" s="610"/>
      <c r="D59" s="610"/>
      <c r="E59" s="610"/>
      <c r="F59" s="610"/>
      <c r="G59" s="610"/>
      <c r="H59" s="610"/>
      <c r="I59" s="610"/>
      <c r="J59" s="610"/>
      <c r="K59" s="610"/>
      <c r="L59" s="71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71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22">
    <mergeCell ref="A55:K57"/>
    <mergeCell ref="A30:B36"/>
    <mergeCell ref="K1:L1"/>
    <mergeCell ref="A2:L2"/>
    <mergeCell ref="A4:D4"/>
    <mergeCell ref="E5:G5"/>
    <mergeCell ref="I5:K5"/>
    <mergeCell ref="E6:F6"/>
    <mergeCell ref="H6:H8"/>
    <mergeCell ref="I6:J6"/>
    <mergeCell ref="D7:D8"/>
    <mergeCell ref="E7:F7"/>
    <mergeCell ref="I7:J7"/>
    <mergeCell ref="A8:B8"/>
    <mergeCell ref="A9:B15"/>
    <mergeCell ref="A16:B22"/>
    <mergeCell ref="A3:C3"/>
    <mergeCell ref="A39:E39"/>
    <mergeCell ref="G39:K39"/>
    <mergeCell ref="A40:E40"/>
    <mergeCell ref="G40:K40"/>
    <mergeCell ref="A23:B2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1" t="s">
        <v>235</v>
      </c>
      <c r="L1" s="951"/>
      <c r="M1" s="951"/>
    </row>
    <row r="2" spans="1:13" ht="24" customHeight="1" x14ac:dyDescent="0.25">
      <c r="A2" s="872" t="s">
        <v>159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</row>
    <row r="3" spans="1:13" ht="17.25" customHeight="1" x14ac:dyDescent="0.2">
      <c r="A3" s="1003" t="str">
        <f>T!J20&amp;" "&amp;T!G17</f>
        <v>Červenec 2018</v>
      </c>
      <c r="B3" s="1003"/>
      <c r="C3" s="1003"/>
      <c r="D3" s="101"/>
      <c r="E3" s="69"/>
      <c r="F3" s="67"/>
      <c r="G3" s="67"/>
      <c r="H3" s="67"/>
      <c r="I3" s="67"/>
    </row>
    <row r="4" spans="1:13" ht="18.75" customHeight="1" x14ac:dyDescent="0.2">
      <c r="B4" s="952"/>
      <c r="C4" s="952"/>
      <c r="D4" s="612"/>
      <c r="E4" s="612"/>
      <c r="F4" s="71"/>
      <c r="G4" s="613"/>
      <c r="H4" s="614"/>
      <c r="I4" s="71"/>
      <c r="J4" s="612"/>
      <c r="K4" s="612"/>
      <c r="L4" s="612"/>
      <c r="M4" s="71"/>
    </row>
    <row r="5" spans="1:13" ht="24.95" customHeight="1" x14ac:dyDescent="0.2">
      <c r="D5" s="1002" t="s">
        <v>39</v>
      </c>
      <c r="E5" s="1000"/>
      <c r="F5" s="1000"/>
      <c r="G5" s="1001"/>
      <c r="H5" s="1002" t="s">
        <v>143</v>
      </c>
      <c r="I5" s="1000"/>
      <c r="J5" s="1000"/>
      <c r="K5" s="1000"/>
      <c r="L5" s="1001"/>
      <c r="M5" s="71"/>
    </row>
    <row r="6" spans="1:13" ht="24.95" customHeight="1" x14ac:dyDescent="0.25">
      <c r="B6" s="76"/>
      <c r="C6" s="76"/>
      <c r="D6" s="616"/>
      <c r="E6" s="617"/>
      <c r="F6" s="616"/>
      <c r="G6" s="618"/>
      <c r="H6" s="1000"/>
      <c r="I6" s="1000"/>
      <c r="J6" s="1000"/>
      <c r="K6" s="1000"/>
      <c r="L6" s="1001"/>
      <c r="M6" s="87"/>
    </row>
    <row r="7" spans="1:13" ht="14.1" customHeight="1" x14ac:dyDescent="0.25">
      <c r="B7" s="94"/>
      <c r="C7" s="959" t="s">
        <v>144</v>
      </c>
      <c r="D7" s="152"/>
      <c r="E7" s="615"/>
      <c r="F7" s="186" t="s">
        <v>146</v>
      </c>
      <c r="G7" s="959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60"/>
      <c r="D8" s="772" t="s">
        <v>342</v>
      </c>
      <c r="E8" s="771" t="s">
        <v>1</v>
      </c>
      <c r="F8" s="185" t="s">
        <v>66</v>
      </c>
      <c r="G8" s="960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'10'!D15</f>
        <v>423042</v>
      </c>
      <c r="D9" s="105">
        <f>'10'!E15</f>
        <v>21846.172399463328</v>
      </c>
      <c r="E9" s="104">
        <f>'10'!F15</f>
        <v>233094.26217299383</v>
      </c>
      <c r="F9" s="395">
        <f>E9/$E$13</f>
        <v>6.5347211300883959E-2</v>
      </c>
      <c r="G9" s="395">
        <f>'10'!H15</f>
        <v>3.0270902237435602E-3</v>
      </c>
      <c r="H9" s="159">
        <v>22.012903225806451</v>
      </c>
      <c r="I9" s="381">
        <v>28.2</v>
      </c>
      <c r="J9" s="381">
        <v>15.1</v>
      </c>
      <c r="K9" s="381">
        <v>18.7</v>
      </c>
      <c r="L9" s="161">
        <v>3.3129032258064512</v>
      </c>
      <c r="M9" s="71"/>
    </row>
    <row r="10" spans="1:13" ht="14.1" customHeight="1" x14ac:dyDescent="0.2">
      <c r="A10" s="100"/>
      <c r="B10" s="84" t="s">
        <v>295</v>
      </c>
      <c r="C10" s="77">
        <f>'11'!D15</f>
        <v>2292596</v>
      </c>
      <c r="D10" s="78">
        <f>'11'!E15</f>
        <v>254709.7331937282</v>
      </c>
      <c r="E10" s="77">
        <f>'11'!F15</f>
        <v>2725053.0980599993</v>
      </c>
      <c r="F10" s="141">
        <f>E10/$E$13</f>
        <v>0.76395969143545428</v>
      </c>
      <c r="G10" s="141">
        <f>'11'!H15</f>
        <v>-8.205050410567339E-3</v>
      </c>
      <c r="H10" s="165">
        <v>20.00537634408602</v>
      </c>
      <c r="I10" s="166">
        <v>25.566666666666666</v>
      </c>
      <c r="J10" s="166">
        <v>13.249999999999998</v>
      </c>
      <c r="K10" s="166">
        <v>17.583333333333329</v>
      </c>
      <c r="L10" s="167">
        <v>2.4220430107526916</v>
      </c>
      <c r="M10" s="71"/>
    </row>
    <row r="11" spans="1:13" ht="14.1" customHeight="1" x14ac:dyDescent="0.2">
      <c r="A11" s="100"/>
      <c r="B11" s="84" t="s">
        <v>41</v>
      </c>
      <c r="C11" s="77">
        <f>'12'!D15</f>
        <v>114082</v>
      </c>
      <c r="D11" s="78">
        <f>'12'!E15</f>
        <v>10734.099999999999</v>
      </c>
      <c r="E11" s="77">
        <f>'12'!F15</f>
        <v>114645.69729999997</v>
      </c>
      <c r="F11" s="141">
        <f>E11/$E$13</f>
        <v>3.2140544929588032E-2</v>
      </c>
      <c r="G11" s="141">
        <f>'12'!H15</f>
        <v>-4.113744658370673E-2</v>
      </c>
      <c r="H11" s="165">
        <v>19.183870967741928</v>
      </c>
      <c r="I11" s="166">
        <v>24.4</v>
      </c>
      <c r="J11" s="166">
        <v>12.4</v>
      </c>
      <c r="K11" s="166">
        <v>17.100000000000009</v>
      </c>
      <c r="L11" s="167">
        <v>2.0838709677419196</v>
      </c>
      <c r="M11" s="71"/>
    </row>
    <row r="12" spans="1:13" ht="14.1" customHeight="1" x14ac:dyDescent="0.2">
      <c r="A12" s="100"/>
      <c r="B12" s="84" t="s">
        <v>94</v>
      </c>
      <c r="C12" s="77">
        <f>'13'!D15</f>
        <v>7622</v>
      </c>
      <c r="D12" s="78">
        <f>'13'!E15</f>
        <v>46364.968000000001</v>
      </c>
      <c r="E12" s="77">
        <f>'13'!F15</f>
        <v>494218.56442800001</v>
      </c>
      <c r="F12" s="141">
        <f>E12/$E$13</f>
        <v>0.13855255233407382</v>
      </c>
      <c r="G12" s="141">
        <f>'13'!$H$15</f>
        <v>-0.19290101949910021</v>
      </c>
      <c r="H12" s="165">
        <v>19.954838709677414</v>
      </c>
      <c r="I12" s="166">
        <v>25.5</v>
      </c>
      <c r="J12" s="166">
        <v>13.2</v>
      </c>
      <c r="K12" s="166">
        <v>17.525806451612908</v>
      </c>
      <c r="L12" s="167">
        <v>2.4290322580645061</v>
      </c>
      <c r="M12" s="71"/>
    </row>
    <row r="13" spans="1:13" ht="14.1" customHeight="1" x14ac:dyDescent="0.2">
      <c r="A13" s="158"/>
      <c r="B13" s="619" t="s">
        <v>5</v>
      </c>
      <c r="C13" s="620">
        <f>SUM(C9:C12)</f>
        <v>2837342</v>
      </c>
      <c r="D13" s="621">
        <f t="shared" ref="D13:E13" si="0">SUM(D9:D12)</f>
        <v>333654.97359319148</v>
      </c>
      <c r="E13" s="622">
        <f t="shared" si="0"/>
        <v>3567011.6219609929</v>
      </c>
      <c r="F13" s="623">
        <f>SUM(F9:F12)</f>
        <v>1</v>
      </c>
      <c r="G13" s="623">
        <f>'9'!$H$15</f>
        <v>-3.9117987985479392E-2</v>
      </c>
      <c r="H13" s="624">
        <v>19.954838709677414</v>
      </c>
      <c r="I13" s="625">
        <v>25.5</v>
      </c>
      <c r="J13" s="625">
        <v>13.2</v>
      </c>
      <c r="K13" s="625">
        <v>17.525806451612908</v>
      </c>
      <c r="L13" s="626">
        <v>2.4290322580645061</v>
      </c>
      <c r="M13" s="91"/>
    </row>
    <row r="14" spans="1:13" ht="15" customHeight="1" x14ac:dyDescent="0.2">
      <c r="A14" s="100"/>
      <c r="B14" s="84"/>
      <c r="C14" s="157"/>
      <c r="D14" s="986" t="s">
        <v>160</v>
      </c>
      <c r="E14" s="987"/>
      <c r="F14" s="987"/>
      <c r="G14" s="988"/>
      <c r="H14" s="994" t="s">
        <v>149</v>
      </c>
      <c r="I14" s="995"/>
      <c r="J14" s="995"/>
      <c r="K14" s="995"/>
      <c r="L14" s="996"/>
      <c r="M14" s="71"/>
    </row>
    <row r="15" spans="1:13" ht="15" customHeight="1" x14ac:dyDescent="0.2">
      <c r="A15" s="71"/>
      <c r="B15" s="156"/>
      <c r="C15" s="83"/>
      <c r="D15" s="989"/>
      <c r="E15" s="990"/>
      <c r="F15" s="990"/>
      <c r="G15" s="991"/>
      <c r="H15" s="997" t="s">
        <v>150</v>
      </c>
      <c r="I15" s="998"/>
      <c r="J15" s="998"/>
      <c r="K15" s="998"/>
      <c r="L15" s="999"/>
      <c r="M15" s="71"/>
    </row>
    <row r="16" spans="1:13" ht="15" customHeight="1" x14ac:dyDescent="0.2">
      <c r="A16" s="71"/>
      <c r="B16" s="83"/>
      <c r="C16" s="83"/>
      <c r="D16" s="563"/>
      <c r="E16" s="563"/>
      <c r="F16" s="563"/>
      <c r="G16" s="563"/>
      <c r="H16" s="562"/>
      <c r="I16" s="562"/>
      <c r="J16" s="562"/>
      <c r="K16" s="562"/>
      <c r="L16" s="562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62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67" t="s">
        <v>171</v>
      </c>
      <c r="C19" s="967"/>
      <c r="D19" s="967"/>
      <c r="E19" s="967"/>
      <c r="F19" s="967"/>
      <c r="G19" s="967" t="s">
        <v>161</v>
      </c>
      <c r="H19" s="967"/>
      <c r="I19" s="967"/>
      <c r="J19" s="967"/>
      <c r="K19" s="967"/>
      <c r="L19" s="967"/>
      <c r="M19" s="71"/>
    </row>
    <row r="20" spans="1:13" ht="15" customHeight="1" x14ac:dyDescent="0.2">
      <c r="A20" s="71"/>
      <c r="B20" s="71"/>
      <c r="C20" s="940" t="str">
        <f>A3</f>
        <v>Červenec 2018</v>
      </c>
      <c r="D20" s="940"/>
      <c r="E20" s="71"/>
      <c r="F20" s="71"/>
      <c r="G20" s="71"/>
      <c r="H20" s="71"/>
      <c r="I20" s="940" t="str">
        <f>A3</f>
        <v>Červenec 2018</v>
      </c>
      <c r="J20" s="940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67" t="s">
        <v>208</v>
      </c>
      <c r="C36" s="967"/>
      <c r="D36" s="967"/>
      <c r="E36" s="967"/>
      <c r="F36" s="967"/>
      <c r="G36" s="993" t="s">
        <v>212</v>
      </c>
      <c r="H36" s="993"/>
      <c r="I36" s="993"/>
      <c r="J36" s="993"/>
      <c r="K36" s="993"/>
      <c r="L36" s="993"/>
      <c r="M36" s="71"/>
    </row>
    <row r="37" spans="1:13" ht="15" customHeight="1" x14ac:dyDescent="0.25">
      <c r="A37" s="71"/>
      <c r="B37" s="71"/>
      <c r="C37" s="940" t="str">
        <f>A3</f>
        <v>Červenec 2018</v>
      </c>
      <c r="D37" s="940"/>
      <c r="E37" s="71"/>
      <c r="F37" s="397"/>
      <c r="G37" s="993"/>
      <c r="H37" s="993"/>
      <c r="I37" s="993"/>
      <c r="J37" s="993"/>
      <c r="K37" s="993"/>
      <c r="L37" s="993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92" t="str">
        <f>A3</f>
        <v>Červenec 2018</v>
      </c>
      <c r="J38" s="992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K1:M1"/>
    <mergeCell ref="B4:C4"/>
    <mergeCell ref="H6:L6"/>
    <mergeCell ref="C7:C8"/>
    <mergeCell ref="A2:M2"/>
    <mergeCell ref="H5:L5"/>
    <mergeCell ref="D5:G5"/>
    <mergeCell ref="A3:C3"/>
    <mergeCell ref="G7:G8"/>
    <mergeCell ref="D14:G15"/>
    <mergeCell ref="G19:L19"/>
    <mergeCell ref="C20:D20"/>
    <mergeCell ref="I20:J20"/>
    <mergeCell ref="I38:J38"/>
    <mergeCell ref="C37:D37"/>
    <mergeCell ref="G36:L37"/>
    <mergeCell ref="B19:F19"/>
    <mergeCell ref="B36:F36"/>
    <mergeCell ref="H14:L14"/>
    <mergeCell ref="H15:L1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1" t="s">
        <v>236</v>
      </c>
      <c r="L1" s="951"/>
      <c r="M1" s="951"/>
    </row>
    <row r="2" spans="1:13" ht="24" customHeight="1" x14ac:dyDescent="0.25">
      <c r="A2" s="872" t="s">
        <v>159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</row>
    <row r="3" spans="1:13" ht="17.100000000000001" customHeight="1" x14ac:dyDescent="0.2">
      <c r="A3" s="1003" t="str">
        <f>T!J21&amp;" "&amp;T!G17</f>
        <v>Srpen 2018</v>
      </c>
      <c r="B3" s="1003"/>
      <c r="C3" s="1003"/>
      <c r="D3" s="101"/>
      <c r="E3" s="69"/>
      <c r="F3" s="67"/>
      <c r="G3" s="67"/>
      <c r="H3" s="67"/>
      <c r="I3" s="67"/>
    </row>
    <row r="4" spans="1:13" ht="18.75" customHeight="1" x14ac:dyDescent="0.2">
      <c r="B4" s="952"/>
      <c r="C4" s="952"/>
      <c r="D4" s="612"/>
      <c r="E4" s="612"/>
      <c r="F4" s="71"/>
      <c r="G4" s="613"/>
      <c r="H4" s="614"/>
      <c r="I4" s="71"/>
      <c r="J4" s="612"/>
      <c r="K4" s="612"/>
      <c r="L4" s="612"/>
      <c r="M4" s="71"/>
    </row>
    <row r="5" spans="1:13" ht="24.95" customHeight="1" x14ac:dyDescent="0.2">
      <c r="D5" s="1002" t="s">
        <v>39</v>
      </c>
      <c r="E5" s="1000"/>
      <c r="F5" s="1000"/>
      <c r="G5" s="1001"/>
      <c r="H5" s="1002" t="s">
        <v>143</v>
      </c>
      <c r="I5" s="1000"/>
      <c r="J5" s="1000"/>
      <c r="K5" s="1000"/>
      <c r="L5" s="1001"/>
      <c r="M5" s="71"/>
    </row>
    <row r="6" spans="1:13" ht="24.95" customHeight="1" x14ac:dyDescent="0.25">
      <c r="B6" s="76"/>
      <c r="C6" s="76"/>
      <c r="D6" s="616"/>
      <c r="E6" s="617"/>
      <c r="F6" s="616"/>
      <c r="G6" s="618"/>
      <c r="H6" s="1000"/>
      <c r="I6" s="1000"/>
      <c r="J6" s="1000"/>
      <c r="K6" s="1000"/>
      <c r="L6" s="1001"/>
      <c r="M6" s="87"/>
    </row>
    <row r="7" spans="1:13" ht="14.1" customHeight="1" x14ac:dyDescent="0.25">
      <c r="B7" s="94"/>
      <c r="C7" s="959" t="s">
        <v>144</v>
      </c>
      <c r="D7" s="152"/>
      <c r="E7" s="615"/>
      <c r="F7" s="496" t="s">
        <v>146</v>
      </c>
      <c r="G7" s="959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60"/>
      <c r="D8" s="772" t="s">
        <v>342</v>
      </c>
      <c r="E8" s="771" t="s">
        <v>1</v>
      </c>
      <c r="F8" s="497" t="s">
        <v>66</v>
      </c>
      <c r="G8" s="960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'10'!D22</f>
        <v>422634</v>
      </c>
      <c r="D9" s="105">
        <f>'10'!E22</f>
        <v>18814.755652300199</v>
      </c>
      <c r="E9" s="104">
        <f>'10'!F22</f>
        <v>200809.89619999999</v>
      </c>
      <c r="F9" s="395">
        <f>E9/$E$13</f>
        <v>5.4827618809605197E-2</v>
      </c>
      <c r="G9" s="395">
        <f>'10'!H22</f>
        <v>-0.10064688303598479</v>
      </c>
      <c r="H9" s="159">
        <v>22.458064516129038</v>
      </c>
      <c r="I9" s="381">
        <v>28.9</v>
      </c>
      <c r="J9" s="381">
        <v>14.6</v>
      </c>
      <c r="K9" s="381">
        <v>18.5</v>
      </c>
      <c r="L9" s="161">
        <v>3.9580645161290384</v>
      </c>
      <c r="M9" s="71"/>
    </row>
    <row r="10" spans="1:13" ht="14.1" customHeight="1" x14ac:dyDescent="0.2">
      <c r="A10" s="100"/>
      <c r="B10" s="84" t="s">
        <v>295</v>
      </c>
      <c r="C10" s="77">
        <f>'11'!D22</f>
        <v>2292062</v>
      </c>
      <c r="D10" s="78">
        <f>'11'!E22</f>
        <v>253252.58528730719</v>
      </c>
      <c r="E10" s="77">
        <f>'11'!F22</f>
        <v>2703614.0898300004</v>
      </c>
      <c r="F10" s="141">
        <f>E10/$E$13</f>
        <v>0.73817439045853639</v>
      </c>
      <c r="G10" s="141">
        <f>'11'!H22</f>
        <v>-1.6476024173890321E-2</v>
      </c>
      <c r="H10" s="165">
        <v>20.887634408602143</v>
      </c>
      <c r="I10" s="166">
        <v>26.75</v>
      </c>
      <c r="J10" s="166">
        <v>12.233333333333334</v>
      </c>
      <c r="K10" s="166">
        <v>17.31666666666667</v>
      </c>
      <c r="L10" s="167">
        <v>3.5709677419354726</v>
      </c>
      <c r="M10" s="71"/>
    </row>
    <row r="11" spans="1:13" ht="14.1" customHeight="1" x14ac:dyDescent="0.2">
      <c r="A11" s="100"/>
      <c r="B11" s="84" t="s">
        <v>41</v>
      </c>
      <c r="C11" s="77">
        <f>'12'!D22</f>
        <v>114082</v>
      </c>
      <c r="D11" s="78">
        <f>'12'!E22</f>
        <v>11335.589003599998</v>
      </c>
      <c r="E11" s="77">
        <f>'12'!F22</f>
        <v>121071.71256130001</v>
      </c>
      <c r="F11" s="141">
        <f>E11/$E$13</f>
        <v>3.3056506828357431E-2</v>
      </c>
      <c r="G11" s="141">
        <f>'12'!H22</f>
        <v>2.6358709584189111E-2</v>
      </c>
      <c r="H11" s="165">
        <v>20.161290322580648</v>
      </c>
      <c r="I11" s="166">
        <v>25.2</v>
      </c>
      <c r="J11" s="166">
        <v>12.2</v>
      </c>
      <c r="K11" s="166">
        <v>16.800000000000004</v>
      </c>
      <c r="L11" s="167">
        <v>3.3612903225806434</v>
      </c>
      <c r="M11" s="71"/>
    </row>
    <row r="12" spans="1:13" ht="14.1" customHeight="1" x14ac:dyDescent="0.2">
      <c r="A12" s="100"/>
      <c r="B12" s="84" t="s">
        <v>94</v>
      </c>
      <c r="C12" s="77">
        <f>'13'!D22</f>
        <v>7635</v>
      </c>
      <c r="D12" s="78">
        <f>'13'!E22</f>
        <v>59713.513999999996</v>
      </c>
      <c r="E12" s="77">
        <f>'13'!F22</f>
        <v>637072.55733340012</v>
      </c>
      <c r="F12" s="141">
        <f>E12/$E$13</f>
        <v>0.17394148390350103</v>
      </c>
      <c r="G12" s="141">
        <f>'13'!H22</f>
        <v>0.64531797737012786</v>
      </c>
      <c r="H12" s="165">
        <v>20.912903225806453</v>
      </c>
      <c r="I12" s="166">
        <v>26.6</v>
      </c>
      <c r="J12" s="166">
        <v>12.4</v>
      </c>
      <c r="K12" s="166">
        <v>17.219354838709684</v>
      </c>
      <c r="L12" s="167">
        <v>3.6935483870967687</v>
      </c>
      <c r="M12" s="71"/>
    </row>
    <row r="13" spans="1:13" ht="14.1" customHeight="1" x14ac:dyDescent="0.2">
      <c r="A13" s="158"/>
      <c r="B13" s="619" t="s">
        <v>5</v>
      </c>
      <c r="C13" s="620">
        <f>SUM(C9:C12)</f>
        <v>2836413</v>
      </c>
      <c r="D13" s="621">
        <f t="shared" ref="D13:E13" si="0">SUM(D9:D12)</f>
        <v>343116.44394320739</v>
      </c>
      <c r="E13" s="622">
        <f t="shared" si="0"/>
        <v>3662568.2559247003</v>
      </c>
      <c r="F13" s="623">
        <f>SUM(F9:F12)</f>
        <v>1</v>
      </c>
      <c r="G13" s="623">
        <f>'9'!H22</f>
        <v>5.330291920873944E-2</v>
      </c>
      <c r="H13" s="624">
        <v>20.912903225806453</v>
      </c>
      <c r="I13" s="625">
        <v>26.6</v>
      </c>
      <c r="J13" s="625">
        <v>12.4</v>
      </c>
      <c r="K13" s="625">
        <v>17.219354838709684</v>
      </c>
      <c r="L13" s="626">
        <v>3.6935483870967687</v>
      </c>
      <c r="M13" s="91"/>
    </row>
    <row r="14" spans="1:13" ht="15" customHeight="1" x14ac:dyDescent="0.2">
      <c r="A14" s="100"/>
      <c r="B14" s="84"/>
      <c r="C14" s="157"/>
      <c r="D14" s="986" t="s">
        <v>160</v>
      </c>
      <c r="E14" s="987"/>
      <c r="F14" s="987"/>
      <c r="G14" s="988"/>
      <c r="H14" s="994" t="s">
        <v>149</v>
      </c>
      <c r="I14" s="995"/>
      <c r="J14" s="995"/>
      <c r="K14" s="995"/>
      <c r="L14" s="996"/>
      <c r="M14" s="71"/>
    </row>
    <row r="15" spans="1:13" ht="15" customHeight="1" x14ac:dyDescent="0.2">
      <c r="A15" s="71"/>
      <c r="B15" s="156"/>
      <c r="C15" s="83"/>
      <c r="D15" s="989"/>
      <c r="E15" s="990"/>
      <c r="F15" s="990"/>
      <c r="G15" s="991"/>
      <c r="H15" s="997" t="s">
        <v>150</v>
      </c>
      <c r="I15" s="998"/>
      <c r="J15" s="998"/>
      <c r="K15" s="998"/>
      <c r="L15" s="999"/>
      <c r="M15" s="71"/>
    </row>
    <row r="16" spans="1:13" ht="15" customHeight="1" x14ac:dyDescent="0.2">
      <c r="A16" s="71"/>
      <c r="B16" s="83"/>
      <c r="C16" s="83"/>
      <c r="D16" s="563"/>
      <c r="E16" s="563"/>
      <c r="F16" s="563"/>
      <c r="G16" s="563"/>
      <c r="H16" s="562"/>
      <c r="I16" s="562"/>
      <c r="J16" s="562"/>
      <c r="K16" s="562"/>
      <c r="L16" s="562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62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67" t="s">
        <v>171</v>
      </c>
      <c r="C19" s="967"/>
      <c r="D19" s="967"/>
      <c r="E19" s="967"/>
      <c r="F19" s="967"/>
      <c r="G19" s="967" t="s">
        <v>161</v>
      </c>
      <c r="H19" s="967"/>
      <c r="I19" s="967"/>
      <c r="J19" s="967"/>
      <c r="K19" s="967"/>
      <c r="L19" s="967"/>
      <c r="M19" s="71"/>
    </row>
    <row r="20" spans="1:13" ht="15" customHeight="1" x14ac:dyDescent="0.2">
      <c r="A20" s="71"/>
      <c r="B20" s="71"/>
      <c r="C20" s="940" t="str">
        <f>A3</f>
        <v>Srpen 2018</v>
      </c>
      <c r="D20" s="940"/>
      <c r="E20" s="71"/>
      <c r="F20" s="71"/>
      <c r="G20" s="71"/>
      <c r="H20" s="940" t="str">
        <f>A3</f>
        <v>Srpen 2018</v>
      </c>
      <c r="I20" s="940"/>
      <c r="J20" s="940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67" t="s">
        <v>208</v>
      </c>
      <c r="C36" s="967"/>
      <c r="D36" s="967"/>
      <c r="E36" s="967"/>
      <c r="F36" s="967"/>
      <c r="G36" s="993" t="s">
        <v>212</v>
      </c>
      <c r="H36" s="993"/>
      <c r="I36" s="993"/>
      <c r="J36" s="993"/>
      <c r="K36" s="993"/>
      <c r="L36" s="993"/>
      <c r="M36" s="71"/>
    </row>
    <row r="37" spans="1:13" ht="15" customHeight="1" x14ac:dyDescent="0.25">
      <c r="A37" s="71"/>
      <c r="B37" s="71"/>
      <c r="C37" s="940" t="str">
        <f>A3</f>
        <v>Srpen 2018</v>
      </c>
      <c r="D37" s="940"/>
      <c r="E37" s="71"/>
      <c r="F37" s="397"/>
      <c r="G37" s="993"/>
      <c r="H37" s="993"/>
      <c r="I37" s="993"/>
      <c r="J37" s="993"/>
      <c r="K37" s="993"/>
      <c r="L37" s="993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92" t="str">
        <f>A3</f>
        <v>Srpen 2018</v>
      </c>
      <c r="J38" s="992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C7:C8"/>
    <mergeCell ref="G7:G8"/>
    <mergeCell ref="D14:G15"/>
    <mergeCell ref="H14:L14"/>
    <mergeCell ref="H15:L15"/>
    <mergeCell ref="H6:L6"/>
    <mergeCell ref="K1:M1"/>
    <mergeCell ref="A2:M2"/>
    <mergeCell ref="B4:C4"/>
    <mergeCell ref="D5:G5"/>
    <mergeCell ref="H5:L5"/>
    <mergeCell ref="A3:C3"/>
    <mergeCell ref="G19:L19"/>
    <mergeCell ref="C20:D20"/>
    <mergeCell ref="H20:J20"/>
    <mergeCell ref="C37:D37"/>
    <mergeCell ref="I38:J38"/>
    <mergeCell ref="B36:F36"/>
    <mergeCell ref="G36:L37"/>
    <mergeCell ref="B19:F1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1" t="s">
        <v>340</v>
      </c>
      <c r="L1" s="951"/>
      <c r="M1" s="951"/>
    </row>
    <row r="2" spans="1:13" ht="24" customHeight="1" x14ac:dyDescent="0.25">
      <c r="A2" s="872" t="s">
        <v>159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</row>
    <row r="3" spans="1:13" ht="17.100000000000001" customHeight="1" x14ac:dyDescent="0.2">
      <c r="A3" s="1003" t="str">
        <f>T!J22&amp;" "&amp;T!G17</f>
        <v>Září 2018</v>
      </c>
      <c r="B3" s="1003"/>
      <c r="C3" s="1003"/>
      <c r="D3" s="101"/>
      <c r="E3" s="69"/>
      <c r="F3" s="67"/>
      <c r="G3" s="67"/>
      <c r="H3" s="67"/>
      <c r="I3" s="67"/>
    </row>
    <row r="4" spans="1:13" ht="18.75" customHeight="1" x14ac:dyDescent="0.2">
      <c r="B4" s="952"/>
      <c r="C4" s="952"/>
      <c r="D4" s="612"/>
      <c r="E4" s="612"/>
      <c r="F4" s="71"/>
      <c r="G4" s="613"/>
      <c r="H4" s="614"/>
      <c r="I4" s="71"/>
      <c r="J4" s="612"/>
      <c r="K4" s="612"/>
      <c r="L4" s="612"/>
      <c r="M4" s="71"/>
    </row>
    <row r="5" spans="1:13" ht="24.95" customHeight="1" x14ac:dyDescent="0.2">
      <c r="D5" s="1002" t="s">
        <v>39</v>
      </c>
      <c r="E5" s="1000"/>
      <c r="F5" s="1000"/>
      <c r="G5" s="1001"/>
      <c r="H5" s="1002" t="s">
        <v>143</v>
      </c>
      <c r="I5" s="1000"/>
      <c r="J5" s="1000"/>
      <c r="K5" s="1000"/>
      <c r="L5" s="1001"/>
      <c r="M5" s="71"/>
    </row>
    <row r="6" spans="1:13" ht="24.95" customHeight="1" x14ac:dyDescent="0.25">
      <c r="B6" s="76"/>
      <c r="C6" s="76"/>
      <c r="D6" s="616"/>
      <c r="E6" s="617"/>
      <c r="F6" s="616"/>
      <c r="G6" s="618"/>
      <c r="H6" s="1000"/>
      <c r="I6" s="1000"/>
      <c r="J6" s="1000"/>
      <c r="K6" s="1000"/>
      <c r="L6" s="1001"/>
      <c r="M6" s="87"/>
    </row>
    <row r="7" spans="1:13" ht="14.1" customHeight="1" x14ac:dyDescent="0.25">
      <c r="B7" s="94"/>
      <c r="C7" s="959" t="s">
        <v>144</v>
      </c>
      <c r="D7" s="152"/>
      <c r="E7" s="615"/>
      <c r="F7" s="558" t="s">
        <v>146</v>
      </c>
      <c r="G7" s="959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60"/>
      <c r="D8" s="772" t="s">
        <v>342</v>
      </c>
      <c r="E8" s="771" t="s">
        <v>1</v>
      </c>
      <c r="F8" s="559" t="s">
        <v>66</v>
      </c>
      <c r="G8" s="960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'10'!D29</f>
        <v>422601</v>
      </c>
      <c r="D9" s="105">
        <f>'10'!E29</f>
        <v>27311.843200795549</v>
      </c>
      <c r="E9" s="104">
        <f>'10'!F29</f>
        <v>291747.85382101807</v>
      </c>
      <c r="F9" s="395">
        <f>E9/$E$13</f>
        <v>7.2107539326597012E-2</v>
      </c>
      <c r="G9" s="395">
        <f>'10'!H29</f>
        <v>-0.30622010151596085</v>
      </c>
      <c r="H9" s="159">
        <v>16.273333333333333</v>
      </c>
      <c r="I9" s="381">
        <v>22.3</v>
      </c>
      <c r="J9" s="381">
        <v>7.4</v>
      </c>
      <c r="K9" s="381">
        <v>14.100000000000005</v>
      </c>
      <c r="L9" s="161">
        <v>2.1733333333333285</v>
      </c>
      <c r="M9" s="71"/>
    </row>
    <row r="10" spans="1:13" ht="14.1" customHeight="1" x14ac:dyDescent="0.2">
      <c r="A10" s="100"/>
      <c r="B10" s="84" t="s">
        <v>295</v>
      </c>
      <c r="C10" s="77">
        <f>'11'!D29</f>
        <v>2291911</v>
      </c>
      <c r="D10" s="78">
        <f>'11'!E29</f>
        <v>299762.35629910498</v>
      </c>
      <c r="E10" s="77">
        <f>'11'!F29</f>
        <v>3202841.2927299999</v>
      </c>
      <c r="F10" s="141">
        <f>E10/$E$13</f>
        <v>0.79160481027586316</v>
      </c>
      <c r="G10" s="141">
        <f>'11'!H29</f>
        <v>-0.20152279220456626</v>
      </c>
      <c r="H10" s="165">
        <v>14.713333333333331</v>
      </c>
      <c r="I10" s="166">
        <v>19.516666666666669</v>
      </c>
      <c r="J10" s="166">
        <v>5.4999999999999991</v>
      </c>
      <c r="K10" s="166">
        <v>13.033333333333342</v>
      </c>
      <c r="L10" s="167">
        <v>1.6799999999999891</v>
      </c>
      <c r="M10" s="71"/>
    </row>
    <row r="11" spans="1:13" ht="14.1" customHeight="1" x14ac:dyDescent="0.2">
      <c r="A11" s="100"/>
      <c r="B11" s="84" t="s">
        <v>41</v>
      </c>
      <c r="C11" s="77">
        <f>'12'!D29</f>
        <v>114082</v>
      </c>
      <c r="D11" s="78">
        <f>'12'!E29</f>
        <v>13541.608900500001</v>
      </c>
      <c r="E11" s="77">
        <f>'12'!F29</f>
        <v>144540.48969680001</v>
      </c>
      <c r="F11" s="141">
        <f>E11/$E$13</f>
        <v>3.5724201253221843E-2</v>
      </c>
      <c r="G11" s="141">
        <f>'12'!H29</f>
        <v>-0.21454475774107842</v>
      </c>
      <c r="H11" s="165">
        <v>14.146666666666668</v>
      </c>
      <c r="I11" s="166">
        <v>19.8</v>
      </c>
      <c r="J11" s="166">
        <v>4.5</v>
      </c>
      <c r="K11" s="166">
        <v>12.5</v>
      </c>
      <c r="L11" s="167">
        <v>1.6466666666666683</v>
      </c>
      <c r="M11" s="71"/>
    </row>
    <row r="12" spans="1:13" ht="14.1" customHeight="1" x14ac:dyDescent="0.2">
      <c r="A12" s="100"/>
      <c r="B12" s="84" t="s">
        <v>94</v>
      </c>
      <c r="C12" s="77">
        <f>'13'!D29</f>
        <v>7632</v>
      </c>
      <c r="D12" s="78">
        <f>'13'!E29</f>
        <v>38084.289999999994</v>
      </c>
      <c r="E12" s="77">
        <f>'13'!F29</f>
        <v>406880.76080099994</v>
      </c>
      <c r="F12" s="141">
        <f>E12/$E$13</f>
        <v>0.10056344914431781</v>
      </c>
      <c r="G12" s="141">
        <f>'13'!H29</f>
        <v>0.33031538056985854</v>
      </c>
      <c r="H12" s="165">
        <v>14.723333333333334</v>
      </c>
      <c r="I12" s="166">
        <v>19.5</v>
      </c>
      <c r="J12" s="166">
        <v>5.4</v>
      </c>
      <c r="K12" s="166">
        <v>13.010000000000002</v>
      </c>
      <c r="L12" s="167">
        <v>1.7133333333333329</v>
      </c>
      <c r="M12" s="71"/>
    </row>
    <row r="13" spans="1:13" ht="14.1" customHeight="1" x14ac:dyDescent="0.2">
      <c r="A13" s="158"/>
      <c r="B13" s="619" t="s">
        <v>5</v>
      </c>
      <c r="C13" s="620">
        <f>SUM(C9:C12)</f>
        <v>2836226</v>
      </c>
      <c r="D13" s="621">
        <f t="shared" ref="D13:E13" si="0">SUM(D9:D12)</f>
        <v>378700.09840040049</v>
      </c>
      <c r="E13" s="622">
        <f t="shared" si="0"/>
        <v>4046010.3970488184</v>
      </c>
      <c r="F13" s="623">
        <f>SUM(F9:F12)</f>
        <v>0.99999999999999978</v>
      </c>
      <c r="G13" s="623">
        <f>'9'!H29</f>
        <v>-0.1779054866278405</v>
      </c>
      <c r="H13" s="624">
        <v>14.723333333333334</v>
      </c>
      <c r="I13" s="625">
        <v>19.5</v>
      </c>
      <c r="J13" s="625">
        <v>5.4</v>
      </c>
      <c r="K13" s="625">
        <v>13.010000000000002</v>
      </c>
      <c r="L13" s="626">
        <v>1.7133333333333329</v>
      </c>
      <c r="M13" s="91"/>
    </row>
    <row r="14" spans="1:13" ht="15" customHeight="1" x14ac:dyDescent="0.2">
      <c r="A14" s="100"/>
      <c r="B14" s="84"/>
      <c r="C14" s="157"/>
      <c r="D14" s="986" t="s">
        <v>160</v>
      </c>
      <c r="E14" s="987"/>
      <c r="F14" s="987"/>
      <c r="G14" s="988"/>
      <c r="H14" s="994" t="s">
        <v>149</v>
      </c>
      <c r="I14" s="995"/>
      <c r="J14" s="995"/>
      <c r="K14" s="995"/>
      <c r="L14" s="996"/>
      <c r="M14" s="71"/>
    </row>
    <row r="15" spans="1:13" ht="15" customHeight="1" x14ac:dyDescent="0.2">
      <c r="A15" s="71"/>
      <c r="B15" s="156"/>
      <c r="C15" s="83"/>
      <c r="D15" s="989"/>
      <c r="E15" s="990"/>
      <c r="F15" s="990"/>
      <c r="G15" s="991"/>
      <c r="H15" s="997" t="s">
        <v>150</v>
      </c>
      <c r="I15" s="998"/>
      <c r="J15" s="998"/>
      <c r="K15" s="998"/>
      <c r="L15" s="999"/>
      <c r="M15" s="71"/>
    </row>
    <row r="16" spans="1:13" ht="15" customHeight="1" x14ac:dyDescent="0.2">
      <c r="A16" s="71"/>
      <c r="B16" s="83"/>
      <c r="C16" s="83"/>
      <c r="D16" s="563"/>
      <c r="E16" s="563"/>
      <c r="F16" s="563"/>
      <c r="G16" s="563"/>
      <c r="H16" s="562"/>
      <c r="I16" s="562"/>
      <c r="J16" s="562"/>
      <c r="K16" s="562"/>
      <c r="L16" s="562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62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67" t="s">
        <v>171</v>
      </c>
      <c r="C19" s="967"/>
      <c r="D19" s="967"/>
      <c r="E19" s="967"/>
      <c r="F19" s="967"/>
      <c r="G19" s="967" t="s">
        <v>161</v>
      </c>
      <c r="H19" s="967"/>
      <c r="I19" s="967"/>
      <c r="J19" s="967"/>
      <c r="K19" s="967"/>
      <c r="L19" s="967"/>
      <c r="M19" s="71"/>
    </row>
    <row r="20" spans="1:13" ht="15" customHeight="1" x14ac:dyDescent="0.2">
      <c r="A20" s="71"/>
      <c r="B20" s="71"/>
      <c r="C20" s="940" t="str">
        <f>A3</f>
        <v>Září 2018</v>
      </c>
      <c r="D20" s="940"/>
      <c r="E20" s="71"/>
      <c r="F20" s="71"/>
      <c r="G20" s="71"/>
      <c r="H20" s="71"/>
      <c r="I20" s="940" t="str">
        <f>A3</f>
        <v>Září 2018</v>
      </c>
      <c r="J20" s="940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67" t="s">
        <v>208</v>
      </c>
      <c r="C36" s="967"/>
      <c r="D36" s="967"/>
      <c r="E36" s="967"/>
      <c r="F36" s="967"/>
      <c r="G36" s="993" t="s">
        <v>212</v>
      </c>
      <c r="H36" s="993"/>
      <c r="I36" s="993"/>
      <c r="J36" s="993"/>
      <c r="K36" s="993"/>
      <c r="L36" s="993"/>
      <c r="M36" s="71"/>
    </row>
    <row r="37" spans="1:13" ht="15" customHeight="1" x14ac:dyDescent="0.25">
      <c r="A37" s="71"/>
      <c r="B37" s="71"/>
      <c r="C37" s="940" t="str">
        <f>A3</f>
        <v>Září 2018</v>
      </c>
      <c r="D37" s="940"/>
      <c r="E37" s="71"/>
      <c r="F37" s="397"/>
      <c r="G37" s="993"/>
      <c r="H37" s="993"/>
      <c r="I37" s="993"/>
      <c r="J37" s="993"/>
      <c r="K37" s="993"/>
      <c r="L37" s="993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92" t="str">
        <f>A3</f>
        <v>Září 2018</v>
      </c>
      <c r="J38" s="992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I38:J38"/>
    <mergeCell ref="B36:F36"/>
    <mergeCell ref="G36:L37"/>
    <mergeCell ref="C7:C8"/>
    <mergeCell ref="G7:G8"/>
    <mergeCell ref="D14:G15"/>
    <mergeCell ref="H14:L14"/>
    <mergeCell ref="H15:L15"/>
    <mergeCell ref="B19:F19"/>
    <mergeCell ref="G19:L19"/>
    <mergeCell ref="C20:D20"/>
    <mergeCell ref="I20:J20"/>
    <mergeCell ref="C37:D37"/>
    <mergeCell ref="H6:L6"/>
    <mergeCell ref="A3:C3"/>
    <mergeCell ref="K1:M1"/>
    <mergeCell ref="A2:M2"/>
    <mergeCell ref="B4:C4"/>
    <mergeCell ref="D5:G5"/>
    <mergeCell ref="H5:L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1" t="s">
        <v>341</v>
      </c>
      <c r="L1" s="951"/>
      <c r="M1" s="951"/>
    </row>
    <row r="2" spans="1:13" ht="24" customHeight="1" x14ac:dyDescent="0.25">
      <c r="A2" s="872" t="s">
        <v>159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</row>
    <row r="3" spans="1:13" ht="17.100000000000001" customHeight="1" x14ac:dyDescent="0.2">
      <c r="A3" s="966" t="str">
        <f>T!E17&amp;" "&amp;T!G17</f>
        <v>III. čtvrtletí 2018</v>
      </c>
      <c r="B3" s="966"/>
      <c r="C3" s="966"/>
      <c r="D3" s="101"/>
      <c r="E3" s="69"/>
      <c r="F3" s="67"/>
      <c r="G3" s="67"/>
      <c r="H3" s="67"/>
      <c r="I3" s="67"/>
    </row>
    <row r="4" spans="1:13" ht="18.75" customHeight="1" x14ac:dyDescent="0.25">
      <c r="B4" s="952"/>
      <c r="C4" s="952"/>
      <c r="D4" s="612"/>
      <c r="E4" s="612"/>
      <c r="F4" s="1005"/>
      <c r="G4" s="1005"/>
      <c r="H4" s="634"/>
      <c r="I4" s="71"/>
      <c r="J4" s="612"/>
      <c r="K4" s="612"/>
      <c r="L4" s="612"/>
      <c r="M4" s="71"/>
    </row>
    <row r="5" spans="1:13" ht="24.95" customHeight="1" x14ac:dyDescent="0.2">
      <c r="D5" s="1002" t="s">
        <v>39</v>
      </c>
      <c r="E5" s="1000"/>
      <c r="F5" s="1000"/>
      <c r="G5" s="1001"/>
      <c r="H5" s="1002" t="s">
        <v>143</v>
      </c>
      <c r="I5" s="1000"/>
      <c r="J5" s="1000"/>
      <c r="K5" s="1000"/>
      <c r="L5" s="1001"/>
      <c r="M5" s="71"/>
    </row>
    <row r="6" spans="1:13" ht="24.95" customHeight="1" x14ac:dyDescent="0.25">
      <c r="B6" s="76"/>
      <c r="C6" s="76"/>
      <c r="D6" s="616"/>
      <c r="E6" s="617"/>
      <c r="F6" s="616"/>
      <c r="G6" s="618"/>
      <c r="H6" s="1000"/>
      <c r="I6" s="1000"/>
      <c r="J6" s="1000"/>
      <c r="K6" s="1000"/>
      <c r="L6" s="1001"/>
      <c r="M6" s="87"/>
    </row>
    <row r="7" spans="1:13" ht="14.1" customHeight="1" x14ac:dyDescent="0.25">
      <c r="B7" s="94"/>
      <c r="C7" s="959" t="s">
        <v>144</v>
      </c>
      <c r="D7" s="152"/>
      <c r="E7" s="615"/>
      <c r="F7" s="558" t="s">
        <v>146</v>
      </c>
      <c r="G7" s="959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60"/>
      <c r="D8" s="772" t="s">
        <v>342</v>
      </c>
      <c r="E8" s="771" t="s">
        <v>1</v>
      </c>
      <c r="F8" s="559" t="s">
        <v>66</v>
      </c>
      <c r="G8" s="960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'10'!D36</f>
        <v>422601</v>
      </c>
      <c r="D9" s="105">
        <f>'10'!E36</f>
        <v>67972.771252559076</v>
      </c>
      <c r="E9" s="104">
        <f>'10'!F36</f>
        <v>725652.01219401194</v>
      </c>
      <c r="F9" s="395">
        <f>E9/$E$13</f>
        <v>6.4356011038032027E-2</v>
      </c>
      <c r="G9" s="395">
        <f>'10'!H36</f>
        <v>-0.17174342463662845</v>
      </c>
      <c r="H9" s="159">
        <f>AVERAGE('14'!H9,'15'!H9,'16'!H9)</f>
        <v>20.248100358422942</v>
      </c>
      <c r="I9" s="381">
        <f>MAX('14'!I9,'15'!I9,'16'!I9)</f>
        <v>28.9</v>
      </c>
      <c r="J9" s="381">
        <f>MIN('14'!J9,'15'!J9,'16'!J9)</f>
        <v>7.4</v>
      </c>
      <c r="K9" s="381">
        <f>AVERAGE('14'!K9,'15'!K9,'16'!K9)</f>
        <v>17.100000000000005</v>
      </c>
      <c r="L9" s="161">
        <f>H9-K9</f>
        <v>3.148100358422937</v>
      </c>
      <c r="M9" s="71"/>
    </row>
    <row r="10" spans="1:13" ht="14.1" customHeight="1" x14ac:dyDescent="0.2">
      <c r="A10" s="100"/>
      <c r="B10" s="84" t="s">
        <v>295</v>
      </c>
      <c r="C10" s="77">
        <f>'11'!D36</f>
        <v>2291911</v>
      </c>
      <c r="D10" s="78">
        <f>'11'!E36</f>
        <v>807724.67478014051</v>
      </c>
      <c r="E10" s="77">
        <f>'11'!F36</f>
        <v>8631508.4806199986</v>
      </c>
      <c r="F10" s="141">
        <f>E10/$E$13</f>
        <v>0.76550391333460632</v>
      </c>
      <c r="G10" s="141">
        <f>'11'!H36</f>
        <v>-9.2168325706596457E-2</v>
      </c>
      <c r="H10" s="165">
        <f>AVERAGE('14'!H10,'15'!H10,'16'!H10)</f>
        <v>18.53544802867383</v>
      </c>
      <c r="I10" s="382">
        <f>MAX('14'!I10,'15'!I10,'16'!I10)</f>
        <v>26.75</v>
      </c>
      <c r="J10" s="382">
        <f>MIN('14'!J10,'15'!J10,'16'!J10)</f>
        <v>5.4999999999999991</v>
      </c>
      <c r="K10" s="382">
        <f>AVERAGE('14'!K10,'15'!K10,'16'!K10)</f>
        <v>15.97777777777778</v>
      </c>
      <c r="L10" s="167">
        <f t="shared" ref="L10:L13" si="0">H10-K10</f>
        <v>2.5576702508960505</v>
      </c>
      <c r="M10" s="71"/>
    </row>
    <row r="11" spans="1:13" ht="14.1" customHeight="1" x14ac:dyDescent="0.2">
      <c r="A11" s="100"/>
      <c r="B11" s="84" t="s">
        <v>41</v>
      </c>
      <c r="C11" s="77">
        <f>'12'!D36</f>
        <v>114082</v>
      </c>
      <c r="D11" s="78">
        <f>'12'!E36</f>
        <v>35611.2979041</v>
      </c>
      <c r="E11" s="77">
        <f>'12'!F36</f>
        <v>380257.89955810003</v>
      </c>
      <c r="F11" s="141">
        <f>E11/$E$13</f>
        <v>3.3723990521667704E-2</v>
      </c>
      <c r="G11" s="141">
        <f>'12'!H36</f>
        <v>-9.7981114066959321E-2</v>
      </c>
      <c r="H11" s="165">
        <f>AVERAGE('14'!H11,'15'!H11,'16'!H11)</f>
        <v>17.830609318996416</v>
      </c>
      <c r="I11" s="382">
        <f>MAX('14'!I11,'15'!I11,'16'!I11)</f>
        <v>25.2</v>
      </c>
      <c r="J11" s="382">
        <f>MIN('14'!J11,'15'!J11,'16'!J11)</f>
        <v>4.5</v>
      </c>
      <c r="K11" s="382">
        <f>AVERAGE('14'!K11,'15'!K11,'16'!K11)</f>
        <v>15.46666666666667</v>
      </c>
      <c r="L11" s="167">
        <f t="shared" si="0"/>
        <v>2.3639426523297455</v>
      </c>
      <c r="M11" s="71"/>
    </row>
    <row r="12" spans="1:13" ht="14.1" customHeight="1" x14ac:dyDescent="0.2">
      <c r="A12" s="100"/>
      <c r="B12" s="84" t="s">
        <v>94</v>
      </c>
      <c r="C12" s="77">
        <f>'13'!D36</f>
        <v>7632</v>
      </c>
      <c r="D12" s="78">
        <f>'13'!E36</f>
        <v>144162.772</v>
      </c>
      <c r="E12" s="77">
        <f>'13'!F36</f>
        <v>1538171.8825624001</v>
      </c>
      <c r="F12" s="141">
        <f>E12/$E$13</f>
        <v>0.13641608510569384</v>
      </c>
      <c r="G12" s="141">
        <f>'13'!H36</f>
        <v>0.17811367313464696</v>
      </c>
      <c r="H12" s="165">
        <f>AVERAGE('14'!H12,'15'!H12,'16'!H12)</f>
        <v>18.530358422939067</v>
      </c>
      <c r="I12" s="382">
        <f>MAX('14'!I12,'15'!I12,'16'!I12)</f>
        <v>26.6</v>
      </c>
      <c r="J12" s="382">
        <f>MIN('14'!J12,'15'!J12,'16'!J12)</f>
        <v>5.4</v>
      </c>
      <c r="K12" s="382">
        <f>AVERAGE('14'!K12,'15'!K12,'16'!K12)</f>
        <v>15.918387096774197</v>
      </c>
      <c r="L12" s="167">
        <f t="shared" si="0"/>
        <v>2.6119713261648698</v>
      </c>
      <c r="M12" s="71"/>
    </row>
    <row r="13" spans="1:13" ht="14.1" customHeight="1" x14ac:dyDescent="0.2">
      <c r="A13" s="158"/>
      <c r="B13" s="619" t="s">
        <v>5</v>
      </c>
      <c r="C13" s="620">
        <f>SUM(C9:C12)</f>
        <v>2836226</v>
      </c>
      <c r="D13" s="621">
        <f t="shared" ref="D13:E13" si="1">SUM(D9:D12)</f>
        <v>1055471.5159367996</v>
      </c>
      <c r="E13" s="622">
        <f t="shared" si="1"/>
        <v>11275590.274934512</v>
      </c>
      <c r="F13" s="623">
        <f>SUM(F9:F12)</f>
        <v>0.99999999999999989</v>
      </c>
      <c r="G13" s="623">
        <f>'9'!H36</f>
        <v>-6.8956695788599656E-2</v>
      </c>
      <c r="H13" s="638">
        <f>AVERAGE('14'!H13,'15'!H13,'16'!H13)</f>
        <v>18.530358422939067</v>
      </c>
      <c r="I13" s="639">
        <f>MAX('14'!I13,'15'!I13,'16'!I13)</f>
        <v>26.6</v>
      </c>
      <c r="J13" s="639">
        <f>MIN('14'!J13,'15'!J13,'16'!J13)</f>
        <v>5.4</v>
      </c>
      <c r="K13" s="639">
        <f>AVERAGE('14'!K13,'15'!K13,'16'!K13)</f>
        <v>15.918387096774197</v>
      </c>
      <c r="L13" s="640">
        <f t="shared" si="0"/>
        <v>2.6119713261648698</v>
      </c>
      <c r="M13" s="91"/>
    </row>
    <row r="14" spans="1:13" ht="15" customHeight="1" x14ac:dyDescent="0.2">
      <c r="A14" s="100"/>
      <c r="B14" s="84"/>
      <c r="C14" s="157"/>
      <c r="D14" s="986" t="s">
        <v>160</v>
      </c>
      <c r="E14" s="987"/>
      <c r="F14" s="987"/>
      <c r="G14" s="988"/>
      <c r="H14" s="994" t="s">
        <v>149</v>
      </c>
      <c r="I14" s="995"/>
      <c r="J14" s="995"/>
      <c r="K14" s="995"/>
      <c r="L14" s="996"/>
      <c r="M14" s="71"/>
    </row>
    <row r="15" spans="1:13" ht="15" customHeight="1" x14ac:dyDescent="0.2">
      <c r="A15" s="71"/>
      <c r="B15" s="156"/>
      <c r="C15" s="83"/>
      <c r="D15" s="989"/>
      <c r="E15" s="990"/>
      <c r="F15" s="990"/>
      <c r="G15" s="991"/>
      <c r="H15" s="997" t="s">
        <v>150</v>
      </c>
      <c r="I15" s="998"/>
      <c r="J15" s="998"/>
      <c r="K15" s="998"/>
      <c r="L15" s="999"/>
      <c r="M15" s="71"/>
    </row>
    <row r="16" spans="1:13" ht="15" customHeight="1" x14ac:dyDescent="0.2">
      <c r="A16" s="71"/>
      <c r="B16" s="83"/>
      <c r="C16" s="83"/>
      <c r="D16" s="563"/>
      <c r="E16" s="563"/>
      <c r="F16" s="563"/>
      <c r="G16" s="563"/>
      <c r="H16" s="562"/>
      <c r="I16" s="562"/>
      <c r="J16" s="562"/>
      <c r="K16" s="562"/>
      <c r="L16" s="562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62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67" t="s">
        <v>171</v>
      </c>
      <c r="C19" s="967"/>
      <c r="D19" s="967"/>
      <c r="E19" s="967"/>
      <c r="F19" s="967"/>
      <c r="G19" s="967" t="s">
        <v>161</v>
      </c>
      <c r="H19" s="967"/>
      <c r="I19" s="967"/>
      <c r="J19" s="967"/>
      <c r="K19" s="967"/>
      <c r="L19" s="967"/>
      <c r="M19" s="71"/>
    </row>
    <row r="20" spans="1:13" ht="15" customHeight="1" x14ac:dyDescent="0.2">
      <c r="A20" s="71"/>
      <c r="B20" s="71"/>
      <c r="C20" s="1006" t="str">
        <f>A3</f>
        <v>III. čtvrtletí 2018</v>
      </c>
      <c r="D20" s="1006"/>
      <c r="E20" s="71"/>
      <c r="F20" s="71"/>
      <c r="G20" s="71"/>
      <c r="H20" s="71"/>
      <c r="I20" s="1006" t="str">
        <f>A3</f>
        <v>III. čtvrtletí 2018</v>
      </c>
      <c r="J20" s="1006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67" t="s">
        <v>208</v>
      </c>
      <c r="C36" s="967"/>
      <c r="D36" s="967"/>
      <c r="E36" s="967"/>
      <c r="F36" s="967"/>
      <c r="G36" s="993" t="s">
        <v>212</v>
      </c>
      <c r="H36" s="993"/>
      <c r="I36" s="993"/>
      <c r="J36" s="993"/>
      <c r="K36" s="993"/>
      <c r="L36" s="993"/>
      <c r="M36" s="71"/>
    </row>
    <row r="37" spans="1:13" ht="15" customHeight="1" x14ac:dyDescent="0.25">
      <c r="A37" s="71"/>
      <c r="B37" s="71"/>
      <c r="C37" s="1006" t="str">
        <f>A3</f>
        <v>III. čtvrtletí 2018</v>
      </c>
      <c r="D37" s="1006"/>
      <c r="E37" s="71"/>
      <c r="F37" s="397"/>
      <c r="G37" s="993"/>
      <c r="H37" s="993"/>
      <c r="I37" s="993"/>
      <c r="J37" s="993"/>
      <c r="K37" s="993"/>
      <c r="L37" s="993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04" t="str">
        <f>A3</f>
        <v>III. čtvrtletí 2018</v>
      </c>
      <c r="J38" s="1004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1">
    <mergeCell ref="I38:J38"/>
    <mergeCell ref="B36:F36"/>
    <mergeCell ref="G36:L37"/>
    <mergeCell ref="F4:G4"/>
    <mergeCell ref="C7:C8"/>
    <mergeCell ref="G7:G8"/>
    <mergeCell ref="D14:G15"/>
    <mergeCell ref="H14:L14"/>
    <mergeCell ref="H15:L15"/>
    <mergeCell ref="B19:F19"/>
    <mergeCell ref="G19:L19"/>
    <mergeCell ref="H6:L6"/>
    <mergeCell ref="C20:D20"/>
    <mergeCell ref="I20:J20"/>
    <mergeCell ref="C37:D37"/>
    <mergeCell ref="K1:M1"/>
    <mergeCell ref="A2:M2"/>
    <mergeCell ref="B4:C4"/>
    <mergeCell ref="D5:G5"/>
    <mergeCell ref="H5:L5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zoomScaleNormal="100" zoomScaleSheetLayoutView="100" workbookViewId="0">
      <selection activeCell="B16" sqref="B16"/>
    </sheetView>
  </sheetViews>
  <sheetFormatPr defaultRowHeight="12.75" x14ac:dyDescent="0.25"/>
  <cols>
    <col min="1" max="1" width="10.7109375" style="187" customWidth="1"/>
    <col min="2" max="11" width="8.85546875" style="187" customWidth="1"/>
    <col min="12" max="12" width="1.7109375" style="187" customWidth="1"/>
    <col min="13" max="13" width="9.28515625" style="187" bestFit="1" customWidth="1"/>
    <col min="14" max="14" width="11.42578125" style="187" bestFit="1" customWidth="1"/>
    <col min="15" max="253" width="9.140625" style="187"/>
    <col min="254" max="266" width="10.7109375" style="187" customWidth="1"/>
    <col min="267" max="509" width="9.140625" style="187"/>
    <col min="510" max="522" width="10.7109375" style="187" customWidth="1"/>
    <col min="523" max="765" width="9.140625" style="187"/>
    <col min="766" max="778" width="10.7109375" style="187" customWidth="1"/>
    <col min="779" max="1021" width="9.140625" style="187"/>
    <col min="1022" max="1034" width="10.7109375" style="187" customWidth="1"/>
    <col min="1035" max="1277" width="9.140625" style="187"/>
    <col min="1278" max="1290" width="10.7109375" style="187" customWidth="1"/>
    <col min="1291" max="1533" width="9.140625" style="187"/>
    <col min="1534" max="1546" width="10.7109375" style="187" customWidth="1"/>
    <col min="1547" max="1789" width="9.140625" style="187"/>
    <col min="1790" max="1802" width="10.7109375" style="187" customWidth="1"/>
    <col min="1803" max="2045" width="9.140625" style="187"/>
    <col min="2046" max="2058" width="10.7109375" style="187" customWidth="1"/>
    <col min="2059" max="2301" width="9.140625" style="187"/>
    <col min="2302" max="2314" width="10.7109375" style="187" customWidth="1"/>
    <col min="2315" max="2557" width="9.140625" style="187"/>
    <col min="2558" max="2570" width="10.7109375" style="187" customWidth="1"/>
    <col min="2571" max="2813" width="9.140625" style="187"/>
    <col min="2814" max="2826" width="10.7109375" style="187" customWidth="1"/>
    <col min="2827" max="3069" width="9.140625" style="187"/>
    <col min="3070" max="3082" width="10.7109375" style="187" customWidth="1"/>
    <col min="3083" max="3325" width="9.140625" style="187"/>
    <col min="3326" max="3338" width="10.7109375" style="187" customWidth="1"/>
    <col min="3339" max="3581" width="9.140625" style="187"/>
    <col min="3582" max="3594" width="10.7109375" style="187" customWidth="1"/>
    <col min="3595" max="3837" width="9.140625" style="187"/>
    <col min="3838" max="3850" width="10.7109375" style="187" customWidth="1"/>
    <col min="3851" max="4093" width="9.140625" style="187"/>
    <col min="4094" max="4106" width="10.7109375" style="187" customWidth="1"/>
    <col min="4107" max="4349" width="9.140625" style="187"/>
    <col min="4350" max="4362" width="10.7109375" style="187" customWidth="1"/>
    <col min="4363" max="4605" width="9.140625" style="187"/>
    <col min="4606" max="4618" width="10.7109375" style="187" customWidth="1"/>
    <col min="4619" max="4861" width="9.140625" style="187"/>
    <col min="4862" max="4874" width="10.7109375" style="187" customWidth="1"/>
    <col min="4875" max="5117" width="9.140625" style="187"/>
    <col min="5118" max="5130" width="10.7109375" style="187" customWidth="1"/>
    <col min="5131" max="5373" width="9.140625" style="187"/>
    <col min="5374" max="5386" width="10.7109375" style="187" customWidth="1"/>
    <col min="5387" max="5629" width="9.140625" style="187"/>
    <col min="5630" max="5642" width="10.7109375" style="187" customWidth="1"/>
    <col min="5643" max="5885" width="9.140625" style="187"/>
    <col min="5886" max="5898" width="10.7109375" style="187" customWidth="1"/>
    <col min="5899" max="6141" width="9.140625" style="187"/>
    <col min="6142" max="6154" width="10.7109375" style="187" customWidth="1"/>
    <col min="6155" max="6397" width="9.140625" style="187"/>
    <col min="6398" max="6410" width="10.7109375" style="187" customWidth="1"/>
    <col min="6411" max="6653" width="9.140625" style="187"/>
    <col min="6654" max="6666" width="10.7109375" style="187" customWidth="1"/>
    <col min="6667" max="6909" width="9.140625" style="187"/>
    <col min="6910" max="6922" width="10.7109375" style="187" customWidth="1"/>
    <col min="6923" max="7165" width="9.140625" style="187"/>
    <col min="7166" max="7178" width="10.7109375" style="187" customWidth="1"/>
    <col min="7179" max="7421" width="9.140625" style="187"/>
    <col min="7422" max="7434" width="10.7109375" style="187" customWidth="1"/>
    <col min="7435" max="7677" width="9.140625" style="187"/>
    <col min="7678" max="7690" width="10.7109375" style="187" customWidth="1"/>
    <col min="7691" max="7933" width="9.140625" style="187"/>
    <col min="7934" max="7946" width="10.7109375" style="187" customWidth="1"/>
    <col min="7947" max="8189" width="9.140625" style="187"/>
    <col min="8190" max="8202" width="10.7109375" style="187" customWidth="1"/>
    <col min="8203" max="8445" width="9.140625" style="187"/>
    <col min="8446" max="8458" width="10.7109375" style="187" customWidth="1"/>
    <col min="8459" max="8701" width="9.140625" style="187"/>
    <col min="8702" max="8714" width="10.7109375" style="187" customWidth="1"/>
    <col min="8715" max="8957" width="9.140625" style="187"/>
    <col min="8958" max="8970" width="10.7109375" style="187" customWidth="1"/>
    <col min="8971" max="9213" width="9.140625" style="187"/>
    <col min="9214" max="9226" width="10.7109375" style="187" customWidth="1"/>
    <col min="9227" max="9469" width="9.140625" style="187"/>
    <col min="9470" max="9482" width="10.7109375" style="187" customWidth="1"/>
    <col min="9483" max="9725" width="9.140625" style="187"/>
    <col min="9726" max="9738" width="10.7109375" style="187" customWidth="1"/>
    <col min="9739" max="9981" width="9.140625" style="187"/>
    <col min="9982" max="9994" width="10.7109375" style="187" customWidth="1"/>
    <col min="9995" max="10237" width="9.140625" style="187"/>
    <col min="10238" max="10250" width="10.7109375" style="187" customWidth="1"/>
    <col min="10251" max="10493" width="9.140625" style="187"/>
    <col min="10494" max="10506" width="10.7109375" style="187" customWidth="1"/>
    <col min="10507" max="10749" width="9.140625" style="187"/>
    <col min="10750" max="10762" width="10.7109375" style="187" customWidth="1"/>
    <col min="10763" max="11005" width="9.140625" style="187"/>
    <col min="11006" max="11018" width="10.7109375" style="187" customWidth="1"/>
    <col min="11019" max="11261" width="9.140625" style="187"/>
    <col min="11262" max="11274" width="10.7109375" style="187" customWidth="1"/>
    <col min="11275" max="11517" width="9.140625" style="187"/>
    <col min="11518" max="11530" width="10.7109375" style="187" customWidth="1"/>
    <col min="11531" max="11773" width="9.140625" style="187"/>
    <col min="11774" max="11786" width="10.7109375" style="187" customWidth="1"/>
    <col min="11787" max="12029" width="9.140625" style="187"/>
    <col min="12030" max="12042" width="10.7109375" style="187" customWidth="1"/>
    <col min="12043" max="12285" width="9.140625" style="187"/>
    <col min="12286" max="12298" width="10.7109375" style="187" customWidth="1"/>
    <col min="12299" max="12541" width="9.140625" style="187"/>
    <col min="12542" max="12554" width="10.7109375" style="187" customWidth="1"/>
    <col min="12555" max="12797" width="9.140625" style="187"/>
    <col min="12798" max="12810" width="10.7109375" style="187" customWidth="1"/>
    <col min="12811" max="13053" width="9.140625" style="187"/>
    <col min="13054" max="13066" width="10.7109375" style="187" customWidth="1"/>
    <col min="13067" max="13309" width="9.140625" style="187"/>
    <col min="13310" max="13322" width="10.7109375" style="187" customWidth="1"/>
    <col min="13323" max="13565" width="9.140625" style="187"/>
    <col min="13566" max="13578" width="10.7109375" style="187" customWidth="1"/>
    <col min="13579" max="13821" width="9.140625" style="187"/>
    <col min="13822" max="13834" width="10.7109375" style="187" customWidth="1"/>
    <col min="13835" max="14077" width="9.140625" style="187"/>
    <col min="14078" max="14090" width="10.7109375" style="187" customWidth="1"/>
    <col min="14091" max="14333" width="9.140625" style="187"/>
    <col min="14334" max="14346" width="10.7109375" style="187" customWidth="1"/>
    <col min="14347" max="14589" width="9.140625" style="187"/>
    <col min="14590" max="14602" width="10.7109375" style="187" customWidth="1"/>
    <col min="14603" max="14845" width="9.140625" style="187"/>
    <col min="14846" max="14858" width="10.7109375" style="187" customWidth="1"/>
    <col min="14859" max="15101" width="9.140625" style="187"/>
    <col min="15102" max="15114" width="10.7109375" style="187" customWidth="1"/>
    <col min="15115" max="15357" width="9.140625" style="187"/>
    <col min="15358" max="15370" width="10.7109375" style="187" customWidth="1"/>
    <col min="15371" max="15613" width="9.140625" style="187"/>
    <col min="15614" max="15626" width="10.7109375" style="187" customWidth="1"/>
    <col min="15627" max="15869" width="9.140625" style="187"/>
    <col min="15870" max="15882" width="10.7109375" style="187" customWidth="1"/>
    <col min="15883" max="16125" width="9.140625" style="187"/>
    <col min="16126" max="16138" width="10.7109375" style="187" customWidth="1"/>
    <col min="16139" max="16384" width="9.140625" style="187"/>
  </cols>
  <sheetData>
    <row r="1" spans="1:16" x14ac:dyDescent="0.25">
      <c r="K1" s="951" t="s">
        <v>237</v>
      </c>
      <c r="L1" s="951"/>
    </row>
    <row r="2" spans="1:16" ht="20.100000000000001" customHeight="1" x14ac:dyDescent="0.25">
      <c r="A2" s="900" t="s">
        <v>162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</row>
    <row r="3" spans="1:16" ht="20.100000000000001" customHeight="1" x14ac:dyDescent="0.25">
      <c r="A3" s="1007">
        <f>T!G17</f>
        <v>2018</v>
      </c>
      <c r="B3" s="1008"/>
      <c r="C3" s="1008"/>
      <c r="D3" s="1008"/>
      <c r="E3" s="1008"/>
      <c r="F3" s="1008"/>
      <c r="G3" s="1008"/>
      <c r="H3" s="1008"/>
      <c r="I3" s="1008"/>
      <c r="J3" s="211"/>
      <c r="K3" s="212"/>
    </row>
    <row r="4" spans="1:16" ht="17.25" customHeight="1" x14ac:dyDescent="0.25">
      <c r="A4" s="233"/>
      <c r="B4" s="898"/>
      <c r="C4" s="899"/>
      <c r="D4" s="899"/>
      <c r="E4" s="899"/>
      <c r="F4" s="899"/>
      <c r="G4" s="899"/>
      <c r="H4" s="899"/>
      <c r="I4" s="899"/>
      <c r="J4" s="899"/>
      <c r="K4" s="899"/>
    </row>
    <row r="5" spans="1:16" ht="50.25" customHeight="1" x14ac:dyDescent="0.25">
      <c r="A5" s="233"/>
      <c r="B5" s="1009" t="s">
        <v>344</v>
      </c>
      <c r="C5" s="1010"/>
      <c r="D5" s="1010"/>
      <c r="E5" s="1010"/>
      <c r="F5" s="1011"/>
      <c r="G5" s="1012" t="s">
        <v>287</v>
      </c>
      <c r="H5" s="1013"/>
      <c r="I5" s="1013"/>
      <c r="J5" s="1013"/>
      <c r="K5" s="1014"/>
      <c r="L5" s="208"/>
    </row>
    <row r="6" spans="1:16" ht="67.5" customHeight="1" x14ac:dyDescent="0.25">
      <c r="A6" s="189" t="s">
        <v>140</v>
      </c>
      <c r="B6" s="257" t="s">
        <v>275</v>
      </c>
      <c r="C6" s="258" t="s">
        <v>301</v>
      </c>
      <c r="D6" s="258" t="s">
        <v>276</v>
      </c>
      <c r="E6" s="258" t="s">
        <v>277</v>
      </c>
      <c r="F6" s="287" t="s">
        <v>267</v>
      </c>
      <c r="G6" s="258" t="s">
        <v>275</v>
      </c>
      <c r="H6" s="258" t="s">
        <v>301</v>
      </c>
      <c r="I6" s="258" t="s">
        <v>276</v>
      </c>
      <c r="J6" s="258" t="s">
        <v>277</v>
      </c>
      <c r="K6" s="288" t="s">
        <v>267</v>
      </c>
      <c r="L6" s="223"/>
    </row>
    <row r="7" spans="1:16" ht="15" customHeight="1" x14ac:dyDescent="0.25">
      <c r="A7" s="190" t="s">
        <v>25</v>
      </c>
      <c r="B7" s="241">
        <v>129057.15639930651</v>
      </c>
      <c r="C7" s="245">
        <v>890131.51068564004</v>
      </c>
      <c r="D7" s="243">
        <v>42682.351000000002</v>
      </c>
      <c r="E7" s="243">
        <v>21632.917000000001</v>
      </c>
      <c r="F7" s="254">
        <v>1083503.9350849465</v>
      </c>
      <c r="G7" s="243">
        <v>1373387.5446299999</v>
      </c>
      <c r="H7" s="243">
        <v>9493893.2479800005</v>
      </c>
      <c r="I7" s="243">
        <v>454877.56400000001</v>
      </c>
      <c r="J7" s="243">
        <v>230320.86562500001</v>
      </c>
      <c r="K7" s="254">
        <v>11552479.222235</v>
      </c>
      <c r="L7" s="238"/>
      <c r="M7" s="195"/>
      <c r="N7" s="196"/>
      <c r="O7" s="196"/>
      <c r="P7" s="196"/>
    </row>
    <row r="8" spans="1:16" ht="15" customHeight="1" x14ac:dyDescent="0.25">
      <c r="A8" s="190" t="s">
        <v>26</v>
      </c>
      <c r="B8" s="241">
        <v>144544.99434998215</v>
      </c>
      <c r="C8" s="243">
        <v>930859.17067312042</v>
      </c>
      <c r="D8" s="243">
        <v>46568.648000000001</v>
      </c>
      <c r="E8" s="243">
        <v>35361.197999999997</v>
      </c>
      <c r="F8" s="254">
        <v>1157334.0110231028</v>
      </c>
      <c r="G8" s="243">
        <v>1538450.1990999999</v>
      </c>
      <c r="H8" s="243">
        <v>9933948.7914299984</v>
      </c>
      <c r="I8" s="243">
        <v>496461.47499999998</v>
      </c>
      <c r="J8" s="243">
        <v>376412.84101600002</v>
      </c>
      <c r="K8" s="254">
        <v>12345273.306545999</v>
      </c>
      <c r="L8" s="239"/>
      <c r="M8" s="197"/>
      <c r="N8" s="196"/>
      <c r="O8" s="196"/>
      <c r="P8" s="196"/>
    </row>
    <row r="9" spans="1:16" ht="15" customHeight="1" x14ac:dyDescent="0.25">
      <c r="A9" s="190" t="s">
        <v>27</v>
      </c>
      <c r="B9" s="246">
        <v>136531.77798622692</v>
      </c>
      <c r="C9" s="248">
        <v>895794.1843414671</v>
      </c>
      <c r="D9" s="248">
        <v>44218.315999999999</v>
      </c>
      <c r="E9" s="248">
        <v>20547.542999999998</v>
      </c>
      <c r="F9" s="255">
        <v>1097091.8213276942</v>
      </c>
      <c r="G9" s="248">
        <v>1452902.8912829338</v>
      </c>
      <c r="H9" s="248">
        <v>9555308.1171299983</v>
      </c>
      <c r="I9" s="248">
        <v>471809.58510789997</v>
      </c>
      <c r="J9" s="248">
        <v>218793.43127099995</v>
      </c>
      <c r="K9" s="255">
        <v>11698814.024791831</v>
      </c>
      <c r="L9" s="240"/>
      <c r="M9" s="203"/>
      <c r="N9" s="196"/>
      <c r="O9" s="196"/>
      <c r="P9" s="196"/>
    </row>
    <row r="10" spans="1:16" ht="15" customHeight="1" x14ac:dyDescent="0.25">
      <c r="A10" s="231" t="s">
        <v>28</v>
      </c>
      <c r="B10" s="241">
        <v>47146.328607270945</v>
      </c>
      <c r="C10" s="243">
        <v>395602.31915641658</v>
      </c>
      <c r="D10" s="243">
        <v>18731.552</v>
      </c>
      <c r="E10" s="243">
        <v>2448.7350000000029</v>
      </c>
      <c r="F10" s="254">
        <v>463928.93476368755</v>
      </c>
      <c r="G10" s="243">
        <v>501387.07113004441</v>
      </c>
      <c r="H10" s="243">
        <v>4220597.8500999995</v>
      </c>
      <c r="I10" s="243">
        <v>199924.67426199999</v>
      </c>
      <c r="J10" s="243">
        <v>26173.237337000002</v>
      </c>
      <c r="K10" s="254">
        <v>4948082.8328290442</v>
      </c>
      <c r="L10" s="239"/>
      <c r="M10" s="197"/>
      <c r="N10" s="196"/>
      <c r="O10" s="196"/>
      <c r="P10" s="196"/>
    </row>
    <row r="11" spans="1:16" ht="15" customHeight="1" x14ac:dyDescent="0.25">
      <c r="A11" s="231" t="s">
        <v>29</v>
      </c>
      <c r="B11" s="241">
        <v>26383.560888335291</v>
      </c>
      <c r="C11" s="243">
        <v>302528.7405694144</v>
      </c>
      <c r="D11" s="243">
        <v>13377.871999999999</v>
      </c>
      <c r="E11" s="243">
        <v>5157</v>
      </c>
      <c r="F11" s="254">
        <v>347447.17345774965</v>
      </c>
      <c r="G11" s="243">
        <v>281069.34926401352</v>
      </c>
      <c r="H11" s="243">
        <v>3222593.6241400004</v>
      </c>
      <c r="I11" s="243">
        <v>142693.68815999999</v>
      </c>
      <c r="J11" s="243">
        <v>54870.348136399974</v>
      </c>
      <c r="K11" s="254">
        <v>3701227.0097004138</v>
      </c>
      <c r="L11" s="239"/>
      <c r="M11" s="197"/>
      <c r="N11" s="196"/>
      <c r="O11" s="196"/>
      <c r="P11" s="196"/>
    </row>
    <row r="12" spans="1:16" ht="15" customHeight="1" x14ac:dyDescent="0.25">
      <c r="A12" s="231" t="s">
        <v>30</v>
      </c>
      <c r="B12" s="246">
        <v>21665.246258804025</v>
      </c>
      <c r="C12" s="248">
        <v>276397.37285313074</v>
      </c>
      <c r="D12" s="248">
        <v>11628.705</v>
      </c>
      <c r="E12" s="248">
        <v>14657.899000000003</v>
      </c>
      <c r="F12" s="255">
        <v>324349.22311193479</v>
      </c>
      <c r="G12" s="248">
        <v>231257.00678</v>
      </c>
      <c r="H12" s="248">
        <v>2951912.7701299996</v>
      </c>
      <c r="I12" s="248">
        <v>124081.28095999999</v>
      </c>
      <c r="J12" s="248">
        <v>156267.58064739997</v>
      </c>
      <c r="K12" s="255">
        <v>3463518.6385173998</v>
      </c>
      <c r="L12" s="239"/>
      <c r="M12" s="197"/>
      <c r="N12" s="196"/>
      <c r="O12" s="196"/>
      <c r="P12" s="196"/>
    </row>
    <row r="13" spans="1:16" ht="15" customHeight="1" x14ac:dyDescent="0.25">
      <c r="A13" s="231" t="s">
        <v>31</v>
      </c>
      <c r="B13" s="241">
        <v>21846.172399463328</v>
      </c>
      <c r="C13" s="243">
        <v>254709.7331937282</v>
      </c>
      <c r="D13" s="243">
        <v>10734.099999999999</v>
      </c>
      <c r="E13" s="243">
        <v>46364.968000000001</v>
      </c>
      <c r="F13" s="254">
        <v>333654.97359319148</v>
      </c>
      <c r="G13" s="243">
        <v>233094.26217299383</v>
      </c>
      <c r="H13" s="243">
        <v>2725053.0980599993</v>
      </c>
      <c r="I13" s="243">
        <v>114645.69729999997</v>
      </c>
      <c r="J13" s="243">
        <v>494218.56442800001</v>
      </c>
      <c r="K13" s="254">
        <v>3567011.6219609929</v>
      </c>
      <c r="L13" s="239"/>
      <c r="M13" s="197"/>
      <c r="N13" s="196"/>
      <c r="O13" s="196"/>
      <c r="P13" s="196"/>
    </row>
    <row r="14" spans="1:16" ht="15" customHeight="1" x14ac:dyDescent="0.25">
      <c r="A14" s="231" t="s">
        <v>32</v>
      </c>
      <c r="B14" s="241">
        <v>18814.755652300199</v>
      </c>
      <c r="C14" s="243">
        <v>253252.58528730719</v>
      </c>
      <c r="D14" s="243">
        <v>11335.589003599998</v>
      </c>
      <c r="E14" s="243">
        <v>59713.513999999996</v>
      </c>
      <c r="F14" s="254">
        <v>343116.44394320739</v>
      </c>
      <c r="G14" s="243">
        <v>200809.89619999999</v>
      </c>
      <c r="H14" s="243">
        <v>2703614.0898300004</v>
      </c>
      <c r="I14" s="243">
        <v>121071.71256130001</v>
      </c>
      <c r="J14" s="243">
        <v>637072.55733340001</v>
      </c>
      <c r="K14" s="254">
        <v>3662568.2559247003</v>
      </c>
      <c r="L14" s="239"/>
      <c r="M14" s="197"/>
      <c r="N14" s="196"/>
      <c r="O14" s="196"/>
      <c r="P14" s="196"/>
    </row>
    <row r="15" spans="1:16" ht="15" customHeight="1" x14ac:dyDescent="0.25">
      <c r="A15" s="231" t="s">
        <v>33</v>
      </c>
      <c r="B15" s="246">
        <v>27311.843200795549</v>
      </c>
      <c r="C15" s="248">
        <v>299762.35629910498</v>
      </c>
      <c r="D15" s="248">
        <v>13541.608900500001</v>
      </c>
      <c r="E15" s="248">
        <v>38084.29</v>
      </c>
      <c r="F15" s="255">
        <v>378700.09840040049</v>
      </c>
      <c r="G15" s="248">
        <v>291747.85382101807</v>
      </c>
      <c r="H15" s="248">
        <v>3202841.2927299999</v>
      </c>
      <c r="I15" s="248">
        <v>144540.48969680001</v>
      </c>
      <c r="J15" s="248">
        <v>406880.760801</v>
      </c>
      <c r="K15" s="255">
        <v>4046010.3970488184</v>
      </c>
      <c r="L15" s="239"/>
      <c r="M15" s="197"/>
      <c r="N15" s="196"/>
      <c r="O15" s="196"/>
      <c r="P15" s="196"/>
    </row>
    <row r="16" spans="1:16" ht="15" customHeight="1" x14ac:dyDescent="0.25">
      <c r="A16" s="190" t="s">
        <v>34</v>
      </c>
      <c r="B16" s="241"/>
      <c r="C16" s="243"/>
      <c r="D16" s="243"/>
      <c r="E16" s="243"/>
      <c r="F16" s="254"/>
      <c r="G16" s="243"/>
      <c r="H16" s="243"/>
      <c r="I16" s="243"/>
      <c r="J16" s="243"/>
      <c r="K16" s="254"/>
      <c r="L16" s="239"/>
      <c r="M16" s="197"/>
      <c r="N16" s="196"/>
      <c r="O16" s="196"/>
      <c r="P16" s="196"/>
    </row>
    <row r="17" spans="1:16" ht="15" customHeight="1" x14ac:dyDescent="0.25">
      <c r="A17" s="190" t="s">
        <v>35</v>
      </c>
      <c r="B17" s="241"/>
      <c r="C17" s="243"/>
      <c r="D17" s="243"/>
      <c r="E17" s="243"/>
      <c r="F17" s="254"/>
      <c r="G17" s="243"/>
      <c r="H17" s="243"/>
      <c r="I17" s="243"/>
      <c r="J17" s="243"/>
      <c r="K17" s="254"/>
      <c r="L17" s="239"/>
      <c r="M17" s="197"/>
      <c r="N17" s="196"/>
      <c r="O17" s="196"/>
      <c r="P17" s="196"/>
    </row>
    <row r="18" spans="1:16" ht="15" customHeight="1" x14ac:dyDescent="0.25">
      <c r="A18" s="198" t="s">
        <v>36</v>
      </c>
      <c r="B18" s="246"/>
      <c r="C18" s="248"/>
      <c r="D18" s="248"/>
      <c r="E18" s="248"/>
      <c r="F18" s="255"/>
      <c r="G18" s="248"/>
      <c r="H18" s="248"/>
      <c r="I18" s="248"/>
      <c r="J18" s="248"/>
      <c r="K18" s="255"/>
      <c r="L18" s="230"/>
      <c r="M18" s="197"/>
      <c r="N18" s="196"/>
      <c r="O18" s="196"/>
      <c r="P18" s="196"/>
    </row>
    <row r="19" spans="1:16" ht="15" customHeight="1" x14ac:dyDescent="0.25">
      <c r="A19" s="190" t="s">
        <v>129</v>
      </c>
      <c r="B19" s="589">
        <f>SUM(B7:B9)</f>
        <v>410133.92873551557</v>
      </c>
      <c r="C19" s="590">
        <f>SUM(C7:C9)</f>
        <v>2716784.8657002277</v>
      </c>
      <c r="D19" s="590">
        <f t="shared" ref="D19:J19" si="0">SUM(D7:D9)</f>
        <v>133469.315</v>
      </c>
      <c r="E19" s="590">
        <f t="shared" si="0"/>
        <v>77541.657999999996</v>
      </c>
      <c r="F19" s="644">
        <f t="shared" si="0"/>
        <v>3337929.7674357435</v>
      </c>
      <c r="G19" s="747">
        <f t="shared" si="0"/>
        <v>4364740.635012934</v>
      </c>
      <c r="H19" s="747">
        <f t="shared" si="0"/>
        <v>28983150.156539999</v>
      </c>
      <c r="I19" s="747">
        <f t="shared" si="0"/>
        <v>1423148.6241079001</v>
      </c>
      <c r="J19" s="747">
        <f t="shared" si="0"/>
        <v>825527.13791199995</v>
      </c>
      <c r="K19" s="748">
        <f>SUM(K7:K9)</f>
        <v>35596566.553572826</v>
      </c>
      <c r="L19" s="208"/>
    </row>
    <row r="20" spans="1:16" ht="15" customHeight="1" x14ac:dyDescent="0.25">
      <c r="A20" s="190" t="s">
        <v>154</v>
      </c>
      <c r="B20" s="589">
        <f>SUM(B10:B12)</f>
        <v>95195.135754410265</v>
      </c>
      <c r="C20" s="590">
        <f>SUM(C10:C12)</f>
        <v>974528.43257896183</v>
      </c>
      <c r="D20" s="590">
        <f t="shared" ref="D20:J20" si="1">SUM(D10:D12)</f>
        <v>43738.129000000001</v>
      </c>
      <c r="E20" s="590">
        <f t="shared" si="1"/>
        <v>22263.634000000005</v>
      </c>
      <c r="F20" s="644">
        <f t="shared" si="1"/>
        <v>1135725.331333372</v>
      </c>
      <c r="G20" s="747">
        <f t="shared" si="1"/>
        <v>1013713.4271740578</v>
      </c>
      <c r="H20" s="747">
        <f t="shared" si="1"/>
        <v>10395104.244369999</v>
      </c>
      <c r="I20" s="747">
        <f t="shared" si="1"/>
        <v>466699.64338199998</v>
      </c>
      <c r="J20" s="747">
        <f t="shared" si="1"/>
        <v>237311.16612079996</v>
      </c>
      <c r="K20" s="748">
        <f>SUM(K10:K12)</f>
        <v>12112828.481046857</v>
      </c>
      <c r="L20" s="208"/>
    </row>
    <row r="21" spans="1:16" ht="15" customHeight="1" x14ac:dyDescent="0.25">
      <c r="A21" s="190" t="s">
        <v>190</v>
      </c>
      <c r="B21" s="589">
        <f>SUM(B13:B15)</f>
        <v>67972.771252559076</v>
      </c>
      <c r="C21" s="590">
        <f>SUM(C13:C15)</f>
        <v>807724.6747801404</v>
      </c>
      <c r="D21" s="590">
        <f t="shared" ref="D21:J21" si="2">SUM(D13:D15)</f>
        <v>35611.2979041</v>
      </c>
      <c r="E21" s="590">
        <f t="shared" si="2"/>
        <v>144162.772</v>
      </c>
      <c r="F21" s="644">
        <f t="shared" si="2"/>
        <v>1055471.5159367993</v>
      </c>
      <c r="G21" s="747">
        <f t="shared" si="2"/>
        <v>725652.01219401183</v>
      </c>
      <c r="H21" s="747">
        <f t="shared" si="2"/>
        <v>8631508.4806200005</v>
      </c>
      <c r="I21" s="747">
        <f t="shared" si="2"/>
        <v>380257.89955809998</v>
      </c>
      <c r="J21" s="747">
        <f t="shared" si="2"/>
        <v>1538171.8825624001</v>
      </c>
      <c r="K21" s="748">
        <f>SUM(K13:K15)</f>
        <v>11275590.274934512</v>
      </c>
      <c r="L21" s="208"/>
    </row>
    <row r="22" spans="1:16" ht="15" customHeight="1" x14ac:dyDescent="0.25">
      <c r="A22" s="232" t="s">
        <v>155</v>
      </c>
      <c r="B22" s="550">
        <f>SUM(B16:B18)</f>
        <v>0</v>
      </c>
      <c r="C22" s="551">
        <f>SUM(C16:C18)</f>
        <v>0</v>
      </c>
      <c r="D22" s="551">
        <f t="shared" ref="D22:J22" si="3">SUM(D16:D18)</f>
        <v>0</v>
      </c>
      <c r="E22" s="551">
        <f t="shared" si="3"/>
        <v>0</v>
      </c>
      <c r="F22" s="645">
        <f t="shared" si="3"/>
        <v>0</v>
      </c>
      <c r="G22" s="750">
        <f t="shared" si="3"/>
        <v>0</v>
      </c>
      <c r="H22" s="750">
        <f t="shared" si="3"/>
        <v>0</v>
      </c>
      <c r="I22" s="750">
        <f t="shared" si="3"/>
        <v>0</v>
      </c>
      <c r="J22" s="750">
        <f t="shared" si="3"/>
        <v>0</v>
      </c>
      <c r="K22" s="751">
        <f>SUM(K16:K18)</f>
        <v>0</v>
      </c>
      <c r="L22" s="223"/>
    </row>
    <row r="23" spans="1:16" ht="15" customHeight="1" x14ac:dyDescent="0.25">
      <c r="A23" s="190" t="s">
        <v>156</v>
      </c>
      <c r="B23" s="241">
        <f>SUM(B7:B12)</f>
        <v>505329.06448992586</v>
      </c>
      <c r="C23" s="245">
        <f>SUM(C7:C12)</f>
        <v>3691313.2982791895</v>
      </c>
      <c r="D23" s="245">
        <f t="shared" ref="D23:J23" si="4">SUM(D7:D12)</f>
        <v>177207.44399999999</v>
      </c>
      <c r="E23" s="245">
        <f t="shared" si="4"/>
        <v>99805.292000000001</v>
      </c>
      <c r="F23" s="857">
        <f t="shared" si="4"/>
        <v>4473655.0987691153</v>
      </c>
      <c r="G23" s="245">
        <f t="shared" si="4"/>
        <v>5378454.0621869927</v>
      </c>
      <c r="H23" s="245">
        <f t="shared" si="4"/>
        <v>39378254.400909998</v>
      </c>
      <c r="I23" s="245">
        <f t="shared" si="4"/>
        <v>1889848.2674898999</v>
      </c>
      <c r="J23" s="245">
        <f t="shared" si="4"/>
        <v>1062838.3040327998</v>
      </c>
      <c r="K23" s="858">
        <f>SUM(K7:K12)</f>
        <v>47709395.034619682</v>
      </c>
      <c r="L23" s="208"/>
    </row>
    <row r="24" spans="1:16" ht="15" customHeight="1" x14ac:dyDescent="0.25">
      <c r="A24" s="190" t="s">
        <v>157</v>
      </c>
      <c r="B24" s="461">
        <f>SUM(B13:B18)</f>
        <v>67972.771252559076</v>
      </c>
      <c r="C24" s="462">
        <f>SUM(C13:C18)</f>
        <v>807724.6747801404</v>
      </c>
      <c r="D24" s="462">
        <f t="shared" ref="D24:J24" si="5">SUM(D13:D18)</f>
        <v>35611.2979041</v>
      </c>
      <c r="E24" s="462">
        <f t="shared" si="5"/>
        <v>144162.772</v>
      </c>
      <c r="F24" s="464">
        <f t="shared" si="5"/>
        <v>1055471.5159367993</v>
      </c>
      <c r="G24" s="462">
        <f t="shared" si="5"/>
        <v>725652.01219401183</v>
      </c>
      <c r="H24" s="462">
        <f t="shared" si="5"/>
        <v>8631508.4806200005</v>
      </c>
      <c r="I24" s="462">
        <f t="shared" si="5"/>
        <v>380257.89955809998</v>
      </c>
      <c r="J24" s="462">
        <f t="shared" si="5"/>
        <v>1538171.8825624001</v>
      </c>
      <c r="K24" s="463">
        <f>SUM(K13:K18)</f>
        <v>11275590.274934512</v>
      </c>
      <c r="L24" s="208"/>
    </row>
    <row r="25" spans="1:16" ht="15" customHeight="1" x14ac:dyDescent="0.25">
      <c r="A25" s="229" t="s">
        <v>142</v>
      </c>
      <c r="B25" s="553">
        <f>SUM(B7:B18)</f>
        <v>573301.83574248501</v>
      </c>
      <c r="C25" s="554">
        <f>SUM(C7:C18)</f>
        <v>4499037.9730593301</v>
      </c>
      <c r="D25" s="554">
        <f t="shared" ref="D25:J25" si="6">SUM(D7:D18)</f>
        <v>212818.7419041</v>
      </c>
      <c r="E25" s="554">
        <f t="shared" si="6"/>
        <v>243968.06400000001</v>
      </c>
      <c r="F25" s="646">
        <f t="shared" si="6"/>
        <v>5529126.6147059146</v>
      </c>
      <c r="G25" s="753">
        <f t="shared" si="6"/>
        <v>6104106.074381005</v>
      </c>
      <c r="H25" s="753">
        <f t="shared" si="6"/>
        <v>48009762.881530002</v>
      </c>
      <c r="I25" s="753">
        <f t="shared" si="6"/>
        <v>2270106.1670479998</v>
      </c>
      <c r="J25" s="753">
        <f t="shared" si="6"/>
        <v>2601010.1865952001</v>
      </c>
      <c r="K25" s="754">
        <f>SUM(K7:K18)</f>
        <v>58984985.309554189</v>
      </c>
      <c r="L25" s="224"/>
    </row>
    <row r="26" spans="1:16" ht="9.75" customHeight="1" x14ac:dyDescent="0.25">
      <c r="B26" s="208"/>
      <c r="L26" s="208"/>
    </row>
    <row r="28" spans="1:16" ht="12" customHeight="1" x14ac:dyDescent="0.25">
      <c r="A28" s="209"/>
      <c r="B28" s="209"/>
      <c r="C28" s="209"/>
      <c r="H28" s="209"/>
      <c r="I28" s="209"/>
      <c r="J28" s="209"/>
      <c r="K28" s="209"/>
    </row>
    <row r="29" spans="1:16" ht="12" customHeight="1" x14ac:dyDescent="0.25">
      <c r="E29" s="210"/>
      <c r="F29" s="210"/>
      <c r="G29" s="210"/>
      <c r="H29" s="210"/>
    </row>
    <row r="30" spans="1:16" ht="12" customHeight="1" x14ac:dyDescent="0.25">
      <c r="E30" s="210"/>
      <c r="F30" s="210"/>
      <c r="G30" s="210"/>
    </row>
    <row r="31" spans="1:16" ht="12" customHeight="1" x14ac:dyDescent="0.25">
      <c r="E31" s="210"/>
      <c r="F31" s="210"/>
      <c r="G31" s="210"/>
    </row>
    <row r="32" spans="1:16" ht="12" customHeight="1" x14ac:dyDescent="0.25">
      <c r="E32" s="210"/>
      <c r="F32" s="210"/>
      <c r="G32" s="210"/>
    </row>
    <row r="33" spans="4:8" ht="12" customHeight="1" x14ac:dyDescent="0.25">
      <c r="E33" s="210" t="str">
        <f>B6</f>
        <v xml:space="preserve"> PP Distribuce</v>
      </c>
      <c r="F33" s="210" t="str">
        <f t="shared" ref="F33:H33" si="7">C6</f>
        <v xml:space="preserve"> GasNet</v>
      </c>
      <c r="G33" s="210" t="str">
        <f t="shared" si="7"/>
        <v xml:space="preserve"> E.ON Distribuce</v>
      </c>
      <c r="H33" s="210" t="str">
        <f t="shared" si="7"/>
        <v xml:space="preserve"> Ostatní společnosti</v>
      </c>
    </row>
    <row r="34" spans="4:8" ht="12" customHeight="1" x14ac:dyDescent="0.25">
      <c r="D34" s="187" t="str">
        <f>A19</f>
        <v>I. čtvrtletí</v>
      </c>
      <c r="E34" s="187">
        <f t="shared" ref="E34:H37" si="8">B19</f>
        <v>410133.92873551557</v>
      </c>
      <c r="F34" s="187">
        <f t="shared" si="8"/>
        <v>2716784.8657002277</v>
      </c>
      <c r="G34" s="187">
        <f t="shared" si="8"/>
        <v>133469.315</v>
      </c>
      <c r="H34" s="187">
        <f t="shared" si="8"/>
        <v>77541.657999999996</v>
      </c>
    </row>
    <row r="35" spans="4:8" ht="12" customHeight="1" x14ac:dyDescent="0.25">
      <c r="D35" s="187" t="str">
        <f t="shared" ref="D35:D37" si="9">A20</f>
        <v>II. čtvrtletí</v>
      </c>
      <c r="E35" s="187">
        <f t="shared" si="8"/>
        <v>95195.135754410265</v>
      </c>
      <c r="F35" s="187">
        <f t="shared" si="8"/>
        <v>974528.43257896183</v>
      </c>
      <c r="G35" s="187">
        <f t="shared" si="8"/>
        <v>43738.129000000001</v>
      </c>
      <c r="H35" s="187">
        <f t="shared" si="8"/>
        <v>22263.634000000005</v>
      </c>
    </row>
    <row r="36" spans="4:8" ht="12" customHeight="1" x14ac:dyDescent="0.25">
      <c r="D36" s="187" t="str">
        <f t="shared" si="9"/>
        <v>III. čtvrtletí</v>
      </c>
      <c r="E36" s="187">
        <f t="shared" si="8"/>
        <v>67972.771252559076</v>
      </c>
      <c r="F36" s="187">
        <f t="shared" si="8"/>
        <v>807724.6747801404</v>
      </c>
      <c r="G36" s="187">
        <f t="shared" si="8"/>
        <v>35611.2979041</v>
      </c>
      <c r="H36" s="187">
        <f t="shared" si="8"/>
        <v>144162.772</v>
      </c>
    </row>
    <row r="37" spans="4:8" ht="12" customHeight="1" x14ac:dyDescent="0.25">
      <c r="D37" s="187" t="str">
        <f t="shared" si="9"/>
        <v>IV. čtvrtletí</v>
      </c>
      <c r="E37" s="187">
        <f t="shared" si="8"/>
        <v>0</v>
      </c>
      <c r="F37" s="187">
        <f t="shared" si="8"/>
        <v>0</v>
      </c>
      <c r="G37" s="187">
        <f t="shared" si="8"/>
        <v>0</v>
      </c>
      <c r="H37" s="187">
        <f t="shared" si="8"/>
        <v>0</v>
      </c>
    </row>
    <row r="38" spans="4:8" ht="12" customHeight="1" x14ac:dyDescent="0.25">
      <c r="E38" s="210"/>
      <c r="F38" s="210"/>
      <c r="G38" s="210"/>
    </row>
    <row r="39" spans="4:8" ht="12" customHeight="1" x14ac:dyDescent="0.25">
      <c r="E39" s="210"/>
      <c r="F39" s="210"/>
      <c r="G39" s="210"/>
    </row>
    <row r="40" spans="4:8" ht="12" customHeight="1" x14ac:dyDescent="0.25">
      <c r="E40" s="210"/>
      <c r="F40" s="210"/>
      <c r="G40" s="210"/>
    </row>
    <row r="41" spans="4:8" ht="12" customHeight="1" x14ac:dyDescent="0.25"/>
    <row r="42" spans="4:8" ht="12" customHeight="1" x14ac:dyDescent="0.25"/>
    <row r="43" spans="4:8" ht="12" customHeight="1" x14ac:dyDescent="0.25"/>
    <row r="44" spans="4:8" ht="12" customHeight="1" x14ac:dyDescent="0.25"/>
    <row r="45" spans="4:8" ht="12" customHeight="1" x14ac:dyDescent="0.25"/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1"/>
  <sheetViews>
    <sheetView view="pageBreakPreview" zoomScaleNormal="100" zoomScaleSheetLayoutView="100" workbookViewId="0"/>
  </sheetViews>
  <sheetFormatPr defaultRowHeight="12.75" x14ac:dyDescent="0.25"/>
  <cols>
    <col min="1" max="1" width="85.5703125" style="292" customWidth="1"/>
    <col min="2" max="2" width="2.7109375" style="509" customWidth="1"/>
    <col min="3" max="3" width="6.28515625" style="292" customWidth="1"/>
    <col min="4" max="4" width="11.7109375" style="292" customWidth="1"/>
    <col min="5" max="6" width="9.140625" style="292"/>
    <col min="7" max="7" width="11.7109375" style="292" customWidth="1"/>
    <col min="8" max="16384" width="9.140625" style="292"/>
  </cols>
  <sheetData>
    <row r="1" spans="1:6" x14ac:dyDescent="0.25">
      <c r="B1" s="514"/>
      <c r="C1" s="376"/>
    </row>
    <row r="2" spans="1:6" x14ac:dyDescent="0.25">
      <c r="A2" s="293"/>
      <c r="B2" s="514"/>
      <c r="C2" s="376"/>
    </row>
    <row r="3" spans="1:6" ht="11.25" customHeight="1" x14ac:dyDescent="0.25">
      <c r="A3" s="512"/>
      <c r="B3" s="514"/>
      <c r="C3" s="376"/>
    </row>
    <row r="4" spans="1:6" ht="16.5" customHeight="1" x14ac:dyDescent="0.25">
      <c r="A4" s="815" t="s">
        <v>198</v>
      </c>
      <c r="B4" s="817"/>
      <c r="C4" s="816"/>
    </row>
    <row r="5" spans="1:6" ht="30" customHeight="1" x14ac:dyDescent="0.25">
      <c r="A5" s="507" t="str">
        <f>'2'!A2</f>
        <v>Zkratky a pojmy</v>
      </c>
      <c r="B5" s="818" t="s">
        <v>37</v>
      </c>
      <c r="C5" s="294" t="s">
        <v>98</v>
      </c>
    </row>
    <row r="6" spans="1:6" ht="30" customHeight="1" x14ac:dyDescent="0.25">
      <c r="A6" s="507" t="str">
        <f>'3'!A2:D2</f>
        <v>Komentář k Čtvrtletní zprávě o provozu plynárenské soustavy ČR</v>
      </c>
      <c r="B6" s="818" t="s">
        <v>37</v>
      </c>
      <c r="C6" s="294" t="s">
        <v>99</v>
      </c>
      <c r="F6" s="404"/>
    </row>
    <row r="7" spans="1:6" ht="30" customHeight="1" x14ac:dyDescent="0.25">
      <c r="A7" s="507" t="str">
        <f>'4'!A2:L2</f>
        <v>Čtvrtletní bilance plynárenské soustavy ČR</v>
      </c>
      <c r="B7" s="818" t="s">
        <v>37</v>
      </c>
      <c r="C7" s="294" t="s">
        <v>100</v>
      </c>
      <c r="F7" s="405"/>
    </row>
    <row r="8" spans="1:6" ht="30" customHeight="1" x14ac:dyDescent="0.25">
      <c r="A8" s="507" t="str">
        <f>'5'!A2:T2</f>
        <v>Bilance plynárenské soustavy ČR v průběhu roku</v>
      </c>
      <c r="B8" s="818" t="s">
        <v>37</v>
      </c>
      <c r="C8" s="294" t="s">
        <v>101</v>
      </c>
    </row>
    <row r="9" spans="1:6" ht="30" customHeight="1" x14ac:dyDescent="0.25">
      <c r="A9" s="507" t="str">
        <f>'6'!A2:S2</f>
        <v>Spotřeba zemního plynu v ČR v průběhu roku</v>
      </c>
      <c r="B9" s="818" t="s">
        <v>37</v>
      </c>
      <c r="C9" s="294" t="s">
        <v>102</v>
      </c>
    </row>
    <row r="10" spans="1:6" ht="30" customHeight="1" x14ac:dyDescent="0.25">
      <c r="A10" s="507" t="str">
        <f>'7'!A2:V2</f>
        <v>Spotřeba zemního plynu v ČR podle kategorií zákazníků v průběhu roku</v>
      </c>
      <c r="B10" s="818" t="s">
        <v>37</v>
      </c>
      <c r="C10" s="294" t="s">
        <v>103</v>
      </c>
    </row>
    <row r="11" spans="1:6" ht="30" customHeight="1" x14ac:dyDescent="0.25">
      <c r="A11" s="406" t="str">
        <f>'8'!$A$2:$K$2</f>
        <v>Denní průběh spotřeb zemního plynu v ČR</v>
      </c>
      <c r="B11" s="818" t="s">
        <v>37</v>
      </c>
      <c r="C11" s="294" t="s">
        <v>203</v>
      </c>
    </row>
    <row r="12" spans="1:6" ht="30" customHeight="1" x14ac:dyDescent="0.25">
      <c r="A12" s="507" t="str">
        <f>'9'!A2:L2</f>
        <v>Spotřeba zemního plynu podle kategorií zákazníků v ČR</v>
      </c>
      <c r="B12" s="818" t="s">
        <v>37</v>
      </c>
      <c r="C12" s="294" t="s">
        <v>104</v>
      </c>
    </row>
    <row r="13" spans="1:6" ht="30" customHeight="1" x14ac:dyDescent="0.25">
      <c r="A13" s="507" t="str">
        <f>'10'!A2:L2</f>
        <v>Spotřeba zemního plynu podle kategorií zákazníků u společnosti Pražská plynárenská Distribuce, a.s.</v>
      </c>
      <c r="B13" s="818" t="s">
        <v>37</v>
      </c>
      <c r="C13" s="294" t="s">
        <v>105</v>
      </c>
    </row>
    <row r="14" spans="1:6" ht="30" customHeight="1" x14ac:dyDescent="0.25">
      <c r="A14" s="507" t="str">
        <f>'11'!A2:L2</f>
        <v>Spotřeba zemního plynu podle kategorií zákazníků u společnosti GasNet, s.r.o.</v>
      </c>
      <c r="B14" s="818" t="s">
        <v>37</v>
      </c>
      <c r="C14" s="294" t="s">
        <v>106</v>
      </c>
    </row>
    <row r="15" spans="1:6" ht="30" customHeight="1" x14ac:dyDescent="0.25">
      <c r="A15" s="507" t="str">
        <f>'12'!A2:L2</f>
        <v>Spotřeba zemního plynu podle kategorií zákazníků u společnosti E.ON Distribuce, a.s.</v>
      </c>
      <c r="B15" s="818" t="s">
        <v>37</v>
      </c>
      <c r="C15" s="294" t="s">
        <v>213</v>
      </c>
    </row>
    <row r="16" spans="1:6" ht="30" customHeight="1" x14ac:dyDescent="0.25">
      <c r="A16" s="507" t="str">
        <f>'13'!A2:L2</f>
        <v>Spotřeba zemního plynu podle kategorií zákazníků u ostatních společností</v>
      </c>
      <c r="B16" s="818" t="s">
        <v>37</v>
      </c>
      <c r="C16" s="294" t="s">
        <v>214</v>
      </c>
    </row>
    <row r="17" spans="1:3" ht="30" customHeight="1" x14ac:dyDescent="0.25">
      <c r="A17" s="507" t="str">
        <f>'14'!A2</f>
        <v>Spotřeba zemního plynu a teplota ovzduší podle plynárenských soustav v ČR</v>
      </c>
      <c r="B17" s="818" t="s">
        <v>37</v>
      </c>
      <c r="C17" s="294" t="s">
        <v>215</v>
      </c>
    </row>
    <row r="18" spans="1:3" ht="30" customHeight="1" x14ac:dyDescent="0.25">
      <c r="A18" s="507" t="str">
        <f>'18'!A2:L2</f>
        <v>Spotřeba zemního plynu podle plynárenských soustav v ČR v průběhu roku</v>
      </c>
      <c r="B18" s="818" t="s">
        <v>37</v>
      </c>
      <c r="C18" s="294" t="s">
        <v>216</v>
      </c>
    </row>
    <row r="19" spans="1:3" ht="30" customHeight="1" x14ac:dyDescent="0.25">
      <c r="A19" s="507" t="str">
        <f>'19'!A2:L2</f>
        <v>Spotřeba zemního plynu podle krajů a kategorií zákazníků v ČR</v>
      </c>
      <c r="B19" s="818" t="s">
        <v>37</v>
      </c>
      <c r="C19" s="294" t="s">
        <v>217</v>
      </c>
    </row>
    <row r="20" spans="1:3" ht="30" customHeight="1" x14ac:dyDescent="0.25">
      <c r="A20" s="507" t="str">
        <f>'26'!A2</f>
        <v>Spotřeba zemního plynu a teplota ovzduší podle krajů v ČR</v>
      </c>
      <c r="B20" s="818" t="s">
        <v>37</v>
      </c>
      <c r="C20" s="294" t="s">
        <v>218</v>
      </c>
    </row>
    <row r="21" spans="1:3" ht="30" customHeight="1" x14ac:dyDescent="0.25">
      <c r="A21" s="507" t="str">
        <f>'31'!A2:S2</f>
        <v>Spotřeba zemního plynu podle krajů v ČR v průběhu roku</v>
      </c>
      <c r="B21" s="818" t="s">
        <v>37</v>
      </c>
      <c r="C21" s="294" t="s">
        <v>196</v>
      </c>
    </row>
    <row r="22" spans="1:3" ht="30" customHeight="1" x14ac:dyDescent="0.25">
      <c r="A22" s="406" t="str">
        <f>'32'!A2</f>
        <v xml:space="preserve">Schéma přepravní soustavy a zásobníků plynu v ČR </v>
      </c>
      <c r="B22" s="818" t="s">
        <v>37</v>
      </c>
      <c r="C22" s="294" t="s">
        <v>197</v>
      </c>
    </row>
    <row r="23" spans="1:3" ht="9" customHeight="1" x14ac:dyDescent="0.25">
      <c r="A23" s="507"/>
      <c r="B23" s="818"/>
      <c r="C23" s="294"/>
    </row>
    <row r="24" spans="1:3" ht="9" customHeight="1" x14ac:dyDescent="0.25">
      <c r="A24" s="507"/>
      <c r="B24" s="818"/>
      <c r="C24" s="294"/>
    </row>
    <row r="25" spans="1:3" ht="9" customHeight="1" x14ac:dyDescent="0.25">
      <c r="A25" s="508"/>
      <c r="B25" s="819"/>
      <c r="C25" s="294"/>
    </row>
    <row r="26" spans="1:3" ht="9" customHeight="1" x14ac:dyDescent="0.25">
      <c r="A26" s="508"/>
      <c r="B26" s="819"/>
      <c r="C26" s="294"/>
    </row>
    <row r="27" spans="1:3" ht="9" customHeight="1" x14ac:dyDescent="0.25">
      <c r="A27" s="508"/>
      <c r="B27" s="819"/>
      <c r="C27" s="294"/>
    </row>
    <row r="28" spans="1:3" ht="9" customHeight="1" x14ac:dyDescent="0.25">
      <c r="A28" s="508"/>
      <c r="B28" s="819"/>
      <c r="C28" s="294"/>
    </row>
    <row r="29" spans="1:3" ht="9" customHeight="1" x14ac:dyDescent="0.25">
      <c r="A29" s="508"/>
      <c r="B29" s="819"/>
      <c r="C29" s="294"/>
    </row>
    <row r="30" spans="1:3" ht="9" customHeight="1" x14ac:dyDescent="0.25">
      <c r="A30" s="406"/>
      <c r="B30" s="820"/>
      <c r="C30" s="294"/>
    </row>
    <row r="31" spans="1:3" ht="9" customHeight="1" x14ac:dyDescent="0.25">
      <c r="A31" s="406"/>
      <c r="B31" s="820"/>
      <c r="C31" s="294"/>
    </row>
    <row r="32" spans="1:3" ht="9" customHeight="1" x14ac:dyDescent="0.25">
      <c r="A32" s="406"/>
      <c r="B32" s="820"/>
      <c r="C32" s="294"/>
    </row>
    <row r="33" spans="1:3" ht="9" customHeight="1" x14ac:dyDescent="0.25">
      <c r="A33" s="406"/>
      <c r="B33" s="820"/>
      <c r="C33" s="294"/>
    </row>
    <row r="34" spans="1:3" ht="9" customHeight="1" x14ac:dyDescent="0.25">
      <c r="A34" s="294"/>
      <c r="B34" s="820"/>
      <c r="C34" s="294"/>
    </row>
    <row r="35" spans="1:3" ht="9" customHeight="1" x14ac:dyDescent="0.25">
      <c r="A35" s="402" t="str">
        <f>T!J20</f>
        <v>Červenec</v>
      </c>
      <c r="B35" s="864">
        <f>T!G17</f>
        <v>2018</v>
      </c>
      <c r="C35" s="865"/>
    </row>
    <row r="36" spans="1:3" ht="9" customHeight="1" x14ac:dyDescent="0.25">
      <c r="A36" s="402" t="str">
        <f>T!J21</f>
        <v>Srpen</v>
      </c>
      <c r="B36" s="864">
        <f>T!G17</f>
        <v>2018</v>
      </c>
      <c r="C36" s="865"/>
    </row>
    <row r="37" spans="1:3" ht="9" customHeight="1" x14ac:dyDescent="0.25">
      <c r="A37" s="402" t="str">
        <f>T!J22</f>
        <v>Září</v>
      </c>
      <c r="B37" s="864">
        <f>T!G17</f>
        <v>2018</v>
      </c>
      <c r="C37" s="865"/>
    </row>
    <row r="38" spans="1:3" ht="9" customHeight="1" x14ac:dyDescent="0.25">
      <c r="A38" s="403" t="str">
        <f>T!E17</f>
        <v>III. čtvrtletí</v>
      </c>
      <c r="B38" s="864">
        <f>T!G17</f>
        <v>2018</v>
      </c>
      <c r="C38" s="865"/>
    </row>
    <row r="39" spans="1:3" ht="20.100000000000001" customHeight="1" x14ac:dyDescent="0.25">
      <c r="A39" s="294"/>
      <c r="B39" s="820"/>
      <c r="C39" s="294"/>
    </row>
    <row r="40" spans="1:3" ht="20.100000000000001" customHeight="1" x14ac:dyDescent="0.25">
      <c r="B40" s="821"/>
    </row>
    <row r="41" spans="1:3" ht="20.100000000000001" customHeight="1" x14ac:dyDescent="0.25"/>
  </sheetData>
  <mergeCells count="4">
    <mergeCell ref="B35:C35"/>
    <mergeCell ref="B36:C36"/>
    <mergeCell ref="B37:C37"/>
    <mergeCell ref="B38:C38"/>
  </mergeCells>
  <phoneticPr fontId="7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1" t="s">
        <v>238</v>
      </c>
      <c r="L1" s="951"/>
    </row>
    <row r="2" spans="1:22" s="668" customFormat="1" ht="30" customHeight="1" x14ac:dyDescent="0.25">
      <c r="A2" s="872" t="s">
        <v>204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22" ht="17.100000000000001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22" ht="12.95" customHeight="1" x14ac:dyDescent="0.2">
      <c r="A4" s="952" t="s">
        <v>110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22" ht="24.95" customHeight="1" x14ac:dyDescent="0.25">
      <c r="A6" s="74"/>
      <c r="B6" s="75"/>
      <c r="C6" s="76"/>
      <c r="D6" s="76"/>
      <c r="E6" s="948" t="s">
        <v>39</v>
      </c>
      <c r="F6" s="949"/>
      <c r="G6" s="432"/>
      <c r="H6" s="949" t="s">
        <v>108</v>
      </c>
      <c r="I6" s="1015" t="s">
        <v>39</v>
      </c>
      <c r="J6" s="1016"/>
      <c r="K6" s="411"/>
      <c r="L6" s="87"/>
    </row>
    <row r="7" spans="1:22" ht="24.95" customHeight="1" x14ac:dyDescent="0.25">
      <c r="A7" s="74"/>
      <c r="B7" s="94"/>
      <c r="C7" s="94"/>
      <c r="D7" s="959" t="s">
        <v>0</v>
      </c>
      <c r="E7" s="948"/>
      <c r="F7" s="949"/>
      <c r="G7" s="429" t="s">
        <v>107</v>
      </c>
      <c r="H7" s="949"/>
      <c r="I7" s="1015"/>
      <c r="J7" s="1016"/>
      <c r="K7" s="114" t="s">
        <v>107</v>
      </c>
      <c r="L7" s="87"/>
    </row>
    <row r="8" spans="1:22" ht="15" customHeight="1" x14ac:dyDescent="0.25">
      <c r="A8" s="958" t="s">
        <v>140</v>
      </c>
      <c r="B8" s="958"/>
      <c r="C8" s="126" t="s">
        <v>45</v>
      </c>
      <c r="D8" s="960"/>
      <c r="E8" s="770" t="s">
        <v>342</v>
      </c>
      <c r="F8" s="764" t="s">
        <v>1</v>
      </c>
      <c r="G8" s="430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22" ht="11.1" customHeight="1" x14ac:dyDescent="0.2">
      <c r="A9" s="971" t="str">
        <f>T!J20</f>
        <v>Červenec</v>
      </c>
      <c r="B9" s="972"/>
      <c r="C9" s="92" t="s">
        <v>6</v>
      </c>
      <c r="D9" s="77">
        <v>107</v>
      </c>
      <c r="E9" s="90">
        <v>6336.6509999999998</v>
      </c>
      <c r="F9" s="78">
        <v>67678.604999999996</v>
      </c>
      <c r="G9" s="433">
        <f>E9/$E$14</f>
        <v>0.67047157581454564</v>
      </c>
      <c r="H9" s="141">
        <f>(E9-I9)/I9</f>
        <v>-9.1714379252851322E-2</v>
      </c>
      <c r="I9" s="414">
        <v>6976.4960000000001</v>
      </c>
      <c r="J9" s="112">
        <v>74488.92727</v>
      </c>
      <c r="K9" s="116">
        <f>I9/$I$14</f>
        <v>0.78807364259560542</v>
      </c>
      <c r="L9" s="87"/>
      <c r="O9" s="79"/>
      <c r="P9" s="79"/>
      <c r="R9" s="79"/>
      <c r="S9" s="79"/>
      <c r="U9" s="79"/>
      <c r="V9" s="79"/>
    </row>
    <row r="10" spans="1:22" ht="11.1" customHeight="1" x14ac:dyDescent="0.2">
      <c r="A10" s="973"/>
      <c r="B10" s="974"/>
      <c r="C10" s="93" t="s">
        <v>7</v>
      </c>
      <c r="D10" s="77">
        <v>293</v>
      </c>
      <c r="E10" s="90">
        <v>1004.9930000000001</v>
      </c>
      <c r="F10" s="78">
        <v>10733.8325</v>
      </c>
      <c r="G10" s="434">
        <f>E10/$E$14</f>
        <v>0.10633680794359476</v>
      </c>
      <c r="H10" s="141">
        <f>(E10-I10)/I10</f>
        <v>1.9770072722425462</v>
      </c>
      <c r="I10" s="414">
        <v>337.58500000000004</v>
      </c>
      <c r="J10" s="112">
        <v>3604.8532599999999</v>
      </c>
      <c r="K10" s="117">
        <f>I10/$I$14</f>
        <v>3.8134020378659643E-2</v>
      </c>
      <c r="L10" s="88"/>
      <c r="M10" s="79"/>
      <c r="O10" s="79"/>
      <c r="P10" s="79"/>
      <c r="Q10" s="79"/>
      <c r="R10" s="79"/>
      <c r="S10" s="79"/>
      <c r="U10" s="79"/>
      <c r="V10" s="79"/>
    </row>
    <row r="11" spans="1:22" ht="11.1" customHeight="1" x14ac:dyDescent="0.2">
      <c r="A11" s="973"/>
      <c r="B11" s="974"/>
      <c r="C11" s="93" t="s">
        <v>8</v>
      </c>
      <c r="D11" s="77">
        <v>9418</v>
      </c>
      <c r="E11" s="90">
        <v>671.70799999999997</v>
      </c>
      <c r="F11" s="78">
        <v>7174.7579999999998</v>
      </c>
      <c r="G11" s="434">
        <f>E11/$E$14</f>
        <v>7.1072419997130473E-2</v>
      </c>
      <c r="H11" s="141">
        <f t="shared" ref="H11:H13" si="0">(E11-I11)/I11</f>
        <v>0.65512023173043377</v>
      </c>
      <c r="I11" s="414">
        <v>405.83637800000002</v>
      </c>
      <c r="J11" s="112">
        <v>4333.2151879999992</v>
      </c>
      <c r="K11" s="117">
        <f>I11/$I$14</f>
        <v>4.5843780704277193E-2</v>
      </c>
      <c r="L11" s="88"/>
      <c r="M11" s="79"/>
      <c r="O11" s="79"/>
      <c r="P11" s="79"/>
      <c r="Q11" s="79"/>
      <c r="R11" s="79"/>
      <c r="S11" s="79"/>
      <c r="U11" s="79"/>
      <c r="V11" s="79"/>
    </row>
    <row r="12" spans="1:22" ht="11.1" customHeight="1" x14ac:dyDescent="0.2">
      <c r="A12" s="973"/>
      <c r="B12" s="974"/>
      <c r="C12" s="93" t="s">
        <v>9</v>
      </c>
      <c r="D12" s="77">
        <v>94761</v>
      </c>
      <c r="E12" s="90">
        <v>1111.4000000000001</v>
      </c>
      <c r="F12" s="78">
        <v>11870.93</v>
      </c>
      <c r="G12" s="434">
        <f>E12/$E$14</f>
        <v>0.11759557364928036</v>
      </c>
      <c r="H12" s="141">
        <f t="shared" si="0"/>
        <v>0.30169075902932724</v>
      </c>
      <c r="I12" s="414">
        <v>853.81262200000003</v>
      </c>
      <c r="J12" s="112">
        <v>9116.9388119999985</v>
      </c>
      <c r="K12" s="117">
        <f>I12/$I$14</f>
        <v>9.6447732946975784E-2</v>
      </c>
      <c r="L12" s="88"/>
      <c r="M12" s="79"/>
      <c r="O12" s="79"/>
      <c r="P12" s="79"/>
      <c r="Q12" s="79"/>
      <c r="R12" s="79"/>
      <c r="S12" s="79"/>
      <c r="U12" s="79"/>
      <c r="V12" s="79"/>
    </row>
    <row r="13" spans="1:22" ht="11.1" customHeight="1" x14ac:dyDescent="0.2">
      <c r="A13" s="973"/>
      <c r="B13" s="974"/>
      <c r="C13" s="93" t="s">
        <v>306</v>
      </c>
      <c r="D13" s="77">
        <v>12</v>
      </c>
      <c r="E13" s="90">
        <v>326.28399999999999</v>
      </c>
      <c r="F13" s="78">
        <v>3484.8108000000002</v>
      </c>
      <c r="G13" s="434">
        <f>E13/$E$14</f>
        <v>3.4523622595448791E-2</v>
      </c>
      <c r="H13" s="141">
        <f t="shared" si="0"/>
        <v>0.17004704802340934</v>
      </c>
      <c r="I13" s="417">
        <v>278.86399999999998</v>
      </c>
      <c r="J13" s="118">
        <v>2977.9520000000002</v>
      </c>
      <c r="K13" s="117">
        <f>I13/$I$14</f>
        <v>3.1500823374482102E-2</v>
      </c>
      <c r="L13" s="88"/>
      <c r="M13" s="79"/>
      <c r="O13" s="79"/>
      <c r="P13" s="79"/>
      <c r="Q13" s="79"/>
      <c r="R13" s="79"/>
      <c r="S13" s="79"/>
      <c r="U13" s="79"/>
      <c r="V13" s="79"/>
    </row>
    <row r="14" spans="1:22" ht="11.1" customHeight="1" x14ac:dyDescent="0.2">
      <c r="A14" s="975"/>
      <c r="B14" s="976"/>
      <c r="C14" s="592" t="s">
        <v>2</v>
      </c>
      <c r="D14" s="593">
        <v>104591</v>
      </c>
      <c r="E14" s="594">
        <v>9451.0360000000001</v>
      </c>
      <c r="F14" s="595">
        <v>100942.9363</v>
      </c>
      <c r="G14" s="596">
        <f>SUM(G9:G13)</f>
        <v>1</v>
      </c>
      <c r="H14" s="597">
        <f>(E14-I14)/I14</f>
        <v>6.7600750695220063E-2</v>
      </c>
      <c r="I14" s="598">
        <v>8852.5939999999991</v>
      </c>
      <c r="J14" s="599">
        <v>94521.886530000003</v>
      </c>
      <c r="K14" s="607">
        <f>SUM(K9:K12)</f>
        <v>0.96849917662551799</v>
      </c>
      <c r="L14" s="99"/>
      <c r="M14" s="79"/>
      <c r="N14" s="79"/>
      <c r="O14" s="79"/>
      <c r="P14" s="79"/>
      <c r="R14" s="79"/>
      <c r="S14" s="79"/>
      <c r="U14" s="79"/>
      <c r="V14" s="79"/>
    </row>
    <row r="15" spans="1:22" ht="11.1" customHeight="1" x14ac:dyDescent="0.2">
      <c r="A15" s="977" t="str">
        <f>T!J21</f>
        <v>Srpen</v>
      </c>
      <c r="B15" s="978"/>
      <c r="C15" s="93" t="s">
        <v>6</v>
      </c>
      <c r="D15" s="77">
        <v>107</v>
      </c>
      <c r="E15" s="90">
        <v>6714.6126199999999</v>
      </c>
      <c r="F15" s="78">
        <v>71716.762969999996</v>
      </c>
      <c r="G15" s="434">
        <f>E15/$E$20</f>
        <v>0.67466122188972633</v>
      </c>
      <c r="H15" s="141">
        <f>(E15-I15)/I15</f>
        <v>5.726850696590304E-3</v>
      </c>
      <c r="I15" s="414">
        <v>6676.3779999999997</v>
      </c>
      <c r="J15" s="112">
        <v>71232.39</v>
      </c>
      <c r="K15" s="117">
        <f>I15/$I$20</f>
        <v>0.75722931010175842</v>
      </c>
      <c r="L15" s="88"/>
      <c r="M15" s="79"/>
      <c r="N15" s="79"/>
      <c r="O15" s="79"/>
      <c r="P15" s="79"/>
      <c r="R15" s="79"/>
      <c r="S15" s="79"/>
      <c r="U15" s="79"/>
      <c r="V15" s="79"/>
    </row>
    <row r="16" spans="1:22" ht="11.1" customHeight="1" x14ac:dyDescent="0.2">
      <c r="A16" s="977"/>
      <c r="B16" s="978"/>
      <c r="C16" s="93" t="s">
        <v>7</v>
      </c>
      <c r="D16" s="77">
        <v>293</v>
      </c>
      <c r="E16" s="90">
        <v>1041.1314609999999</v>
      </c>
      <c r="F16" s="78">
        <v>11119.798490000001</v>
      </c>
      <c r="G16" s="434">
        <f>E16/$E$20</f>
        <v>0.10460931454688982</v>
      </c>
      <c r="H16" s="141">
        <f>(E16-I16)/I16</f>
        <v>1.4691840649828056</v>
      </c>
      <c r="I16" s="414">
        <v>421.65</v>
      </c>
      <c r="J16" s="112">
        <v>4498.0274499999996</v>
      </c>
      <c r="K16" s="117">
        <f>I16/$I$20</f>
        <v>4.7823196739969855E-2</v>
      </c>
      <c r="L16" s="89"/>
      <c r="M16" s="82"/>
      <c r="N16" s="79"/>
      <c r="O16" s="79"/>
      <c r="P16" s="79"/>
      <c r="R16" s="79"/>
      <c r="S16" s="79"/>
      <c r="U16" s="79"/>
      <c r="V16" s="79"/>
    </row>
    <row r="17" spans="1:22" ht="11.1" customHeight="1" x14ac:dyDescent="0.2">
      <c r="A17" s="977"/>
      <c r="B17" s="978"/>
      <c r="C17" s="93" t="s">
        <v>8</v>
      </c>
      <c r="D17" s="77">
        <v>9418</v>
      </c>
      <c r="E17" s="90">
        <v>713.60983869999995</v>
      </c>
      <c r="F17" s="78">
        <v>7621.6575199999997</v>
      </c>
      <c r="G17" s="434">
        <f>E17/$E$20</f>
        <v>7.1701066461503857E-2</v>
      </c>
      <c r="H17" s="141">
        <f t="shared" ref="H17:H20" si="1">(E17-I17)/I17</f>
        <v>0.57494227649090868</v>
      </c>
      <c r="I17" s="414">
        <v>453.10221799999999</v>
      </c>
      <c r="J17" s="112">
        <v>4834.0724819999996</v>
      </c>
      <c r="K17" s="117">
        <f>I17/$I$20</f>
        <v>5.1390481476890099E-2</v>
      </c>
      <c r="L17" s="88"/>
      <c r="M17" s="79"/>
      <c r="N17" s="79"/>
      <c r="O17" s="79"/>
      <c r="P17" s="79"/>
      <c r="R17" s="79"/>
      <c r="S17" s="79"/>
      <c r="U17" s="79"/>
      <c r="V17" s="79"/>
    </row>
    <row r="18" spans="1:22" ht="11.1" customHeight="1" x14ac:dyDescent="0.2">
      <c r="A18" s="977"/>
      <c r="B18" s="978"/>
      <c r="C18" s="93" t="s">
        <v>9</v>
      </c>
      <c r="D18" s="77">
        <v>94761</v>
      </c>
      <c r="E18" s="90">
        <v>1131.807462</v>
      </c>
      <c r="F18" s="78">
        <v>12087.767539999999</v>
      </c>
      <c r="G18" s="434">
        <f>E18/$E$20</f>
        <v>0.11372012779745885</v>
      </c>
      <c r="H18" s="141">
        <f t="shared" si="1"/>
        <v>0.18642229829759421</v>
      </c>
      <c r="I18" s="414">
        <v>953.96678199999997</v>
      </c>
      <c r="J18" s="112">
        <v>10178.308518</v>
      </c>
      <c r="K18" s="117">
        <f>I18/$I$20</f>
        <v>0.1081981290145427</v>
      </c>
      <c r="L18" s="88"/>
      <c r="M18" s="79"/>
      <c r="N18" s="79"/>
      <c r="O18" s="79"/>
      <c r="P18" s="79"/>
      <c r="R18" s="79"/>
      <c r="S18" s="79"/>
      <c r="U18" s="79"/>
      <c r="V18" s="79"/>
    </row>
    <row r="19" spans="1:22" ht="11.1" customHeight="1" x14ac:dyDescent="0.2">
      <c r="A19" s="977"/>
      <c r="B19" s="978"/>
      <c r="C19" s="93" t="s">
        <v>306</v>
      </c>
      <c r="D19" s="77">
        <v>12</v>
      </c>
      <c r="E19" s="90">
        <v>351.40800000000002</v>
      </c>
      <c r="F19" s="78">
        <v>3753.5439999999999</v>
      </c>
      <c r="G19" s="434">
        <f>E19/$E$20</f>
        <v>3.5308269304421165E-2</v>
      </c>
      <c r="H19" s="141">
        <f t="shared" si="1"/>
        <v>0.12719644334956406</v>
      </c>
      <c r="I19" s="417">
        <v>311.75400000000002</v>
      </c>
      <c r="J19" s="118">
        <v>3327.3510000000001</v>
      </c>
      <c r="K19" s="117">
        <f>I19/$I$20</f>
        <v>3.5358882666838759E-2</v>
      </c>
      <c r="L19" s="88"/>
      <c r="M19" s="79"/>
      <c r="N19" s="79"/>
      <c r="O19" s="79"/>
      <c r="P19" s="79"/>
      <c r="R19" s="79"/>
      <c r="S19" s="79"/>
      <c r="U19" s="79"/>
      <c r="V19" s="79"/>
    </row>
    <row r="20" spans="1:22" ht="11.1" customHeight="1" x14ac:dyDescent="0.2">
      <c r="A20" s="977"/>
      <c r="B20" s="978"/>
      <c r="C20" s="592" t="s">
        <v>2</v>
      </c>
      <c r="D20" s="593">
        <v>104591</v>
      </c>
      <c r="E20" s="594">
        <v>9952.5693816999992</v>
      </c>
      <c r="F20" s="595">
        <v>106299.53051999999</v>
      </c>
      <c r="G20" s="596">
        <f>SUM(G15:G19)</f>
        <v>1</v>
      </c>
      <c r="H20" s="597">
        <f t="shared" si="1"/>
        <v>0.12881224619765022</v>
      </c>
      <c r="I20" s="598">
        <v>8816.8510000000006</v>
      </c>
      <c r="J20" s="599">
        <v>94070.149449999997</v>
      </c>
      <c r="K20" s="607">
        <f>SUM(K15:K18)</f>
        <v>0.96464111733316105</v>
      </c>
      <c r="L20" s="99"/>
      <c r="M20" s="79"/>
      <c r="N20" s="79"/>
      <c r="O20" s="79"/>
      <c r="P20" s="79"/>
      <c r="R20" s="79"/>
      <c r="S20" s="79"/>
      <c r="U20" s="79"/>
      <c r="V20" s="79"/>
    </row>
    <row r="21" spans="1:22" ht="11.1" customHeight="1" x14ac:dyDescent="0.2">
      <c r="A21" s="977" t="str">
        <f>T!J22</f>
        <v>Září</v>
      </c>
      <c r="B21" s="978"/>
      <c r="C21" s="92" t="s">
        <v>6</v>
      </c>
      <c r="D21" s="104">
        <v>107</v>
      </c>
      <c r="E21" s="106">
        <v>7428.31</v>
      </c>
      <c r="F21" s="105">
        <v>79288.296350000004</v>
      </c>
      <c r="G21" s="433">
        <f>E21/$E$26</f>
        <v>0.62678333887060111</v>
      </c>
      <c r="H21" s="395">
        <f>(E21-I21)/I21</f>
        <v>-3.2580541016000678E-2</v>
      </c>
      <c r="I21" s="413">
        <v>7678.4790000000003</v>
      </c>
      <c r="J21" s="113">
        <v>81967.801999999996</v>
      </c>
      <c r="K21" s="116">
        <f>I21/$I$26</f>
        <v>0.55768708951401591</v>
      </c>
      <c r="L21" s="106"/>
      <c r="M21" s="78"/>
      <c r="N21" s="78"/>
      <c r="O21" s="79"/>
      <c r="P21" s="79"/>
      <c r="Q21" s="78"/>
      <c r="R21" s="78"/>
      <c r="S21" s="78"/>
      <c r="T21" s="78"/>
      <c r="U21" s="79"/>
      <c r="V21" s="79"/>
    </row>
    <row r="22" spans="1:22" ht="11.1" customHeight="1" x14ac:dyDescent="0.2">
      <c r="A22" s="977"/>
      <c r="B22" s="978"/>
      <c r="C22" s="93" t="s">
        <v>7</v>
      </c>
      <c r="D22" s="77">
        <v>293</v>
      </c>
      <c r="E22" s="90">
        <v>1323.3595929999999</v>
      </c>
      <c r="F22" s="78">
        <v>14125.87176</v>
      </c>
      <c r="G22" s="434">
        <f>E22/$E$26</f>
        <v>0.11166197213457432</v>
      </c>
      <c r="H22" s="141">
        <f t="shared" ref="H22:H26" si="2">(E22-I22)/I22</f>
        <v>1.2730560483275335</v>
      </c>
      <c r="I22" s="414">
        <v>582.19399999999996</v>
      </c>
      <c r="J22" s="112">
        <v>6214.6309700000002</v>
      </c>
      <c r="K22" s="117">
        <f>I22/$I$26</f>
        <v>4.2284686510508519E-2</v>
      </c>
      <c r="L22" s="90"/>
      <c r="M22" s="78"/>
      <c r="N22" s="78"/>
      <c r="O22" s="79"/>
      <c r="P22" s="79"/>
      <c r="Q22" s="78"/>
      <c r="R22" s="78"/>
      <c r="S22" s="78"/>
      <c r="T22" s="78"/>
      <c r="U22" s="79"/>
      <c r="V22" s="79"/>
    </row>
    <row r="23" spans="1:22" ht="11.1" customHeight="1" x14ac:dyDescent="0.2">
      <c r="A23" s="977"/>
      <c r="B23" s="978"/>
      <c r="C23" s="93" t="s">
        <v>8</v>
      </c>
      <c r="D23" s="77">
        <v>9419</v>
      </c>
      <c r="E23" s="90">
        <v>1076.5107399999999</v>
      </c>
      <c r="F23" s="78">
        <v>11491.022359999999</v>
      </c>
      <c r="G23" s="434">
        <f>E23/$E$26</f>
        <v>9.0833446093022713E-2</v>
      </c>
      <c r="H23" s="141">
        <f t="shared" si="2"/>
        <v>-0.36041961691588392</v>
      </c>
      <c r="I23" s="414">
        <v>1683.1515920000002</v>
      </c>
      <c r="J23" s="112">
        <v>17968.301602000003</v>
      </c>
      <c r="K23" s="117">
        <f>I23/$I$26</f>
        <v>0.12224711593967535</v>
      </c>
      <c r="L23" s="90"/>
      <c r="M23" s="78"/>
      <c r="N23" s="78"/>
      <c r="O23" s="79"/>
      <c r="P23" s="79"/>
      <c r="Q23" s="78"/>
      <c r="R23" s="78"/>
      <c r="S23" s="78"/>
      <c r="T23" s="78"/>
      <c r="U23" s="79"/>
      <c r="V23" s="79"/>
    </row>
    <row r="24" spans="1:22" ht="11.1" customHeight="1" x14ac:dyDescent="0.2">
      <c r="A24" s="977"/>
      <c r="B24" s="978"/>
      <c r="C24" s="93" t="s">
        <v>9</v>
      </c>
      <c r="D24" s="77">
        <v>94761</v>
      </c>
      <c r="E24" s="90">
        <v>1702.3733399999999</v>
      </c>
      <c r="F24" s="78">
        <v>18171.349630000001</v>
      </c>
      <c r="G24" s="434">
        <f>E24/$E$26</f>
        <v>0.1436422613016281</v>
      </c>
      <c r="H24" s="141">
        <f t="shared" si="2"/>
        <v>-0.51838038605453918</v>
      </c>
      <c r="I24" s="414">
        <v>3534.6844080000001</v>
      </c>
      <c r="J24" s="112">
        <v>37734.139397999999</v>
      </c>
      <c r="K24" s="117">
        <f>I24/$I$26</f>
        <v>0.25672374175251278</v>
      </c>
      <c r="L24" s="90"/>
      <c r="M24" s="78"/>
      <c r="N24" s="78"/>
      <c r="O24" s="79"/>
      <c r="P24" s="79"/>
      <c r="Q24" s="78"/>
      <c r="R24" s="78"/>
      <c r="S24" s="78"/>
      <c r="T24" s="78"/>
      <c r="U24" s="79"/>
      <c r="V24" s="79"/>
    </row>
    <row r="25" spans="1:22" ht="11.1" customHeight="1" x14ac:dyDescent="0.2">
      <c r="A25" s="972"/>
      <c r="B25" s="1023"/>
      <c r="C25" s="93" t="s">
        <v>306</v>
      </c>
      <c r="D25" s="77">
        <v>12</v>
      </c>
      <c r="E25" s="90">
        <v>320.92599999999999</v>
      </c>
      <c r="F25" s="78">
        <v>3424.9902999999999</v>
      </c>
      <c r="G25" s="434">
        <f>E25/$E$26</f>
        <v>2.7078981600173732E-2</v>
      </c>
      <c r="H25" s="141">
        <f t="shared" si="2"/>
        <v>0.10692001779758341</v>
      </c>
      <c r="I25" s="417">
        <v>289.92700000000002</v>
      </c>
      <c r="J25" s="118">
        <v>3094.9520000000002</v>
      </c>
      <c r="K25" s="117">
        <f>I25/$I$26</f>
        <v>2.1057366283287367E-2</v>
      </c>
      <c r="L25" s="90"/>
      <c r="M25" s="78"/>
      <c r="N25" s="78"/>
      <c r="O25" s="79"/>
      <c r="P25" s="79"/>
      <c r="Q25" s="78"/>
      <c r="R25" s="78"/>
      <c r="S25" s="78"/>
      <c r="T25" s="78"/>
      <c r="U25" s="79"/>
      <c r="V25" s="79"/>
    </row>
    <row r="26" spans="1:22" ht="11.1" customHeight="1" thickBot="1" x14ac:dyDescent="0.25">
      <c r="A26" s="979"/>
      <c r="B26" s="980"/>
      <c r="C26" s="659" t="s">
        <v>2</v>
      </c>
      <c r="D26" s="660">
        <v>104592</v>
      </c>
      <c r="E26" s="661">
        <v>11851.479673</v>
      </c>
      <c r="F26" s="662">
        <v>126501.5304</v>
      </c>
      <c r="G26" s="663">
        <f>SUM(G21:G25)</f>
        <v>1</v>
      </c>
      <c r="H26" s="664">
        <f t="shared" si="2"/>
        <v>-0.1392283282574725</v>
      </c>
      <c r="I26" s="665">
        <v>13768.436000000002</v>
      </c>
      <c r="J26" s="666">
        <v>146979.82597000001</v>
      </c>
      <c r="K26" s="667">
        <f>SUM(K21:K24)</f>
        <v>0.97894263371671264</v>
      </c>
      <c r="L26" s="107"/>
      <c r="O26" s="79"/>
      <c r="P26" s="79"/>
      <c r="R26" s="79"/>
      <c r="S26" s="79"/>
      <c r="U26" s="79"/>
      <c r="V26" s="79"/>
    </row>
    <row r="27" spans="1:22" ht="11.1" customHeight="1" thickTop="1" x14ac:dyDescent="0.2">
      <c r="A27" s="1021" t="str">
        <f>T!E17</f>
        <v>III. čtvrtletí</v>
      </c>
      <c r="B27" s="1022"/>
      <c r="C27" s="93" t="s">
        <v>6</v>
      </c>
      <c r="D27" s="77">
        <f>D21</f>
        <v>107</v>
      </c>
      <c r="E27" s="90">
        <f>E9+E15+E21</f>
        <v>20479.573619999999</v>
      </c>
      <c r="F27" s="78">
        <f>F9+F15+F21</f>
        <v>218683.66431999998</v>
      </c>
      <c r="G27" s="434">
        <f>E27/$E$32</f>
        <v>0.65523973408353831</v>
      </c>
      <c r="H27" s="141">
        <f>(E27-I27)/I27</f>
        <v>-3.9930865144841024E-2</v>
      </c>
      <c r="I27" s="414">
        <f>I9+I15+I21</f>
        <v>21331.352999999999</v>
      </c>
      <c r="J27" s="112">
        <f>J9+J15+J21</f>
        <v>227689.11927</v>
      </c>
      <c r="K27" s="117">
        <f>I27/$I$32</f>
        <v>0.67852388015591758</v>
      </c>
      <c r="L27" s="87"/>
      <c r="O27" s="79"/>
      <c r="P27" s="79"/>
      <c r="R27" s="79"/>
      <c r="S27" s="79"/>
      <c r="U27" s="79"/>
      <c r="V27" s="79"/>
    </row>
    <row r="28" spans="1:22" ht="11.1" customHeight="1" x14ac:dyDescent="0.2">
      <c r="A28" s="977"/>
      <c r="B28" s="978"/>
      <c r="C28" s="93" t="s">
        <v>7</v>
      </c>
      <c r="D28" s="77">
        <f>D22</f>
        <v>293</v>
      </c>
      <c r="E28" s="90">
        <f t="shared" ref="E28:F28" si="3">E10+E16+E22</f>
        <v>3369.4840539999996</v>
      </c>
      <c r="F28" s="78">
        <f t="shared" si="3"/>
        <v>35979.50275</v>
      </c>
      <c r="G28" s="434">
        <f>E28/$E$32</f>
        <v>0.10780594735554277</v>
      </c>
      <c r="H28" s="141">
        <f t="shared" ref="H28:H31" si="4">(E28-I28)/I28</f>
        <v>1.5118616445596444</v>
      </c>
      <c r="I28" s="414">
        <f t="shared" ref="I28:J28" si="5">I10+I16+I22</f>
        <v>1341.4290000000001</v>
      </c>
      <c r="J28" s="112">
        <f t="shared" si="5"/>
        <v>14317.51168</v>
      </c>
      <c r="K28" s="117">
        <f>I28/$I$32</f>
        <v>4.2669192621474714E-2</v>
      </c>
      <c r="L28" s="87"/>
      <c r="O28" s="79"/>
      <c r="P28" s="79"/>
      <c r="R28" s="79"/>
      <c r="S28" s="79"/>
      <c r="U28" s="79"/>
      <c r="V28" s="79"/>
    </row>
    <row r="29" spans="1:22" ht="11.1" customHeight="1" x14ac:dyDescent="0.2">
      <c r="A29" s="977"/>
      <c r="B29" s="978"/>
      <c r="C29" s="93" t="s">
        <v>8</v>
      </c>
      <c r="D29" s="77">
        <f>D23</f>
        <v>9419</v>
      </c>
      <c r="E29" s="90">
        <f t="shared" ref="E29:F29" si="6">E11+E17+E23</f>
        <v>2461.8285786999995</v>
      </c>
      <c r="F29" s="78">
        <f t="shared" si="6"/>
        <v>26287.437879999998</v>
      </c>
      <c r="G29" s="434">
        <f>E29/$E$32</f>
        <v>7.8765697626210773E-2</v>
      </c>
      <c r="H29" s="141">
        <f t="shared" si="4"/>
        <v>-3.1573077020979633E-2</v>
      </c>
      <c r="I29" s="414">
        <f t="shared" ref="I29:J29" si="7">I11+I17+I23</f>
        <v>2542.0901880000001</v>
      </c>
      <c r="J29" s="112">
        <f t="shared" si="7"/>
        <v>27135.589272000001</v>
      </c>
      <c r="K29" s="117">
        <f>I29/$I$32</f>
        <v>8.0860735747425222E-2</v>
      </c>
      <c r="L29" s="87"/>
      <c r="O29" s="79"/>
      <c r="P29" s="79"/>
      <c r="R29" s="79"/>
      <c r="S29" s="79"/>
      <c r="U29" s="79"/>
      <c r="V29" s="79"/>
    </row>
    <row r="30" spans="1:22" ht="11.1" customHeight="1" x14ac:dyDescent="0.2">
      <c r="A30" s="977"/>
      <c r="B30" s="978"/>
      <c r="C30" s="93" t="s">
        <v>9</v>
      </c>
      <c r="D30" s="77">
        <f>D24</f>
        <v>94761</v>
      </c>
      <c r="E30" s="90">
        <f t="shared" ref="E30:F31" si="8">E12+E18+E24</f>
        <v>3945.5808020000004</v>
      </c>
      <c r="F30" s="78">
        <f t="shared" si="8"/>
        <v>42130.047170000005</v>
      </c>
      <c r="G30" s="434">
        <f>E30/$E$32</f>
        <v>0.12623804398851515</v>
      </c>
      <c r="H30" s="141">
        <f t="shared" si="4"/>
        <v>-0.2614679404776471</v>
      </c>
      <c r="I30" s="414">
        <f t="shared" ref="I30:J30" si="9">I12+I18+I24</f>
        <v>5342.463812</v>
      </c>
      <c r="J30" s="112">
        <f t="shared" si="9"/>
        <v>57029.386727999998</v>
      </c>
      <c r="K30" s="117">
        <f>I30/$I$32</f>
        <v>0.16993714722693937</v>
      </c>
      <c r="L30" s="87"/>
      <c r="O30" s="79"/>
      <c r="P30" s="79"/>
      <c r="R30" s="79"/>
      <c r="S30" s="79"/>
      <c r="U30" s="79"/>
      <c r="V30" s="79"/>
    </row>
    <row r="31" spans="1:22" ht="11.1" customHeight="1" x14ac:dyDescent="0.2">
      <c r="A31" s="977"/>
      <c r="B31" s="978"/>
      <c r="C31" s="93" t="s">
        <v>306</v>
      </c>
      <c r="D31" s="77">
        <f>D25</f>
        <v>12</v>
      </c>
      <c r="E31" s="90">
        <f>E13+E19+E25</f>
        <v>998.61799999999994</v>
      </c>
      <c r="F31" s="78">
        <f t="shared" si="8"/>
        <v>10663.3451</v>
      </c>
      <c r="G31" s="434">
        <f>E31/$E$32</f>
        <v>3.1950576946193028E-2</v>
      </c>
      <c r="H31" s="141">
        <f t="shared" si="4"/>
        <v>0.13409081875429421</v>
      </c>
      <c r="I31" s="414">
        <f>I13+I19+I25</f>
        <v>880.54499999999996</v>
      </c>
      <c r="J31" s="112">
        <f t="shared" ref="J31" si="10">J13+J19+J25</f>
        <v>9400.255000000001</v>
      </c>
      <c r="K31" s="117">
        <f>I31/$I$32</f>
        <v>2.8009044248243065E-2</v>
      </c>
      <c r="L31" s="87"/>
      <c r="O31" s="79"/>
      <c r="P31" s="79"/>
      <c r="R31" s="79"/>
      <c r="S31" s="79"/>
      <c r="U31" s="79"/>
      <c r="V31" s="79"/>
    </row>
    <row r="32" spans="1:22" ht="11.1" customHeight="1" x14ac:dyDescent="0.2">
      <c r="A32" s="977"/>
      <c r="B32" s="978"/>
      <c r="C32" s="627" t="s">
        <v>2</v>
      </c>
      <c r="D32" s="622">
        <f>SUM(D27:D31)</f>
        <v>104592</v>
      </c>
      <c r="E32" s="628">
        <f>SUM(E27:E31)</f>
        <v>31255.085054699997</v>
      </c>
      <c r="F32" s="629">
        <f>SUM(F27:F31)</f>
        <v>333743.99721999996</v>
      </c>
      <c r="G32" s="630">
        <f>SUM(G27:G31)</f>
        <v>1</v>
      </c>
      <c r="H32" s="631">
        <f>(E32-I32)/I32</f>
        <v>-5.8145122853542177E-3</v>
      </c>
      <c r="I32" s="641">
        <f>SUM(I27:I31)</f>
        <v>31437.881000000001</v>
      </c>
      <c r="J32" s="642">
        <f>SUM(J27:J31)</f>
        <v>335571.86194999999</v>
      </c>
      <c r="K32" s="643">
        <f>SUM(K27:K30)</f>
        <v>0.97199095575175698</v>
      </c>
      <c r="L32" s="91"/>
      <c r="O32" s="79"/>
      <c r="P32" s="79"/>
      <c r="R32" s="79"/>
      <c r="S32" s="79"/>
      <c r="U32" s="79"/>
      <c r="V32" s="79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437"/>
      <c r="H33" s="98"/>
      <c r="I33" s="417"/>
      <c r="J33" s="118"/>
      <c r="K33" s="119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70"/>
      <c r="I34" s="118"/>
      <c r="J34" s="118"/>
      <c r="K34" s="120"/>
      <c r="L34" s="71"/>
    </row>
    <row r="35" spans="1:12" ht="12.95" customHeight="1" x14ac:dyDescent="0.2">
      <c r="A35" s="1017" t="s">
        <v>111</v>
      </c>
      <c r="B35" s="1017"/>
      <c r="C35" s="1017"/>
      <c r="D35" s="1018"/>
      <c r="E35" s="102"/>
      <c r="F35" s="86"/>
      <c r="G35" s="98"/>
      <c r="H35" s="70"/>
      <c r="I35" s="118"/>
      <c r="J35" s="118"/>
      <c r="K35" s="121"/>
      <c r="L35" s="71"/>
    </row>
    <row r="36" spans="1:12" ht="24.95" customHeight="1" x14ac:dyDescent="0.25">
      <c r="A36" s="68"/>
      <c r="B36" s="72"/>
      <c r="C36" s="73"/>
      <c r="D36" s="73"/>
      <c r="E36" s="954">
        <f>T!G17</f>
        <v>2018</v>
      </c>
      <c r="F36" s="943"/>
      <c r="G36" s="943"/>
      <c r="H36" s="418"/>
      <c r="I36" s="955">
        <f>E36-1</f>
        <v>2017</v>
      </c>
      <c r="J36" s="956"/>
      <c r="K36" s="957"/>
      <c r="L36" s="87"/>
    </row>
    <row r="37" spans="1:12" ht="24.95" customHeight="1" x14ac:dyDescent="0.25">
      <c r="A37" s="74"/>
      <c r="B37" s="75"/>
      <c r="C37" s="76"/>
      <c r="D37" s="76"/>
      <c r="E37" s="948" t="s">
        <v>39</v>
      </c>
      <c r="F37" s="949"/>
      <c r="G37" s="432"/>
      <c r="H37" s="949" t="s">
        <v>108</v>
      </c>
      <c r="I37" s="1015" t="s">
        <v>39</v>
      </c>
      <c r="J37" s="1016"/>
      <c r="K37" s="411"/>
      <c r="L37" s="87"/>
    </row>
    <row r="38" spans="1:12" ht="24.95" customHeight="1" x14ac:dyDescent="0.25">
      <c r="A38" s="74"/>
      <c r="B38" s="94"/>
      <c r="C38" s="94"/>
      <c r="D38" s="959" t="s">
        <v>0</v>
      </c>
      <c r="E38" s="948"/>
      <c r="F38" s="949"/>
      <c r="G38" s="560" t="s">
        <v>107</v>
      </c>
      <c r="H38" s="949"/>
      <c r="I38" s="1015"/>
      <c r="J38" s="1016"/>
      <c r="K38" s="114" t="s">
        <v>107</v>
      </c>
      <c r="L38" s="87"/>
    </row>
    <row r="39" spans="1:12" ht="15" customHeight="1" x14ac:dyDescent="0.25">
      <c r="A39" s="958" t="s">
        <v>140</v>
      </c>
      <c r="B39" s="958"/>
      <c r="C39" s="126" t="s">
        <v>45</v>
      </c>
      <c r="D39" s="960"/>
      <c r="E39" s="770" t="s">
        <v>342</v>
      </c>
      <c r="F39" s="764" t="s">
        <v>1</v>
      </c>
      <c r="G39" s="561" t="s">
        <v>66</v>
      </c>
      <c r="H39" s="958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71" t="str">
        <f>T!J20</f>
        <v>Červenec</v>
      </c>
      <c r="B40" s="972"/>
      <c r="C40" s="92" t="s">
        <v>6</v>
      </c>
      <c r="D40" s="77">
        <v>195</v>
      </c>
      <c r="E40" s="90">
        <v>16383.570000000002</v>
      </c>
      <c r="F40" s="78">
        <v>175282.68476000009</v>
      </c>
      <c r="G40" s="433">
        <f>E40/$E$45</f>
        <v>0.57960469526087155</v>
      </c>
      <c r="H40" s="141">
        <f>(E40-I40)/I40</f>
        <v>1.0679343754304719E-2</v>
      </c>
      <c r="I40" s="414">
        <v>16210.453000000001</v>
      </c>
      <c r="J40" s="112">
        <v>173052.10650000011</v>
      </c>
      <c r="K40" s="116">
        <f>I40/$I$45</f>
        <v>0.59033612894532728</v>
      </c>
      <c r="L40" s="87"/>
    </row>
    <row r="41" spans="1:12" ht="11.1" customHeight="1" x14ac:dyDescent="0.2">
      <c r="A41" s="973"/>
      <c r="B41" s="974"/>
      <c r="C41" s="93" t="s">
        <v>7</v>
      </c>
      <c r="D41" s="77">
        <v>870</v>
      </c>
      <c r="E41" s="90">
        <v>3655.0169999999998</v>
      </c>
      <c r="F41" s="78">
        <v>39104.038950000009</v>
      </c>
      <c r="G41" s="434">
        <f t="shared" ref="G41:G42" si="11">E41/$E$45</f>
        <v>0.12930423677246808</v>
      </c>
      <c r="H41" s="141">
        <f>(E41-I41)/I41</f>
        <v>0.11470080715552254</v>
      </c>
      <c r="I41" s="414">
        <v>3278.9219999999996</v>
      </c>
      <c r="J41" s="112">
        <v>35003.103610000013</v>
      </c>
      <c r="K41" s="117">
        <f t="shared" ref="K41:K44" si="12">I41/$I$45</f>
        <v>0.11940851502383493</v>
      </c>
      <c r="L41" s="88"/>
    </row>
    <row r="42" spans="1:12" ht="11.1" customHeight="1" x14ac:dyDescent="0.2">
      <c r="A42" s="973"/>
      <c r="B42" s="974"/>
      <c r="C42" s="93" t="s">
        <v>8</v>
      </c>
      <c r="D42" s="77">
        <v>24451</v>
      </c>
      <c r="E42" s="90">
        <v>1285.2259999999999</v>
      </c>
      <c r="F42" s="78">
        <v>13750.54868</v>
      </c>
      <c r="G42" s="434">
        <f t="shared" si="11"/>
        <v>4.5467686473177019E-2</v>
      </c>
      <c r="H42" s="141">
        <f t="shared" ref="H42:H44" si="13">(E42-I42)/I42</f>
        <v>-0.24824538571098514</v>
      </c>
      <c r="I42" s="414">
        <v>1709.635</v>
      </c>
      <c r="J42" s="112">
        <v>18250.789409999998</v>
      </c>
      <c r="K42" s="117">
        <f t="shared" si="12"/>
        <v>6.2259784338503342E-2</v>
      </c>
      <c r="L42" s="88"/>
    </row>
    <row r="43" spans="1:12" ht="11.1" customHeight="1" x14ac:dyDescent="0.2">
      <c r="A43" s="973"/>
      <c r="B43" s="974"/>
      <c r="C43" s="93" t="s">
        <v>9</v>
      </c>
      <c r="D43" s="77">
        <v>361294</v>
      </c>
      <c r="E43" s="90">
        <v>5986.4</v>
      </c>
      <c r="F43" s="78">
        <v>64046.8</v>
      </c>
      <c r="G43" s="434">
        <f>E43/$E$45</f>
        <v>0.21178201989613257</v>
      </c>
      <c r="H43" s="141">
        <f t="shared" si="13"/>
        <v>7.3312415956969898E-2</v>
      </c>
      <c r="I43" s="414">
        <v>5577.5</v>
      </c>
      <c r="J43" s="112">
        <v>59541.2</v>
      </c>
      <c r="K43" s="117">
        <f t="shared" si="12"/>
        <v>0.20311583884747469</v>
      </c>
      <c r="L43" s="88"/>
    </row>
    <row r="44" spans="1:12" ht="11.1" customHeight="1" x14ac:dyDescent="0.2">
      <c r="A44" s="973"/>
      <c r="B44" s="974"/>
      <c r="C44" s="93" t="s">
        <v>306</v>
      </c>
      <c r="D44" s="77">
        <v>26</v>
      </c>
      <c r="E44" s="90">
        <v>956.58699999999999</v>
      </c>
      <c r="F44" s="78">
        <v>10234.202370000001</v>
      </c>
      <c r="G44" s="434">
        <f>E44/$E$45</f>
        <v>3.3841361597350961E-2</v>
      </c>
      <c r="H44" s="141">
        <f t="shared" si="13"/>
        <v>0.4001771103207013</v>
      </c>
      <c r="I44" s="417">
        <v>683.19</v>
      </c>
      <c r="J44" s="118">
        <v>7293.2672499999999</v>
      </c>
      <c r="K44" s="117">
        <f t="shared" si="12"/>
        <v>2.4879732844859927E-2</v>
      </c>
      <c r="L44" s="88"/>
    </row>
    <row r="45" spans="1:12" ht="11.1" customHeight="1" x14ac:dyDescent="0.2">
      <c r="A45" s="975"/>
      <c r="B45" s="976"/>
      <c r="C45" s="592" t="s">
        <v>2</v>
      </c>
      <c r="D45" s="593">
        <v>386836</v>
      </c>
      <c r="E45" s="594">
        <v>28266.799999999996</v>
      </c>
      <c r="F45" s="595">
        <v>302418.27476000012</v>
      </c>
      <c r="G45" s="596">
        <f>SUM(G40:G44)</f>
        <v>1</v>
      </c>
      <c r="H45" s="597">
        <f>(E45-I45)/I45</f>
        <v>2.9392163789116365E-2</v>
      </c>
      <c r="I45" s="598">
        <v>27459.699999999997</v>
      </c>
      <c r="J45" s="599">
        <v>293140.46677000012</v>
      </c>
      <c r="K45" s="607">
        <f>SUM(K40:K43)</f>
        <v>0.97512026715514022</v>
      </c>
      <c r="L45" s="99"/>
    </row>
    <row r="46" spans="1:12" ht="11.1" customHeight="1" x14ac:dyDescent="0.2">
      <c r="A46" s="971" t="str">
        <f>T!J21</f>
        <v>Srpen</v>
      </c>
      <c r="B46" s="972"/>
      <c r="C46" s="93" t="s">
        <v>6</v>
      </c>
      <c r="D46" s="77">
        <v>195</v>
      </c>
      <c r="E46" s="90">
        <v>16792.911</v>
      </c>
      <c r="F46" s="78">
        <v>179273.82004000002</v>
      </c>
      <c r="G46" s="434">
        <f>E46/$E$51</f>
        <v>0.59986465198521133</v>
      </c>
      <c r="H46" s="141">
        <f>(E46-I46)/I46</f>
        <v>-1.5742056352157599E-2</v>
      </c>
      <c r="I46" s="414">
        <v>17061.493999999999</v>
      </c>
      <c r="J46" s="112">
        <v>181806.13272999984</v>
      </c>
      <c r="K46" s="117">
        <f>I46/$I$51</f>
        <v>0.59780359701895225</v>
      </c>
      <c r="L46" s="88"/>
    </row>
    <row r="47" spans="1:12" ht="11.1" customHeight="1" x14ac:dyDescent="0.2">
      <c r="A47" s="973"/>
      <c r="B47" s="974"/>
      <c r="C47" s="93" t="s">
        <v>7</v>
      </c>
      <c r="D47" s="77">
        <v>867</v>
      </c>
      <c r="E47" s="90">
        <v>3466.0339999999997</v>
      </c>
      <c r="F47" s="78">
        <v>37001.390560000043</v>
      </c>
      <c r="G47" s="434">
        <f t="shared" ref="G47:G49" si="14">E47/$E$51</f>
        <v>0.12381124863812533</v>
      </c>
      <c r="H47" s="141">
        <f>(E47-I47)/I47</f>
        <v>-2.9476628144789813E-2</v>
      </c>
      <c r="I47" s="414">
        <v>3571.3040000000001</v>
      </c>
      <c r="J47" s="112">
        <v>38055.210789999976</v>
      </c>
      <c r="K47" s="117">
        <f t="shared" ref="K47:K50" si="15">I47/$I$51</f>
        <v>0.12513197128271253</v>
      </c>
      <c r="L47" s="89"/>
    </row>
    <row r="48" spans="1:12" ht="11.1" customHeight="1" x14ac:dyDescent="0.2">
      <c r="A48" s="973"/>
      <c r="B48" s="974"/>
      <c r="C48" s="93" t="s">
        <v>8</v>
      </c>
      <c r="D48" s="77">
        <v>24464</v>
      </c>
      <c r="E48" s="90">
        <v>1392.037</v>
      </c>
      <c r="F48" s="78">
        <v>14860.89934</v>
      </c>
      <c r="G48" s="434">
        <f t="shared" si="14"/>
        <v>4.9725374627158911E-2</v>
      </c>
      <c r="H48" s="141">
        <f t="shared" ref="H48:H50" si="16">(E48-I48)/I48</f>
        <v>-0.13716697048904339</v>
      </c>
      <c r="I48" s="414">
        <v>1613.3329999999999</v>
      </c>
      <c r="J48" s="112">
        <v>17191.302310000003</v>
      </c>
      <c r="K48" s="117">
        <f t="shared" si="15"/>
        <v>5.6528242520225792E-2</v>
      </c>
      <c r="L48" s="88"/>
    </row>
    <row r="49" spans="1:12" ht="11.1" customHeight="1" x14ac:dyDescent="0.2">
      <c r="A49" s="973"/>
      <c r="B49" s="974"/>
      <c r="C49" s="93" t="s">
        <v>9</v>
      </c>
      <c r="D49" s="77">
        <v>361190</v>
      </c>
      <c r="E49" s="90">
        <v>5307.8</v>
      </c>
      <c r="F49" s="78">
        <v>56664.2</v>
      </c>
      <c r="G49" s="434">
        <f t="shared" si="14"/>
        <v>0.18960152887174267</v>
      </c>
      <c r="H49" s="141">
        <f t="shared" si="16"/>
        <v>-4.5428386447018104E-2</v>
      </c>
      <c r="I49" s="414">
        <v>5560.4</v>
      </c>
      <c r="J49" s="112">
        <v>59251.4</v>
      </c>
      <c r="K49" s="117">
        <f t="shared" si="15"/>
        <v>0.19482626321377142</v>
      </c>
      <c r="L49" s="88"/>
    </row>
    <row r="50" spans="1:12" ht="11.1" customHeight="1" x14ac:dyDescent="0.2">
      <c r="A50" s="973"/>
      <c r="B50" s="974"/>
      <c r="C50" s="93" t="s">
        <v>306</v>
      </c>
      <c r="D50" s="77">
        <v>26</v>
      </c>
      <c r="E50" s="90">
        <v>1035.7180000000001</v>
      </c>
      <c r="F50" s="78">
        <v>11056.876319999999</v>
      </c>
      <c r="G50" s="434">
        <f>E50/$E$51</f>
        <v>3.6997195877761707E-2</v>
      </c>
      <c r="H50" s="141">
        <f t="shared" si="16"/>
        <v>0.41150416547987184</v>
      </c>
      <c r="I50" s="417">
        <v>733.76900000000001</v>
      </c>
      <c r="J50" s="118">
        <v>7818.9688599999999</v>
      </c>
      <c r="K50" s="117">
        <f t="shared" si="15"/>
        <v>2.5709925964338149E-2</v>
      </c>
      <c r="L50" s="88"/>
    </row>
    <row r="51" spans="1:12" ht="11.1" customHeight="1" x14ac:dyDescent="0.2">
      <c r="A51" s="975"/>
      <c r="B51" s="976"/>
      <c r="C51" s="592" t="s">
        <v>2</v>
      </c>
      <c r="D51" s="593">
        <v>386742</v>
      </c>
      <c r="E51" s="594">
        <v>27994.5</v>
      </c>
      <c r="F51" s="595">
        <v>298857.18626000005</v>
      </c>
      <c r="G51" s="596">
        <f>SUM(G46:G50)</f>
        <v>0.99999999999999989</v>
      </c>
      <c r="H51" s="597">
        <f t="shared" ref="H51" si="17">(E51-I51)/I51</f>
        <v>-1.912383541868851E-2</v>
      </c>
      <c r="I51" s="598">
        <v>28540.299999999996</v>
      </c>
      <c r="J51" s="599">
        <v>304123.01468999987</v>
      </c>
      <c r="K51" s="607">
        <f>SUM(K46:K49)</f>
        <v>0.97429007403566192</v>
      </c>
      <c r="L51" s="99"/>
    </row>
    <row r="52" spans="1:12" ht="11.1" customHeight="1" x14ac:dyDescent="0.2">
      <c r="A52" s="971" t="str">
        <f>T!J22</f>
        <v>Září</v>
      </c>
      <c r="B52" s="972"/>
      <c r="C52" s="92" t="s">
        <v>6</v>
      </c>
      <c r="D52" s="104">
        <v>195</v>
      </c>
      <c r="E52" s="106">
        <v>20086.421999999999</v>
      </c>
      <c r="F52" s="105">
        <v>214615.08884999991</v>
      </c>
      <c r="G52" s="433">
        <f>E52/$E$57</f>
        <v>0.54049371554041503</v>
      </c>
      <c r="H52" s="395">
        <f>(E52-I52)/I52</f>
        <v>-7.8349984720551311E-2</v>
      </c>
      <c r="I52" s="413">
        <v>21793.98</v>
      </c>
      <c r="J52" s="113">
        <v>232774.55624999997</v>
      </c>
      <c r="K52" s="116">
        <f>I52/$I$57</f>
        <v>0.45941545369267578</v>
      </c>
      <c r="L52" s="106"/>
    </row>
    <row r="53" spans="1:12" ht="11.1" customHeight="1" x14ac:dyDescent="0.2">
      <c r="A53" s="973"/>
      <c r="B53" s="974"/>
      <c r="C53" s="93" t="s">
        <v>7</v>
      </c>
      <c r="D53" s="77">
        <v>870</v>
      </c>
      <c r="E53" s="90">
        <v>4712.4169999999995</v>
      </c>
      <c r="F53" s="78">
        <v>50350.399600000012</v>
      </c>
      <c r="G53" s="434">
        <f t="shared" ref="G53:G56" si="18">E53/$E$57</f>
        <v>0.12680365739133709</v>
      </c>
      <c r="H53" s="141">
        <f t="shared" ref="H53:H56" si="19">(E53-I53)/I53</f>
        <v>-0.11180118018964177</v>
      </c>
      <c r="I53" s="414">
        <v>5305.5880000000006</v>
      </c>
      <c r="J53" s="112">
        <v>56666.880340000025</v>
      </c>
      <c r="K53" s="117">
        <f t="shared" ref="K53:K56" si="20">I53/$I$57</f>
        <v>0.11184139464780718</v>
      </c>
      <c r="L53" s="90"/>
    </row>
    <row r="54" spans="1:12" ht="11.1" customHeight="1" x14ac:dyDescent="0.2">
      <c r="A54" s="973"/>
      <c r="B54" s="974"/>
      <c r="C54" s="93" t="s">
        <v>8</v>
      </c>
      <c r="D54" s="77">
        <v>24496</v>
      </c>
      <c r="E54" s="90">
        <v>3197.0359999999996</v>
      </c>
      <c r="F54" s="78">
        <v>34159.207350000004</v>
      </c>
      <c r="G54" s="434">
        <f t="shared" si="18"/>
        <v>8.6027161350909903E-2</v>
      </c>
      <c r="H54" s="141">
        <f t="shared" si="19"/>
        <v>-0.41040692897761072</v>
      </c>
      <c r="I54" s="414">
        <v>5422.4449999999997</v>
      </c>
      <c r="J54" s="112">
        <v>57915.730199999998</v>
      </c>
      <c r="K54" s="117">
        <f t="shared" si="20"/>
        <v>0.11430473138906162</v>
      </c>
      <c r="L54" s="90"/>
    </row>
    <row r="55" spans="1:12" ht="11.1" customHeight="1" x14ac:dyDescent="0.2">
      <c r="A55" s="973"/>
      <c r="B55" s="974"/>
      <c r="C55" s="93" t="s">
        <v>9</v>
      </c>
      <c r="D55" s="77">
        <v>361129</v>
      </c>
      <c r="E55" s="90">
        <v>8181.7</v>
      </c>
      <c r="F55" s="78">
        <v>87417.8</v>
      </c>
      <c r="G55" s="434">
        <f t="shared" si="18"/>
        <v>0.22015655314007712</v>
      </c>
      <c r="H55" s="141">
        <f t="shared" si="19"/>
        <v>-0.42347478050086673</v>
      </c>
      <c r="I55" s="414">
        <v>14191.4</v>
      </c>
      <c r="J55" s="112">
        <v>151573.5</v>
      </c>
      <c r="K55" s="117">
        <f t="shared" si="20"/>
        <v>0.29915364102996511</v>
      </c>
      <c r="L55" s="90"/>
    </row>
    <row r="56" spans="1:12" ht="11.1" customHeight="1" x14ac:dyDescent="0.2">
      <c r="A56" s="973"/>
      <c r="B56" s="974"/>
      <c r="C56" s="93" t="s">
        <v>306</v>
      </c>
      <c r="D56" s="77">
        <v>26</v>
      </c>
      <c r="E56" s="90">
        <v>985.52499999999998</v>
      </c>
      <c r="F56" s="78">
        <v>10529.93626</v>
      </c>
      <c r="G56" s="434">
        <f t="shared" si="18"/>
        <v>2.6518912577260779E-2</v>
      </c>
      <c r="H56" s="141">
        <f t="shared" si="19"/>
        <v>0.35918172577911339</v>
      </c>
      <c r="I56" s="417">
        <v>725.08699999999999</v>
      </c>
      <c r="J56" s="118">
        <v>7744.4222099999997</v>
      </c>
      <c r="K56" s="117">
        <f t="shared" si="20"/>
        <v>1.5284779240490319E-2</v>
      </c>
      <c r="L56" s="90"/>
    </row>
    <row r="57" spans="1:12" ht="11.1" customHeight="1" thickBot="1" x14ac:dyDescent="0.25">
      <c r="A57" s="1019"/>
      <c r="B57" s="1020"/>
      <c r="C57" s="659" t="s">
        <v>2</v>
      </c>
      <c r="D57" s="660">
        <v>386716</v>
      </c>
      <c r="E57" s="661">
        <v>37163.1</v>
      </c>
      <c r="F57" s="662">
        <v>397072.4320599999</v>
      </c>
      <c r="G57" s="663">
        <f>SUM(G52:G56)</f>
        <v>1</v>
      </c>
      <c r="H57" s="664">
        <f t="shared" ref="H57" si="21">(E57-I57)/I57</f>
        <v>-0.21660465655532957</v>
      </c>
      <c r="I57" s="665">
        <v>47438.5</v>
      </c>
      <c r="J57" s="666">
        <v>506675.08899999998</v>
      </c>
      <c r="K57" s="667">
        <f>SUM(K52:K55)</f>
        <v>0.98471522075950968</v>
      </c>
      <c r="L57" s="107"/>
    </row>
    <row r="58" spans="1:12" ht="11.1" customHeight="1" thickTop="1" x14ac:dyDescent="0.2">
      <c r="A58" s="1021" t="str">
        <f>T!E17</f>
        <v>III. čtvrtletí</v>
      </c>
      <c r="B58" s="1022"/>
      <c r="C58" s="93" t="s">
        <v>6</v>
      </c>
      <c r="D58" s="77">
        <f>D52</f>
        <v>195</v>
      </c>
      <c r="E58" s="90">
        <f>E40+E46+E52</f>
        <v>53262.902999999998</v>
      </c>
      <c r="F58" s="78">
        <f>F40+F46+F52</f>
        <v>569171.59365000005</v>
      </c>
      <c r="G58" s="434">
        <f>E58/$E$63</f>
        <v>0.57011768874084279</v>
      </c>
      <c r="H58" s="141">
        <f>(E58-I58)/I58</f>
        <v>-3.274300639667789E-2</v>
      </c>
      <c r="I58" s="414">
        <f>I40+I46+I52</f>
        <v>55065.926999999996</v>
      </c>
      <c r="J58" s="112">
        <f>J40+J46+J52</f>
        <v>587632.79547999986</v>
      </c>
      <c r="K58" s="117">
        <f>I58/$I$63</f>
        <v>0.5323542684783712</v>
      </c>
      <c r="L58" s="87"/>
    </row>
    <row r="59" spans="1:12" ht="11.1" customHeight="1" x14ac:dyDescent="0.2">
      <c r="A59" s="977"/>
      <c r="B59" s="978"/>
      <c r="C59" s="93" t="s">
        <v>7</v>
      </c>
      <c r="D59" s="77">
        <f>D53</f>
        <v>870</v>
      </c>
      <c r="E59" s="90">
        <f t="shared" ref="E59:F59" si="22">E41+E47+E53</f>
        <v>11833.467999999999</v>
      </c>
      <c r="F59" s="78">
        <f t="shared" si="22"/>
        <v>126455.82911000005</v>
      </c>
      <c r="G59" s="434">
        <f t="shared" ref="G59:G62" si="23">E59/$E$63</f>
        <v>0.12666356968843254</v>
      </c>
      <c r="H59" s="141">
        <f t="shared" ref="H59:H62" si="24">(E59-I59)/I59</f>
        <v>-2.6517845699185704E-2</v>
      </c>
      <c r="I59" s="414">
        <f t="shared" ref="I59:J60" si="25">I41+I47+I53</f>
        <v>12155.814</v>
      </c>
      <c r="J59" s="112">
        <f t="shared" si="25"/>
        <v>129725.19474000001</v>
      </c>
      <c r="K59" s="117">
        <f t="shared" ref="K59:K62" si="26">I59/$I$63</f>
        <v>0.11751730738554794</v>
      </c>
      <c r="L59" s="87"/>
    </row>
    <row r="60" spans="1:12" ht="11.1" customHeight="1" x14ac:dyDescent="0.2">
      <c r="A60" s="977"/>
      <c r="B60" s="978"/>
      <c r="C60" s="93" t="s">
        <v>8</v>
      </c>
      <c r="D60" s="77">
        <f>D54</f>
        <v>24496</v>
      </c>
      <c r="E60" s="90">
        <f>E42+E48+E54</f>
        <v>5874.2989999999991</v>
      </c>
      <c r="F60" s="78">
        <f t="shared" ref="F60" si="27">F42+F48+F54</f>
        <v>62770.655370000008</v>
      </c>
      <c r="G60" s="434">
        <f t="shared" si="23"/>
        <v>6.2877567316461214E-2</v>
      </c>
      <c r="H60" s="141">
        <f t="shared" si="24"/>
        <v>-0.32829941822072911</v>
      </c>
      <c r="I60" s="414">
        <f>I42+I48+I54</f>
        <v>8745.4130000000005</v>
      </c>
      <c r="J60" s="112">
        <f t="shared" si="25"/>
        <v>93357.821919999988</v>
      </c>
      <c r="K60" s="117">
        <f t="shared" si="26"/>
        <v>8.4546982023134529E-2</v>
      </c>
      <c r="L60" s="87"/>
    </row>
    <row r="61" spans="1:12" ht="11.1" customHeight="1" x14ac:dyDescent="0.2">
      <c r="A61" s="977"/>
      <c r="B61" s="978"/>
      <c r="C61" s="93" t="s">
        <v>9</v>
      </c>
      <c r="D61" s="77">
        <f>D55</f>
        <v>361129</v>
      </c>
      <c r="E61" s="90">
        <f t="shared" ref="E61:F61" si="28">E43+E49+E55</f>
        <v>19475.900000000001</v>
      </c>
      <c r="F61" s="78">
        <f t="shared" si="28"/>
        <v>208128.8</v>
      </c>
      <c r="G61" s="434">
        <f t="shared" si="23"/>
        <v>0.20846695295875595</v>
      </c>
      <c r="H61" s="141">
        <f t="shared" si="24"/>
        <v>-0.23109205544566955</v>
      </c>
      <c r="I61" s="414">
        <f t="shared" ref="I61:J62" si="29">I43+I49+I55</f>
        <v>25329.3</v>
      </c>
      <c r="J61" s="112">
        <f t="shared" si="29"/>
        <v>270366.09999999998</v>
      </c>
      <c r="K61" s="117">
        <f t="shared" si="26"/>
        <v>0.24487304050232747</v>
      </c>
      <c r="L61" s="87"/>
    </row>
    <row r="62" spans="1:12" ht="11.1" customHeight="1" x14ac:dyDescent="0.2">
      <c r="A62" s="977"/>
      <c r="B62" s="978"/>
      <c r="C62" s="93" t="s">
        <v>306</v>
      </c>
      <c r="D62" s="77">
        <f>D56</f>
        <v>26</v>
      </c>
      <c r="E62" s="90">
        <f>E44+E50+E56</f>
        <v>2977.83</v>
      </c>
      <c r="F62" s="78">
        <f t="shared" ref="F62" si="30">F44+F50+F56</f>
        <v>31821.014950000004</v>
      </c>
      <c r="G62" s="434">
        <f t="shared" si="23"/>
        <v>3.1874221295507377E-2</v>
      </c>
      <c r="H62" s="141">
        <f t="shared" si="24"/>
        <v>0.39018022955622783</v>
      </c>
      <c r="I62" s="414">
        <f>I44+I50+I56</f>
        <v>2142.0460000000003</v>
      </c>
      <c r="J62" s="112">
        <f t="shared" si="29"/>
        <v>22856.658319999999</v>
      </c>
      <c r="K62" s="117">
        <f t="shared" si="26"/>
        <v>2.0708401610618873E-2</v>
      </c>
      <c r="L62" s="87"/>
    </row>
    <row r="63" spans="1:12" ht="11.1" customHeight="1" x14ac:dyDescent="0.2">
      <c r="A63" s="977"/>
      <c r="B63" s="978"/>
      <c r="C63" s="627" t="s">
        <v>2</v>
      </c>
      <c r="D63" s="622">
        <f>SUM(D58:D62)</f>
        <v>386716</v>
      </c>
      <c r="E63" s="628">
        <f>SUM(E58:E62)</f>
        <v>93424.400000000009</v>
      </c>
      <c r="F63" s="629">
        <f>SUM(F58:F62)</f>
        <v>998347.89308000007</v>
      </c>
      <c r="G63" s="630">
        <f>SUM(G58:G62)</f>
        <v>0.99999999999999978</v>
      </c>
      <c r="H63" s="631">
        <f>(E63-I63)/I63</f>
        <v>-9.6812115411572974E-2</v>
      </c>
      <c r="I63" s="641">
        <f>SUM(I58:I62)</f>
        <v>103438.5</v>
      </c>
      <c r="J63" s="642">
        <f>SUM(J58:J62)</f>
        <v>1103938.5704599996</v>
      </c>
      <c r="K63" s="643">
        <f>SUM(K58:K61)</f>
        <v>0.97929159838938107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K1:L1"/>
    <mergeCell ref="A2:L2"/>
    <mergeCell ref="A4:D4"/>
    <mergeCell ref="A8:B8"/>
    <mergeCell ref="H6:H8"/>
    <mergeCell ref="I5:K5"/>
    <mergeCell ref="E5:G5"/>
    <mergeCell ref="E6:F6"/>
    <mergeCell ref="I6:J6"/>
    <mergeCell ref="A3:C3"/>
    <mergeCell ref="A46:B51"/>
    <mergeCell ref="A52:B57"/>
    <mergeCell ref="A58:B63"/>
    <mergeCell ref="A40:B45"/>
    <mergeCell ref="D7:D8"/>
    <mergeCell ref="A39:B39"/>
    <mergeCell ref="A9:B14"/>
    <mergeCell ref="A15:B20"/>
    <mergeCell ref="A21:B26"/>
    <mergeCell ref="A27:B32"/>
    <mergeCell ref="E36:G36"/>
    <mergeCell ref="I36:K36"/>
    <mergeCell ref="D38:D39"/>
    <mergeCell ref="E38:F38"/>
    <mergeCell ref="E7:F7"/>
    <mergeCell ref="I7:J7"/>
    <mergeCell ref="H37:H39"/>
    <mergeCell ref="I38:J38"/>
    <mergeCell ref="A35:D35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1" t="s">
        <v>239</v>
      </c>
      <c r="L1" s="951"/>
    </row>
    <row r="2" spans="1:17" s="668" customFormat="1" ht="30" customHeight="1" x14ac:dyDescent="0.25">
      <c r="A2" s="872" t="s">
        <v>204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17" ht="17.100000000000001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17" ht="12.95" customHeight="1" x14ac:dyDescent="0.2">
      <c r="A4" s="952" t="s">
        <v>112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17" ht="24.95" customHeight="1" x14ac:dyDescent="0.25">
      <c r="A6" s="74"/>
      <c r="B6" s="75"/>
      <c r="C6" s="76"/>
      <c r="D6" s="76"/>
      <c r="E6" s="948" t="s">
        <v>39</v>
      </c>
      <c r="F6" s="949"/>
      <c r="G6" s="432"/>
      <c r="H6" s="949" t="s">
        <v>108</v>
      </c>
      <c r="I6" s="1015" t="s">
        <v>39</v>
      </c>
      <c r="J6" s="1016"/>
      <c r="K6" s="411"/>
      <c r="L6" s="87"/>
    </row>
    <row r="7" spans="1:17" ht="24.95" customHeight="1" x14ac:dyDescent="0.25">
      <c r="A7" s="74"/>
      <c r="B7" s="94"/>
      <c r="C7" s="94"/>
      <c r="D7" s="959" t="s">
        <v>0</v>
      </c>
      <c r="E7" s="948"/>
      <c r="F7" s="949"/>
      <c r="G7" s="560" t="s">
        <v>107</v>
      </c>
      <c r="H7" s="949"/>
      <c r="I7" s="1015"/>
      <c r="J7" s="1016"/>
      <c r="K7" s="114" t="s">
        <v>107</v>
      </c>
      <c r="L7" s="87"/>
    </row>
    <row r="8" spans="1:17" ht="15" customHeight="1" x14ac:dyDescent="0.25">
      <c r="A8" s="958" t="s">
        <v>140</v>
      </c>
      <c r="B8" s="958"/>
      <c r="C8" s="126" t="s">
        <v>45</v>
      </c>
      <c r="D8" s="960"/>
      <c r="E8" s="770" t="s">
        <v>342</v>
      </c>
      <c r="F8" s="764" t="s">
        <v>1</v>
      </c>
      <c r="G8" s="561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71" t="str">
        <f>T!J20</f>
        <v>Červenec</v>
      </c>
      <c r="B9" s="972"/>
      <c r="C9" s="92" t="s">
        <v>6</v>
      </c>
      <c r="D9" s="77">
        <v>49</v>
      </c>
      <c r="E9" s="90">
        <v>6703.9059999999999</v>
      </c>
      <c r="F9" s="78">
        <v>71722.465050000013</v>
      </c>
      <c r="G9" s="433">
        <f>E9/$E$14</f>
        <v>0.78314829092778204</v>
      </c>
      <c r="H9" s="141">
        <f>(E9-I9)/I9</f>
        <v>-9.6430689439520351E-2</v>
      </c>
      <c r="I9" s="414">
        <v>7419.36</v>
      </c>
      <c r="J9" s="112">
        <v>79204.274089999992</v>
      </c>
      <c r="K9" s="116">
        <f>I9/$I$14</f>
        <v>0.76668457818377223</v>
      </c>
      <c r="L9" s="87"/>
    </row>
    <row r="10" spans="1:17" ht="11.1" customHeight="1" x14ac:dyDescent="0.2">
      <c r="A10" s="973"/>
      <c r="B10" s="974"/>
      <c r="C10" s="93" t="s">
        <v>7</v>
      </c>
      <c r="D10" s="77">
        <v>195</v>
      </c>
      <c r="E10" s="90">
        <v>702.78100000000006</v>
      </c>
      <c r="F10" s="78">
        <v>7518.7947499999982</v>
      </c>
      <c r="G10" s="434">
        <f>E10/$E$14</f>
        <v>8.2098665919020583E-2</v>
      </c>
      <c r="H10" s="141">
        <f>(E10-I10)/I10</f>
        <v>-0.34819050268966795</v>
      </c>
      <c r="I10" s="414">
        <v>1078.2</v>
      </c>
      <c r="J10" s="112">
        <v>11510.119840000005</v>
      </c>
      <c r="K10" s="117">
        <f>I10/$I$14</f>
        <v>0.11141652544124335</v>
      </c>
      <c r="L10" s="88"/>
      <c r="M10" s="79"/>
      <c r="O10" s="79"/>
      <c r="P10" s="79"/>
      <c r="Q10" s="79"/>
    </row>
    <row r="11" spans="1:17" ht="11.1" customHeight="1" x14ac:dyDescent="0.2">
      <c r="A11" s="973"/>
      <c r="B11" s="974"/>
      <c r="C11" s="93" t="s">
        <v>8</v>
      </c>
      <c r="D11" s="77">
        <v>5979</v>
      </c>
      <c r="E11" s="90">
        <v>308.291</v>
      </c>
      <c r="F11" s="78">
        <v>3298.5114799999997</v>
      </c>
      <c r="G11" s="434">
        <f>E11/$E$14</f>
        <v>3.6014462278918712E-2</v>
      </c>
      <c r="H11" s="141">
        <f t="shared" ref="H11:H13" si="0">(E11-I11)/I11</f>
        <v>-0.14259770166090049</v>
      </c>
      <c r="I11" s="414">
        <v>359.56400000000002</v>
      </c>
      <c r="J11" s="112">
        <v>3838.1846800000003</v>
      </c>
      <c r="K11" s="117">
        <f>I11/$I$14</f>
        <v>3.7155788864547602E-2</v>
      </c>
      <c r="L11" s="88"/>
      <c r="M11" s="79"/>
      <c r="O11" s="79"/>
      <c r="P11" s="79"/>
      <c r="Q11" s="79"/>
    </row>
    <row r="12" spans="1:17" ht="11.1" customHeight="1" x14ac:dyDescent="0.2">
      <c r="A12" s="973"/>
      <c r="B12" s="974"/>
      <c r="C12" s="93" t="s">
        <v>9</v>
      </c>
      <c r="D12" s="77">
        <v>78903</v>
      </c>
      <c r="E12" s="90">
        <v>722.9</v>
      </c>
      <c r="F12" s="78">
        <v>7733.8</v>
      </c>
      <c r="G12" s="434">
        <f>E12/$E$14</f>
        <v>8.444896147286278E-2</v>
      </c>
      <c r="H12" s="141">
        <f t="shared" si="0"/>
        <v>6.0281607509533625E-2</v>
      </c>
      <c r="I12" s="414">
        <v>681.8</v>
      </c>
      <c r="J12" s="112">
        <v>7278.7</v>
      </c>
      <c r="K12" s="117">
        <f>I12/$I$14</f>
        <v>7.0454263629975616E-2</v>
      </c>
      <c r="L12" s="88"/>
      <c r="M12" s="79"/>
      <c r="O12" s="79"/>
      <c r="P12" s="79"/>
      <c r="Q12" s="79"/>
    </row>
    <row r="13" spans="1:17" ht="11.1" customHeight="1" x14ac:dyDescent="0.2">
      <c r="A13" s="973"/>
      <c r="B13" s="974"/>
      <c r="C13" s="93" t="s">
        <v>306</v>
      </c>
      <c r="D13" s="77">
        <v>6</v>
      </c>
      <c r="E13" s="90">
        <v>122.322</v>
      </c>
      <c r="F13" s="78">
        <v>1308.68219</v>
      </c>
      <c r="G13" s="434">
        <f>E13/$E$14</f>
        <v>1.4289619401415854E-2</v>
      </c>
      <c r="H13" s="141">
        <f t="shared" si="0"/>
        <v>-0.11537793977262871</v>
      </c>
      <c r="I13" s="417">
        <v>138.27600000000001</v>
      </c>
      <c r="J13" s="118">
        <v>1476.1389699999997</v>
      </c>
      <c r="K13" s="117">
        <f>I13/$I$14</f>
        <v>1.4288843880461293E-2</v>
      </c>
      <c r="L13" s="88"/>
      <c r="M13" s="79"/>
      <c r="O13" s="79"/>
      <c r="P13" s="79"/>
      <c r="Q13" s="79"/>
    </row>
    <row r="14" spans="1:17" ht="11.1" customHeight="1" x14ac:dyDescent="0.2">
      <c r="A14" s="975"/>
      <c r="B14" s="976"/>
      <c r="C14" s="592" t="s">
        <v>2</v>
      </c>
      <c r="D14" s="593">
        <v>85132</v>
      </c>
      <c r="E14" s="594">
        <v>8560.2000000000007</v>
      </c>
      <c r="F14" s="595">
        <v>91582.253470000025</v>
      </c>
      <c r="G14" s="596">
        <f>SUM(G9:G13)</f>
        <v>0.99999999999999989</v>
      </c>
      <c r="H14" s="597">
        <f>(E14-I14)/I14</f>
        <v>-0.11542594965485867</v>
      </c>
      <c r="I14" s="598">
        <v>9677.1999999999989</v>
      </c>
      <c r="J14" s="599">
        <v>103307.41757999999</v>
      </c>
      <c r="K14" s="607">
        <f>SUM(K9:K12)</f>
        <v>0.98571115611953886</v>
      </c>
      <c r="L14" s="99"/>
      <c r="M14" s="79"/>
    </row>
    <row r="15" spans="1:17" ht="11.1" customHeight="1" x14ac:dyDescent="0.2">
      <c r="A15" s="977" t="str">
        <f>T!J21</f>
        <v>Srpen</v>
      </c>
      <c r="B15" s="978"/>
      <c r="C15" s="93" t="s">
        <v>6</v>
      </c>
      <c r="D15" s="77">
        <v>49</v>
      </c>
      <c r="E15" s="90">
        <v>5995.9750000000004</v>
      </c>
      <c r="F15" s="78">
        <v>64009.962219999987</v>
      </c>
      <c r="G15" s="434">
        <f>E15/$E$20</f>
        <v>0.72210212560968268</v>
      </c>
      <c r="H15" s="141">
        <f>(E15-I15)/I15</f>
        <v>-0.12136548812995858</v>
      </c>
      <c r="I15" s="414">
        <v>6824.1969999999992</v>
      </c>
      <c r="J15" s="112">
        <v>72718.521460000018</v>
      </c>
      <c r="K15" s="117">
        <f>I15/$I$20</f>
        <v>0.7805951523054574</v>
      </c>
      <c r="L15" s="88"/>
      <c r="M15" s="79"/>
      <c r="N15" s="79"/>
    </row>
    <row r="16" spans="1:17" ht="11.1" customHeight="1" x14ac:dyDescent="0.2">
      <c r="A16" s="977"/>
      <c r="B16" s="978"/>
      <c r="C16" s="93" t="s">
        <v>7</v>
      </c>
      <c r="D16" s="77">
        <v>195</v>
      </c>
      <c r="E16" s="90">
        <v>1207.461</v>
      </c>
      <c r="F16" s="78">
        <v>12890.107470000008</v>
      </c>
      <c r="G16" s="434">
        <f>E16/$E$20</f>
        <v>0.14541590895405551</v>
      </c>
      <c r="H16" s="141">
        <f>(E16-I16)/I16</f>
        <v>0.59106733429964431</v>
      </c>
      <c r="I16" s="414">
        <v>758.9</v>
      </c>
      <c r="J16" s="112">
        <v>8087.0045799999998</v>
      </c>
      <c r="K16" s="117">
        <f>I16/$I$20</f>
        <v>8.6807819452546814E-2</v>
      </c>
      <c r="L16" s="89"/>
      <c r="M16" s="82"/>
      <c r="N16" s="79"/>
    </row>
    <row r="17" spans="1:21" ht="11.1" customHeight="1" x14ac:dyDescent="0.2">
      <c r="A17" s="977"/>
      <c r="B17" s="978"/>
      <c r="C17" s="93" t="s">
        <v>8</v>
      </c>
      <c r="D17" s="77">
        <v>5983</v>
      </c>
      <c r="E17" s="90">
        <v>336.21600000000001</v>
      </c>
      <c r="F17" s="78">
        <v>3589.4254799999999</v>
      </c>
      <c r="G17" s="434">
        <f>E17/$E$20</f>
        <v>4.0490877340880353E-2</v>
      </c>
      <c r="H17" s="141">
        <f t="shared" ref="H17:H20" si="1">(E17-I17)/I17</f>
        <v>-9.4743190703384966E-2</v>
      </c>
      <c r="I17" s="414">
        <v>371.404</v>
      </c>
      <c r="J17" s="112">
        <v>3957.3534600000003</v>
      </c>
      <c r="K17" s="117">
        <f>I17/$I$20</f>
        <v>4.248355695869508E-2</v>
      </c>
      <c r="L17" s="88"/>
      <c r="M17" s="79"/>
      <c r="N17" s="79"/>
      <c r="O17" s="79"/>
      <c r="P17" s="79"/>
    </row>
    <row r="18" spans="1:21" ht="11.1" customHeight="1" x14ac:dyDescent="0.2">
      <c r="A18" s="977"/>
      <c r="B18" s="978"/>
      <c r="C18" s="93" t="s">
        <v>9</v>
      </c>
      <c r="D18" s="77">
        <v>78880</v>
      </c>
      <c r="E18" s="90">
        <v>640.9</v>
      </c>
      <c r="F18" s="78">
        <v>6842.4</v>
      </c>
      <c r="G18" s="434">
        <f>E18/$E$20</f>
        <v>7.7184319865117118E-2</v>
      </c>
      <c r="H18" s="141">
        <f t="shared" si="1"/>
        <v>-5.7084007650434108E-2</v>
      </c>
      <c r="I18" s="414">
        <v>679.7</v>
      </c>
      <c r="J18" s="112">
        <v>7243.2</v>
      </c>
      <c r="K18" s="117">
        <f>I18/$I$20</f>
        <v>7.7748418608375378E-2</v>
      </c>
      <c r="L18" s="88"/>
      <c r="M18" s="79"/>
      <c r="N18" s="79"/>
      <c r="O18" s="79"/>
      <c r="P18" s="79"/>
    </row>
    <row r="19" spans="1:21" ht="11.1" customHeight="1" x14ac:dyDescent="0.2">
      <c r="A19" s="977"/>
      <c r="B19" s="978"/>
      <c r="C19" s="93" t="s">
        <v>306</v>
      </c>
      <c r="D19" s="77">
        <v>5</v>
      </c>
      <c r="E19" s="90">
        <v>122.94799999999999</v>
      </c>
      <c r="F19" s="78">
        <v>1312.5357000000001</v>
      </c>
      <c r="G19" s="434">
        <f>E19/$E$20</f>
        <v>1.4806768230264345E-2</v>
      </c>
      <c r="H19" s="141">
        <f t="shared" si="1"/>
        <v>0.13736482298633651</v>
      </c>
      <c r="I19" s="417">
        <v>108.099</v>
      </c>
      <c r="J19" s="118">
        <v>1151.8927000000001</v>
      </c>
      <c r="K19" s="117">
        <f>I19/$I$20</f>
        <v>1.2365052674925364E-2</v>
      </c>
      <c r="L19" s="88"/>
      <c r="M19" s="79"/>
      <c r="N19" s="79"/>
      <c r="O19" s="79"/>
      <c r="P19" s="79"/>
    </row>
    <row r="20" spans="1:21" ht="11.1" customHeight="1" x14ac:dyDescent="0.2">
      <c r="A20" s="977"/>
      <c r="B20" s="978"/>
      <c r="C20" s="592" t="s">
        <v>2</v>
      </c>
      <c r="D20" s="593">
        <v>85112</v>
      </c>
      <c r="E20" s="594">
        <v>8303.5</v>
      </c>
      <c r="F20" s="595">
        <v>88644.430869999982</v>
      </c>
      <c r="G20" s="596">
        <f>SUM(G15:G19)</f>
        <v>1</v>
      </c>
      <c r="H20" s="597">
        <f t="shared" si="1"/>
        <v>-5.0192741040687154E-2</v>
      </c>
      <c r="I20" s="598">
        <v>8742.2999999999993</v>
      </c>
      <c r="J20" s="599">
        <v>93157.972200000004</v>
      </c>
      <c r="K20" s="607">
        <f>SUM(K15:K18)</f>
        <v>0.98763494732507462</v>
      </c>
      <c r="L20" s="99"/>
      <c r="M20" s="79"/>
      <c r="N20" s="79"/>
      <c r="O20" s="79"/>
      <c r="P20" s="79"/>
    </row>
    <row r="21" spans="1:21" ht="11.1" customHeight="1" x14ac:dyDescent="0.2">
      <c r="A21" s="977" t="str">
        <f>T!J22</f>
        <v>Září</v>
      </c>
      <c r="B21" s="978"/>
      <c r="C21" s="92" t="s">
        <v>6</v>
      </c>
      <c r="D21" s="104">
        <v>49</v>
      </c>
      <c r="E21" s="106">
        <v>7882.0290000000005</v>
      </c>
      <c r="F21" s="105">
        <v>84216.13698000001</v>
      </c>
      <c r="G21" s="433">
        <f>E21/$E$26</f>
        <v>0.73005409160376056</v>
      </c>
      <c r="H21" s="395">
        <f>(E21-I21)/I21</f>
        <v>2.5990180365077796E-2</v>
      </c>
      <c r="I21" s="413">
        <v>7682.3630000000003</v>
      </c>
      <c r="J21" s="113">
        <v>82052.620040000023</v>
      </c>
      <c r="K21" s="116">
        <f>I21/$I$26</f>
        <v>0.63200195794530911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77"/>
      <c r="B22" s="978"/>
      <c r="C22" s="93" t="s">
        <v>7</v>
      </c>
      <c r="D22" s="77">
        <v>196</v>
      </c>
      <c r="E22" s="90">
        <v>1033.002</v>
      </c>
      <c r="F22" s="78">
        <v>11036.713380000005</v>
      </c>
      <c r="G22" s="434">
        <f>E22/$E$26</f>
        <v>9.5679340527022635E-2</v>
      </c>
      <c r="H22" s="141">
        <f t="shared" ref="H22:H26" si="2">(E22-I22)/I22</f>
        <v>-0.25198986241853732</v>
      </c>
      <c r="I22" s="414">
        <v>1381</v>
      </c>
      <c r="J22" s="112">
        <v>14750.422859999995</v>
      </c>
      <c r="K22" s="117">
        <f>I22/$I$26</f>
        <v>0.11361018789693639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77"/>
      <c r="B23" s="978"/>
      <c r="C23" s="93" t="s">
        <v>8</v>
      </c>
      <c r="D23" s="77">
        <v>5991</v>
      </c>
      <c r="E23" s="90">
        <v>771.12199999999996</v>
      </c>
      <c r="F23" s="78">
        <v>8239.3678</v>
      </c>
      <c r="G23" s="434">
        <f>E23/$E$26</f>
        <v>7.1423331635252163E-2</v>
      </c>
      <c r="H23" s="141">
        <f t="shared" si="2"/>
        <v>-0.38146551032652815</v>
      </c>
      <c r="I23" s="414">
        <v>1246.692</v>
      </c>
      <c r="J23" s="112">
        <v>13315.986779999999</v>
      </c>
      <c r="K23" s="117">
        <f>I23/$I$26</f>
        <v>0.10256112409095396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77"/>
      <c r="B24" s="978"/>
      <c r="C24" s="93" t="s">
        <v>9</v>
      </c>
      <c r="D24" s="77">
        <v>78867</v>
      </c>
      <c r="E24" s="90">
        <v>988</v>
      </c>
      <c r="F24" s="78">
        <v>10555.9</v>
      </c>
      <c r="G24" s="434">
        <f>E24/$E$26</f>
        <v>9.151113786875377E-2</v>
      </c>
      <c r="H24" s="141">
        <f t="shared" si="2"/>
        <v>-0.43048189993082775</v>
      </c>
      <c r="I24" s="414">
        <v>1734.8</v>
      </c>
      <c r="J24" s="112">
        <v>18529.2</v>
      </c>
      <c r="K24" s="117">
        <f>I24/$I$26</f>
        <v>0.14271611438349402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72"/>
      <c r="B25" s="1023"/>
      <c r="C25" s="93" t="s">
        <v>306</v>
      </c>
      <c r="D25" s="77">
        <v>5</v>
      </c>
      <c r="E25" s="90">
        <v>122.34699999999999</v>
      </c>
      <c r="F25" s="78">
        <v>1307.2315699999999</v>
      </c>
      <c r="G25" s="434">
        <f>E25/$E$26</f>
        <v>1.1332098365210947E-2</v>
      </c>
      <c r="H25" s="141">
        <f t="shared" si="2"/>
        <v>0.10476319472662413</v>
      </c>
      <c r="I25" s="417">
        <v>110.745</v>
      </c>
      <c r="J25" s="118">
        <v>1182.83366</v>
      </c>
      <c r="K25" s="117">
        <f>I25/$I$26</f>
        <v>9.110615683306459E-3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79"/>
      <c r="B26" s="980"/>
      <c r="C26" s="659" t="s">
        <v>2</v>
      </c>
      <c r="D26" s="660">
        <v>85108</v>
      </c>
      <c r="E26" s="661">
        <v>10796.5</v>
      </c>
      <c r="F26" s="662">
        <v>115355.34973000002</v>
      </c>
      <c r="G26" s="663">
        <f>SUM(G21:G24)</f>
        <v>0.98866790163478913</v>
      </c>
      <c r="H26" s="664">
        <f t="shared" si="2"/>
        <v>-0.11180854914607262</v>
      </c>
      <c r="I26" s="665">
        <v>12155.6</v>
      </c>
      <c r="J26" s="666">
        <v>129831.06334000001</v>
      </c>
      <c r="K26" s="667">
        <f>SUM(K21:K24)</f>
        <v>0.99088938431669349</v>
      </c>
      <c r="L26" s="107"/>
    </row>
    <row r="27" spans="1:21" ht="11.1" customHeight="1" thickTop="1" x14ac:dyDescent="0.2">
      <c r="A27" s="1021" t="str">
        <f>T!E17</f>
        <v>III. čtvrtletí</v>
      </c>
      <c r="B27" s="1022"/>
      <c r="C27" s="93" t="s">
        <v>6</v>
      </c>
      <c r="D27" s="77">
        <f>D21</f>
        <v>49</v>
      </c>
      <c r="E27" s="90">
        <f>E9+E15+E21</f>
        <v>20581.910000000003</v>
      </c>
      <c r="F27" s="78">
        <f>F9+F15+F21</f>
        <v>219948.56425</v>
      </c>
      <c r="G27" s="434">
        <f>E27/$E$32</f>
        <v>0.74409837962126102</v>
      </c>
      <c r="H27" s="141">
        <f>(E27-I27)/I27</f>
        <v>-6.1297769945342993E-2</v>
      </c>
      <c r="I27" s="414">
        <f>I9+I15+I21</f>
        <v>21925.919999999998</v>
      </c>
      <c r="J27" s="112">
        <f>J9+J15+J21</f>
        <v>233975.41559000005</v>
      </c>
      <c r="K27" s="117">
        <f>I27/$I$32</f>
        <v>0.71711686960958432</v>
      </c>
      <c r="L27" s="87"/>
    </row>
    <row r="28" spans="1:21" ht="11.1" customHeight="1" x14ac:dyDescent="0.2">
      <c r="A28" s="977"/>
      <c r="B28" s="978"/>
      <c r="C28" s="93" t="s">
        <v>7</v>
      </c>
      <c r="D28" s="77">
        <f>D22</f>
        <v>196</v>
      </c>
      <c r="E28" s="90">
        <f t="shared" ref="E28:F31" si="3">E10+E16+E22</f>
        <v>2943.2440000000001</v>
      </c>
      <c r="F28" s="78">
        <f t="shared" si="3"/>
        <v>31445.615600000012</v>
      </c>
      <c r="G28" s="434">
        <f>E28/$E$32</f>
        <v>0.10640718432983132</v>
      </c>
      <c r="H28" s="141">
        <f t="shared" ref="H28:H31" si="4">(E28-I28)/I28</f>
        <v>-8.5409403063919628E-2</v>
      </c>
      <c r="I28" s="414">
        <f t="shared" ref="I28:J28" si="5">I10+I16+I22</f>
        <v>3218.1</v>
      </c>
      <c r="J28" s="112">
        <f t="shared" si="5"/>
        <v>34347.547279999999</v>
      </c>
      <c r="K28" s="117">
        <f>I28/$I$32</f>
        <v>0.10525231315678446</v>
      </c>
      <c r="L28" s="87"/>
    </row>
    <row r="29" spans="1:21" ht="11.1" customHeight="1" x14ac:dyDescent="0.2">
      <c r="A29" s="977"/>
      <c r="B29" s="978"/>
      <c r="C29" s="93" t="s">
        <v>8</v>
      </c>
      <c r="D29" s="77">
        <f>D23</f>
        <v>5991</v>
      </c>
      <c r="E29" s="90">
        <f t="shared" si="3"/>
        <v>1415.6289999999999</v>
      </c>
      <c r="F29" s="78">
        <f t="shared" si="3"/>
        <v>15127.304759999999</v>
      </c>
      <c r="G29" s="434">
        <f>E29/$E$32</f>
        <v>5.1179275637920185E-2</v>
      </c>
      <c r="H29" s="141">
        <f t="shared" si="4"/>
        <v>-0.28418990119636345</v>
      </c>
      <c r="I29" s="414">
        <f t="shared" ref="I29:J29" si="6">I11+I17+I23</f>
        <v>1977.66</v>
      </c>
      <c r="J29" s="112">
        <f t="shared" si="6"/>
        <v>21111.52492</v>
      </c>
      <c r="K29" s="117">
        <f>I29/$I$32</f>
        <v>6.4682045193637974E-2</v>
      </c>
      <c r="L29" s="87"/>
    </row>
    <row r="30" spans="1:21" ht="11.1" customHeight="1" x14ac:dyDescent="0.2">
      <c r="A30" s="977"/>
      <c r="B30" s="978"/>
      <c r="C30" s="93" t="s">
        <v>9</v>
      </c>
      <c r="D30" s="77">
        <f>D24</f>
        <v>78867</v>
      </c>
      <c r="E30" s="90">
        <f t="shared" si="3"/>
        <v>2351.8000000000002</v>
      </c>
      <c r="F30" s="78">
        <f t="shared" si="3"/>
        <v>25132.1</v>
      </c>
      <c r="G30" s="434">
        <f>E30/$E$32</f>
        <v>8.5024692518492276E-2</v>
      </c>
      <c r="H30" s="141">
        <f t="shared" si="4"/>
        <v>-0.24044827697574522</v>
      </c>
      <c r="I30" s="414">
        <f t="shared" ref="I30:J30" si="7">I12+I18+I24</f>
        <v>3096.3</v>
      </c>
      <c r="J30" s="112">
        <f t="shared" si="7"/>
        <v>33051.1</v>
      </c>
      <c r="K30" s="117">
        <f>I30/$I$32</f>
        <v>0.10126867941560291</v>
      </c>
      <c r="L30" s="87"/>
    </row>
    <row r="31" spans="1:21" ht="11.1" customHeight="1" x14ac:dyDescent="0.2">
      <c r="A31" s="977"/>
      <c r="B31" s="978"/>
      <c r="C31" s="93" t="s">
        <v>306</v>
      </c>
      <c r="D31" s="77">
        <f>D25</f>
        <v>5</v>
      </c>
      <c r="E31" s="90">
        <f>E13+E19+E25</f>
        <v>367.61699999999996</v>
      </c>
      <c r="F31" s="78">
        <f t="shared" si="3"/>
        <v>3928.4494599999998</v>
      </c>
      <c r="G31" s="434">
        <f>E31/$E$32</f>
        <v>1.3290467892495352E-2</v>
      </c>
      <c r="H31" s="141">
        <f t="shared" si="4"/>
        <v>2.939348118279558E-2</v>
      </c>
      <c r="I31" s="414">
        <f>I13+I19+I25</f>
        <v>357.12</v>
      </c>
      <c r="J31" s="112">
        <f t="shared" ref="J31" si="8">J13+J19+J25</f>
        <v>3810.8653299999996</v>
      </c>
      <c r="K31" s="117">
        <f>I31/$I$32</f>
        <v>1.1680092624390438E-2</v>
      </c>
      <c r="L31" s="87"/>
    </row>
    <row r="32" spans="1:21" ht="11.1" customHeight="1" x14ac:dyDescent="0.2">
      <c r="A32" s="977"/>
      <c r="B32" s="978"/>
      <c r="C32" s="627" t="s">
        <v>2</v>
      </c>
      <c r="D32" s="622">
        <f>SUM(D27:D31)</f>
        <v>85108</v>
      </c>
      <c r="E32" s="628">
        <f>SUM(E27:E31)</f>
        <v>27660.2</v>
      </c>
      <c r="F32" s="629">
        <f>SUM(F27:F31)</f>
        <v>295582.03406999999</v>
      </c>
      <c r="G32" s="630">
        <f>SUM(G27:G31)</f>
        <v>1.0000000000000002</v>
      </c>
      <c r="H32" s="631">
        <f>(E32-I32)/I32</f>
        <v>-9.5335747062151713E-2</v>
      </c>
      <c r="I32" s="641">
        <f>SUM(I27:I31)</f>
        <v>30575.099999999995</v>
      </c>
      <c r="J32" s="642">
        <f>SUM(J27:J31)</f>
        <v>326296.45312000002</v>
      </c>
      <c r="K32" s="643">
        <f>SUM(K27:K30)</f>
        <v>0.98831990737560971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7" t="s">
        <v>113</v>
      </c>
      <c r="B35" s="1017"/>
      <c r="C35" s="1017"/>
      <c r="D35" s="1018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4">
        <f>T!G17</f>
        <v>2018</v>
      </c>
      <c r="F36" s="943"/>
      <c r="G36" s="943"/>
      <c r="H36" s="410"/>
      <c r="I36" s="955">
        <f>E36-1</f>
        <v>2017</v>
      </c>
      <c r="J36" s="956"/>
      <c r="K36" s="957"/>
      <c r="L36" s="87"/>
    </row>
    <row r="37" spans="1:12" ht="24.95" customHeight="1" x14ac:dyDescent="0.25">
      <c r="A37" s="74"/>
      <c r="B37" s="75"/>
      <c r="C37" s="76"/>
      <c r="D37" s="76"/>
      <c r="E37" s="948" t="s">
        <v>39</v>
      </c>
      <c r="F37" s="949"/>
      <c r="G37" s="432"/>
      <c r="H37" s="949" t="s">
        <v>108</v>
      </c>
      <c r="I37" s="1015" t="s">
        <v>39</v>
      </c>
      <c r="J37" s="1016"/>
      <c r="K37" s="411"/>
      <c r="L37" s="87"/>
    </row>
    <row r="38" spans="1:12" ht="24.95" customHeight="1" x14ac:dyDescent="0.25">
      <c r="A38" s="74"/>
      <c r="B38" s="94"/>
      <c r="C38" s="94"/>
      <c r="D38" s="959" t="s">
        <v>0</v>
      </c>
      <c r="E38" s="948"/>
      <c r="F38" s="949"/>
      <c r="G38" s="560" t="s">
        <v>107</v>
      </c>
      <c r="H38" s="949"/>
      <c r="I38" s="1015"/>
      <c r="J38" s="1016"/>
      <c r="K38" s="114" t="s">
        <v>107</v>
      </c>
      <c r="L38" s="87"/>
    </row>
    <row r="39" spans="1:12" ht="15" customHeight="1" x14ac:dyDescent="0.25">
      <c r="A39" s="958" t="s">
        <v>140</v>
      </c>
      <c r="B39" s="958"/>
      <c r="C39" s="126" t="s">
        <v>45</v>
      </c>
      <c r="D39" s="960"/>
      <c r="E39" s="770" t="s">
        <v>342</v>
      </c>
      <c r="F39" s="764" t="s">
        <v>1</v>
      </c>
      <c r="G39" s="561" t="s">
        <v>66</v>
      </c>
      <c r="H39" s="958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71" t="str">
        <f>T!J20</f>
        <v>Červenec</v>
      </c>
      <c r="B40" s="972"/>
      <c r="C40" s="92" t="s">
        <v>6</v>
      </c>
      <c r="D40" s="77">
        <v>85</v>
      </c>
      <c r="E40" s="90">
        <v>7515.6670000000004</v>
      </c>
      <c r="F40" s="78">
        <v>80407.282420000003</v>
      </c>
      <c r="G40" s="433">
        <f>E40/$E$45</f>
        <v>0.68759933396155648</v>
      </c>
      <c r="H40" s="141">
        <f>(E40-I40)/I40</f>
        <v>9.0217145018940528E-2</v>
      </c>
      <c r="I40" s="414">
        <v>6893.7339999999995</v>
      </c>
      <c r="J40" s="112">
        <v>73592.978240000055</v>
      </c>
      <c r="K40" s="116">
        <f>I40/$I$45</f>
        <v>0.67559133673069383</v>
      </c>
      <c r="L40" s="87"/>
    </row>
    <row r="41" spans="1:12" ht="11.1" customHeight="1" x14ac:dyDescent="0.2">
      <c r="A41" s="973"/>
      <c r="B41" s="974"/>
      <c r="C41" s="93" t="s">
        <v>7</v>
      </c>
      <c r="D41" s="77">
        <v>241</v>
      </c>
      <c r="E41" s="90">
        <v>1099.386</v>
      </c>
      <c r="F41" s="78">
        <v>11761.685850000005</v>
      </c>
      <c r="G41" s="434">
        <f t="shared" ref="G41" si="9">E41/$E$45</f>
        <v>0.10058150279498276</v>
      </c>
      <c r="H41" s="141">
        <f>(E41-I41)/I41</f>
        <v>0.13398267750809445</v>
      </c>
      <c r="I41" s="414">
        <v>969.49099999999999</v>
      </c>
      <c r="J41" s="112">
        <v>10349.866839999999</v>
      </c>
      <c r="K41" s="117">
        <f t="shared" ref="K41:K44" si="10">I41/$I$45</f>
        <v>9.50108780870247E-2</v>
      </c>
      <c r="L41" s="88"/>
    </row>
    <row r="42" spans="1:12" ht="11.1" customHeight="1" x14ac:dyDescent="0.2">
      <c r="A42" s="973"/>
      <c r="B42" s="974"/>
      <c r="C42" s="93" t="s">
        <v>8</v>
      </c>
      <c r="D42" s="77">
        <v>9641</v>
      </c>
      <c r="E42" s="90">
        <v>515.38</v>
      </c>
      <c r="F42" s="78">
        <v>5513.4877900000001</v>
      </c>
      <c r="G42" s="434">
        <f>E42/$E$45</f>
        <v>4.7151496299278159E-2</v>
      </c>
      <c r="H42" s="141">
        <f t="shared" ref="H42:H44" si="11">(E42-I42)/I42</f>
        <v>-0.23354337102312694</v>
      </c>
      <c r="I42" s="414">
        <v>672.41899999999998</v>
      </c>
      <c r="J42" s="112">
        <v>7178.3022300000002</v>
      </c>
      <c r="K42" s="117">
        <f t="shared" si="10"/>
        <v>6.5897589180713451E-2</v>
      </c>
      <c r="L42" s="88"/>
    </row>
    <row r="43" spans="1:12" ht="11.1" customHeight="1" x14ac:dyDescent="0.2">
      <c r="A43" s="973"/>
      <c r="B43" s="974"/>
      <c r="C43" s="93" t="s">
        <v>9</v>
      </c>
      <c r="D43" s="77">
        <v>108137</v>
      </c>
      <c r="E43" s="90">
        <v>1631.9</v>
      </c>
      <c r="F43" s="78">
        <v>17459.2</v>
      </c>
      <c r="G43" s="434">
        <f>E43/$E$45</f>
        <v>0.14930056814543061</v>
      </c>
      <c r="H43" s="141">
        <f t="shared" si="11"/>
        <v>9.1717955579341814E-2</v>
      </c>
      <c r="I43" s="414">
        <v>1494.8</v>
      </c>
      <c r="J43" s="112">
        <v>15957.7</v>
      </c>
      <c r="K43" s="117">
        <f t="shared" si="10"/>
        <v>0.14649157193257545</v>
      </c>
      <c r="L43" s="88"/>
    </row>
    <row r="44" spans="1:12" ht="11.1" customHeight="1" x14ac:dyDescent="0.2">
      <c r="A44" s="973"/>
      <c r="B44" s="974"/>
      <c r="C44" s="93" t="s">
        <v>306</v>
      </c>
      <c r="D44" s="77">
        <v>17</v>
      </c>
      <c r="E44" s="90">
        <v>167.96700000000001</v>
      </c>
      <c r="F44" s="78">
        <v>1797.02441</v>
      </c>
      <c r="G44" s="434">
        <f>E44/$E$45</f>
        <v>1.5367098798752095E-2</v>
      </c>
      <c r="H44" s="141">
        <f t="shared" si="11"/>
        <v>-3.2202862476664582E-2</v>
      </c>
      <c r="I44" s="417">
        <v>173.55600000000001</v>
      </c>
      <c r="J44" s="118">
        <v>1852.7633799999999</v>
      </c>
      <c r="K44" s="117">
        <f t="shared" si="10"/>
        <v>1.7008624068992555E-2</v>
      </c>
      <c r="L44" s="88"/>
    </row>
    <row r="45" spans="1:12" ht="11.1" customHeight="1" x14ac:dyDescent="0.2">
      <c r="A45" s="975"/>
      <c r="B45" s="976"/>
      <c r="C45" s="592" t="s">
        <v>2</v>
      </c>
      <c r="D45" s="593">
        <v>118121</v>
      </c>
      <c r="E45" s="594">
        <v>10930.3</v>
      </c>
      <c r="F45" s="595">
        <v>116938.68047000001</v>
      </c>
      <c r="G45" s="596">
        <f>SUM(G40:G44)</f>
        <v>1.0000000000000002</v>
      </c>
      <c r="H45" s="597">
        <f>(E45-I45)/I45</f>
        <v>7.1177969423755316E-2</v>
      </c>
      <c r="I45" s="598">
        <v>10204</v>
      </c>
      <c r="J45" s="599">
        <v>108931.61069000006</v>
      </c>
      <c r="K45" s="607">
        <f>SUM(K40:K43)</f>
        <v>0.98299137593100738</v>
      </c>
      <c r="L45" s="99"/>
    </row>
    <row r="46" spans="1:12" ht="11.1" customHeight="1" x14ac:dyDescent="0.2">
      <c r="A46" s="977" t="str">
        <f>T!J21</f>
        <v>Srpen</v>
      </c>
      <c r="B46" s="978"/>
      <c r="C46" s="93" t="s">
        <v>6</v>
      </c>
      <c r="D46" s="77">
        <v>85</v>
      </c>
      <c r="E46" s="90">
        <v>7714.2950000000001</v>
      </c>
      <c r="F46" s="78">
        <v>82354.605859999981</v>
      </c>
      <c r="G46" s="434">
        <f>E46/$E$51</f>
        <v>0.70217407134340037</v>
      </c>
      <c r="H46" s="141">
        <f>(E46-I46)/I46</f>
        <v>4.3920101622019835E-2</v>
      </c>
      <c r="I46" s="414">
        <v>7389.7370000000001</v>
      </c>
      <c r="J46" s="112">
        <v>78743.917960000006</v>
      </c>
      <c r="K46" s="117">
        <f>I46/$I$51</f>
        <v>0.67954104058999876</v>
      </c>
      <c r="L46" s="88"/>
    </row>
    <row r="47" spans="1:12" ht="11.1" customHeight="1" x14ac:dyDescent="0.2">
      <c r="A47" s="977"/>
      <c r="B47" s="978"/>
      <c r="C47" s="93" t="s">
        <v>7</v>
      </c>
      <c r="D47" s="77">
        <v>241</v>
      </c>
      <c r="E47" s="90">
        <v>1083.8690000000001</v>
      </c>
      <c r="F47" s="78">
        <v>11570.458569999995</v>
      </c>
      <c r="G47" s="434">
        <f t="shared" ref="G47:G50" si="12">E47/$E$51</f>
        <v>9.8656417538206684E-2</v>
      </c>
      <c r="H47" s="141">
        <f>(E47-I47)/I47</f>
        <v>-8.287450362198355E-2</v>
      </c>
      <c r="I47" s="414">
        <v>1181.8110000000001</v>
      </c>
      <c r="J47" s="112">
        <v>12593.646589999997</v>
      </c>
      <c r="K47" s="117">
        <f t="shared" ref="K47:K50" si="13">I47/$I$51</f>
        <v>0.10867627315027682</v>
      </c>
      <c r="L47" s="89"/>
    </row>
    <row r="48" spans="1:12" ht="11.1" customHeight="1" x14ac:dyDescent="0.2">
      <c r="A48" s="977"/>
      <c r="B48" s="978"/>
      <c r="C48" s="93" t="s">
        <v>8</v>
      </c>
      <c r="D48" s="77">
        <v>9647</v>
      </c>
      <c r="E48" s="90">
        <v>559.56500000000005</v>
      </c>
      <c r="F48" s="78">
        <v>5973.35005</v>
      </c>
      <c r="G48" s="434">
        <f t="shared" si="12"/>
        <v>5.0932980166207002E-2</v>
      </c>
      <c r="H48" s="141">
        <f t="shared" ref="H48:H50" si="14">(E48-I48)/I48</f>
        <v>-0.11919753183585435</v>
      </c>
      <c r="I48" s="414">
        <v>635.29</v>
      </c>
      <c r="J48" s="112">
        <v>6769.8991599999999</v>
      </c>
      <c r="K48" s="117">
        <f t="shared" si="13"/>
        <v>5.8419620032001185E-2</v>
      </c>
      <c r="L48" s="88"/>
    </row>
    <row r="49" spans="1:12" ht="11.1" customHeight="1" x14ac:dyDescent="0.2">
      <c r="A49" s="977"/>
      <c r="B49" s="978"/>
      <c r="C49" s="93" t="s">
        <v>9</v>
      </c>
      <c r="D49" s="77">
        <v>108105</v>
      </c>
      <c r="E49" s="90">
        <v>1446.9</v>
      </c>
      <c r="F49" s="78">
        <v>15446.7</v>
      </c>
      <c r="G49" s="434">
        <f t="shared" si="12"/>
        <v>0.13170039048633297</v>
      </c>
      <c r="H49" s="141">
        <f t="shared" si="14"/>
        <v>-2.9121653358384129E-2</v>
      </c>
      <c r="I49" s="414">
        <v>1490.3</v>
      </c>
      <c r="J49" s="112">
        <v>15880</v>
      </c>
      <c r="K49" s="117">
        <f t="shared" si="13"/>
        <v>0.13704412116307726</v>
      </c>
      <c r="L49" s="88"/>
    </row>
    <row r="50" spans="1:12" ht="11.1" customHeight="1" x14ac:dyDescent="0.2">
      <c r="A50" s="977"/>
      <c r="B50" s="978"/>
      <c r="C50" s="93" t="s">
        <v>306</v>
      </c>
      <c r="D50" s="77">
        <v>17</v>
      </c>
      <c r="E50" s="90">
        <v>181.67099999999999</v>
      </c>
      <c r="F50" s="78">
        <v>1939.43995</v>
      </c>
      <c r="G50" s="434">
        <f t="shared" si="12"/>
        <v>1.6536140465852923E-2</v>
      </c>
      <c r="H50" s="141">
        <f t="shared" si="14"/>
        <v>2.3717753659938483E-2</v>
      </c>
      <c r="I50" s="417">
        <v>177.46199999999999</v>
      </c>
      <c r="J50" s="118">
        <v>1891.0210000000002</v>
      </c>
      <c r="K50" s="117">
        <f t="shared" si="13"/>
        <v>1.6318945064646057E-2</v>
      </c>
      <c r="L50" s="88"/>
    </row>
    <row r="51" spans="1:12" ht="11.1" customHeight="1" x14ac:dyDescent="0.2">
      <c r="A51" s="977"/>
      <c r="B51" s="978"/>
      <c r="C51" s="592" t="s">
        <v>2</v>
      </c>
      <c r="D51" s="593">
        <v>118095</v>
      </c>
      <c r="E51" s="594">
        <v>10986.300000000001</v>
      </c>
      <c r="F51" s="595">
        <v>117284.55442999996</v>
      </c>
      <c r="G51" s="596">
        <f>SUM(G46:G50)</f>
        <v>0.99999999999999989</v>
      </c>
      <c r="H51" s="597">
        <f t="shared" ref="H51" si="15">(E51-I51)/I51</f>
        <v>1.0271642175344617E-2</v>
      </c>
      <c r="I51" s="598">
        <v>10874.599999999999</v>
      </c>
      <c r="J51" s="599">
        <v>115878.48471</v>
      </c>
      <c r="K51" s="607">
        <f>SUM(K46:K49)</f>
        <v>0.98368105493535407</v>
      </c>
      <c r="L51" s="99"/>
    </row>
    <row r="52" spans="1:12" ht="11.1" customHeight="1" x14ac:dyDescent="0.2">
      <c r="A52" s="977" t="str">
        <f>T!J22</f>
        <v>Září</v>
      </c>
      <c r="B52" s="978"/>
      <c r="C52" s="92" t="s">
        <v>6</v>
      </c>
      <c r="D52" s="104">
        <v>85</v>
      </c>
      <c r="E52" s="106">
        <v>8699.8150000000005</v>
      </c>
      <c r="F52" s="105">
        <v>92953.712800000023</v>
      </c>
      <c r="G52" s="433">
        <f>E52/$E$57</f>
        <v>0.633967921998426</v>
      </c>
      <c r="H52" s="395">
        <f>(E52-I52)/I52</f>
        <v>-0.14847646475929172</v>
      </c>
      <c r="I52" s="413">
        <v>10216.764000000001</v>
      </c>
      <c r="J52" s="113">
        <v>109122.32417000001</v>
      </c>
      <c r="K52" s="116">
        <f>I52/$I$57</f>
        <v>0.57022738181615218</v>
      </c>
      <c r="L52" s="106"/>
    </row>
    <row r="53" spans="1:12" ht="11.1" customHeight="1" x14ac:dyDescent="0.2">
      <c r="A53" s="977"/>
      <c r="B53" s="978"/>
      <c r="C53" s="93" t="s">
        <v>7</v>
      </c>
      <c r="D53" s="77">
        <v>241</v>
      </c>
      <c r="E53" s="90">
        <v>1341.616</v>
      </c>
      <c r="F53" s="78">
        <v>14334.726730000002</v>
      </c>
      <c r="G53" s="434">
        <f t="shared" ref="G53:G56" si="16">E53/$E$57</f>
        <v>9.7765470603666887E-2</v>
      </c>
      <c r="H53" s="141">
        <f t="shared" ref="H53:H56" si="17">(E53-I53)/I53</f>
        <v>-0.16026766461931152</v>
      </c>
      <c r="I53" s="414">
        <v>1597.671</v>
      </c>
      <c r="J53" s="112">
        <v>17063.705050000004</v>
      </c>
      <c r="K53" s="117">
        <f t="shared" ref="K53:K56" si="18">I53/$I$57</f>
        <v>8.9170675894401946E-2</v>
      </c>
      <c r="L53" s="90"/>
    </row>
    <row r="54" spans="1:12" ht="11.1" customHeight="1" x14ac:dyDescent="0.2">
      <c r="A54" s="977"/>
      <c r="B54" s="978"/>
      <c r="C54" s="93" t="s">
        <v>8</v>
      </c>
      <c r="D54" s="77">
        <v>9660</v>
      </c>
      <c r="E54" s="90">
        <v>1287.171</v>
      </c>
      <c r="F54" s="78">
        <v>13753.0712</v>
      </c>
      <c r="G54" s="434">
        <f t="shared" si="16"/>
        <v>9.3797985833794853E-2</v>
      </c>
      <c r="H54" s="141">
        <f t="shared" si="17"/>
        <v>-0.39484117749108255</v>
      </c>
      <c r="I54" s="414">
        <v>2126.9970000000003</v>
      </c>
      <c r="J54" s="112">
        <v>22717.624199999998</v>
      </c>
      <c r="K54" s="117">
        <f t="shared" si="18"/>
        <v>0.11871390299715354</v>
      </c>
      <c r="L54" s="90"/>
    </row>
    <row r="55" spans="1:12" ht="11.1" customHeight="1" x14ac:dyDescent="0.2">
      <c r="A55" s="977"/>
      <c r="B55" s="978"/>
      <c r="C55" s="93" t="s">
        <v>9</v>
      </c>
      <c r="D55" s="77">
        <v>108087</v>
      </c>
      <c r="E55" s="90">
        <v>2230.3000000000002</v>
      </c>
      <c r="F55" s="78">
        <v>23830.1</v>
      </c>
      <c r="G55" s="434">
        <f t="shared" si="16"/>
        <v>0.16252514064185153</v>
      </c>
      <c r="H55" s="141">
        <f t="shared" si="17"/>
        <v>-0.41360361781563859</v>
      </c>
      <c r="I55" s="414">
        <v>3803.4</v>
      </c>
      <c r="J55" s="112">
        <v>40623.300000000003</v>
      </c>
      <c r="K55" s="117">
        <f t="shared" si="18"/>
        <v>0.21227884132388231</v>
      </c>
      <c r="L55" s="90"/>
    </row>
    <row r="56" spans="1:12" ht="11.1" customHeight="1" x14ac:dyDescent="0.2">
      <c r="A56" s="972"/>
      <c r="B56" s="1023"/>
      <c r="C56" s="93" t="s">
        <v>306</v>
      </c>
      <c r="D56" s="77">
        <v>17</v>
      </c>
      <c r="E56" s="90">
        <v>163.898</v>
      </c>
      <c r="F56" s="78">
        <v>1751.1882699999999</v>
      </c>
      <c r="G56" s="434">
        <f t="shared" si="16"/>
        <v>1.1943480922260762E-2</v>
      </c>
      <c r="H56" s="141">
        <f t="shared" si="17"/>
        <v>-4.8034477951768101E-2</v>
      </c>
      <c r="I56" s="417">
        <v>172.16800000000001</v>
      </c>
      <c r="J56" s="118">
        <v>1838.8674500000002</v>
      </c>
      <c r="K56" s="117">
        <f t="shared" si="18"/>
        <v>9.6091979684098886E-3</v>
      </c>
      <c r="L56" s="90"/>
    </row>
    <row r="57" spans="1:12" ht="11.1" customHeight="1" thickBot="1" x14ac:dyDescent="0.25">
      <c r="A57" s="979"/>
      <c r="B57" s="980"/>
      <c r="C57" s="659" t="s">
        <v>2</v>
      </c>
      <c r="D57" s="660">
        <v>118090</v>
      </c>
      <c r="E57" s="661">
        <v>13722.800000000001</v>
      </c>
      <c r="F57" s="662">
        <v>146622.79900000006</v>
      </c>
      <c r="G57" s="663">
        <f>SUM(G52:G56)</f>
        <v>1</v>
      </c>
      <c r="H57" s="664">
        <f t="shared" ref="H57" si="19">(E57-I57)/I57</f>
        <v>-0.23409052854830617</v>
      </c>
      <c r="I57" s="665">
        <v>17917.000000000004</v>
      </c>
      <c r="J57" s="666">
        <v>191365.82087000003</v>
      </c>
      <c r="K57" s="667">
        <f>SUM(K52:K55)</f>
        <v>0.99039080203159002</v>
      </c>
      <c r="L57" s="107"/>
    </row>
    <row r="58" spans="1:12" ht="11.1" customHeight="1" thickTop="1" x14ac:dyDescent="0.2">
      <c r="A58" s="1021" t="str">
        <f>T!E17</f>
        <v>III. čtvrtletí</v>
      </c>
      <c r="B58" s="1022"/>
      <c r="C58" s="93" t="s">
        <v>6</v>
      </c>
      <c r="D58" s="77">
        <f>D52</f>
        <v>85</v>
      </c>
      <c r="E58" s="90">
        <f>E40+E46+E52</f>
        <v>23929.777000000002</v>
      </c>
      <c r="F58" s="78">
        <f>F40+F46+F52</f>
        <v>255715.60107999999</v>
      </c>
      <c r="G58" s="434">
        <f>E58/$E$63</f>
        <v>0.67144163481989039</v>
      </c>
      <c r="H58" s="141">
        <f>(E58-I58)/I58</f>
        <v>-2.3283776665815603E-2</v>
      </c>
      <c r="I58" s="414">
        <f>I40+I46+I52</f>
        <v>24500.235000000001</v>
      </c>
      <c r="J58" s="112">
        <f>J40+J46+J52</f>
        <v>261459.22037000008</v>
      </c>
      <c r="K58" s="117">
        <f>I58/$I$63</f>
        <v>0.62828203694775819</v>
      </c>
      <c r="L58" s="87"/>
    </row>
    <row r="59" spans="1:12" ht="11.1" customHeight="1" x14ac:dyDescent="0.2">
      <c r="A59" s="977"/>
      <c r="B59" s="978"/>
      <c r="C59" s="93" t="s">
        <v>7</v>
      </c>
      <c r="D59" s="77">
        <f>D53</f>
        <v>241</v>
      </c>
      <c r="E59" s="90">
        <f t="shared" ref="E59:F60" si="20">E41+E47+E53</f>
        <v>3524.8710000000001</v>
      </c>
      <c r="F59" s="78">
        <f t="shared" si="20"/>
        <v>37666.871150000006</v>
      </c>
      <c r="G59" s="434">
        <f t="shared" ref="G59:G62" si="21">E59/$E$63</f>
        <v>9.8903769423727667E-2</v>
      </c>
      <c r="H59" s="141">
        <f t="shared" ref="H59:H62" si="22">(E59-I59)/I59</f>
        <v>-5.9776904234839744E-2</v>
      </c>
      <c r="I59" s="414">
        <f t="shared" ref="I59:J59" si="23">I41+I47+I53</f>
        <v>3748.973</v>
      </c>
      <c r="J59" s="112">
        <f t="shared" si="23"/>
        <v>40007.218479999996</v>
      </c>
      <c r="K59" s="117">
        <f t="shared" ref="K59:K62" si="24">I59/$I$63</f>
        <v>9.6138359199499437E-2</v>
      </c>
      <c r="L59" s="87"/>
    </row>
    <row r="60" spans="1:12" ht="11.1" customHeight="1" x14ac:dyDescent="0.2">
      <c r="A60" s="977"/>
      <c r="B60" s="978"/>
      <c r="C60" s="93" t="s">
        <v>8</v>
      </c>
      <c r="D60" s="77">
        <f>D54</f>
        <v>9660</v>
      </c>
      <c r="E60" s="90">
        <f>E42+E48+E54</f>
        <v>2362.116</v>
      </c>
      <c r="F60" s="78">
        <f t="shared" si="20"/>
        <v>25239.909039999999</v>
      </c>
      <c r="G60" s="434">
        <f t="shared" si="21"/>
        <v>6.627822017205677E-2</v>
      </c>
      <c r="H60" s="141">
        <f t="shared" si="22"/>
        <v>-0.312280003004624</v>
      </c>
      <c r="I60" s="414">
        <f>I42+I48+I54</f>
        <v>3434.7060000000001</v>
      </c>
      <c r="J60" s="112">
        <f t="shared" ref="J60" si="25">J42+J48+J54</f>
        <v>36665.82559</v>
      </c>
      <c r="K60" s="117">
        <f t="shared" si="24"/>
        <v>8.8079321769635552E-2</v>
      </c>
      <c r="L60" s="87"/>
    </row>
    <row r="61" spans="1:12" ht="11.1" customHeight="1" x14ac:dyDescent="0.2">
      <c r="A61" s="977"/>
      <c r="B61" s="978"/>
      <c r="C61" s="93" t="s">
        <v>9</v>
      </c>
      <c r="D61" s="77">
        <f>D55</f>
        <v>108087</v>
      </c>
      <c r="E61" s="90">
        <f t="shared" ref="E61:F62" si="26">E43+E49+E55</f>
        <v>5309.1</v>
      </c>
      <c r="F61" s="78">
        <f t="shared" si="26"/>
        <v>56736</v>
      </c>
      <c r="G61" s="434">
        <f t="shared" si="21"/>
        <v>0.14896715432919747</v>
      </c>
      <c r="H61" s="141">
        <f t="shared" si="22"/>
        <v>-0.21792737718199892</v>
      </c>
      <c r="I61" s="414">
        <f t="shared" ref="I61:J61" si="27">I43+I49+I55</f>
        <v>6788.5</v>
      </c>
      <c r="J61" s="112">
        <f t="shared" si="27"/>
        <v>72461</v>
      </c>
      <c r="K61" s="117">
        <f t="shared" si="24"/>
        <v>0.17408374278123687</v>
      </c>
      <c r="L61" s="87"/>
    </row>
    <row r="62" spans="1:12" ht="11.1" customHeight="1" x14ac:dyDescent="0.2">
      <c r="A62" s="977"/>
      <c r="B62" s="978"/>
      <c r="C62" s="93" t="s">
        <v>306</v>
      </c>
      <c r="D62" s="77">
        <f>D56</f>
        <v>17</v>
      </c>
      <c r="E62" s="90">
        <f>E44+E50+E56</f>
        <v>513.53600000000006</v>
      </c>
      <c r="F62" s="78">
        <f t="shared" si="26"/>
        <v>5487.6526299999996</v>
      </c>
      <c r="G62" s="434">
        <f t="shared" si="21"/>
        <v>1.4409221255127752E-2</v>
      </c>
      <c r="H62" s="141">
        <f t="shared" si="22"/>
        <v>-1.8444683152836615E-2</v>
      </c>
      <c r="I62" s="414">
        <f>I44+I50+I56</f>
        <v>523.18600000000004</v>
      </c>
      <c r="J62" s="112">
        <f t="shared" ref="J62" si="28">J44+J50+J56</f>
        <v>5582.6518300000007</v>
      </c>
      <c r="K62" s="117">
        <f t="shared" si="24"/>
        <v>1.3416539301869956E-2</v>
      </c>
      <c r="L62" s="87"/>
    </row>
    <row r="63" spans="1:12" ht="11.1" customHeight="1" x14ac:dyDescent="0.2">
      <c r="A63" s="977"/>
      <c r="B63" s="978"/>
      <c r="C63" s="627" t="s">
        <v>2</v>
      </c>
      <c r="D63" s="622">
        <f>SUM(D58:D62)</f>
        <v>118090</v>
      </c>
      <c r="E63" s="628">
        <f>SUM(E58:E62)</f>
        <v>35639.4</v>
      </c>
      <c r="F63" s="629">
        <f>SUM(F58:F62)</f>
        <v>380846.03390000004</v>
      </c>
      <c r="G63" s="630">
        <f>SUM(G58:G62)</f>
        <v>1</v>
      </c>
      <c r="H63" s="631">
        <f>(E63-I63)/I63</f>
        <v>-8.6066120280236677E-2</v>
      </c>
      <c r="I63" s="641">
        <f>SUM(I58:I62)</f>
        <v>38995.599999999999</v>
      </c>
      <c r="J63" s="642">
        <f>SUM(J58:J62)</f>
        <v>416175.9162700001</v>
      </c>
      <c r="K63" s="643">
        <f>SUM(K58:K61)</f>
        <v>0.98658346069812997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1" t="s">
        <v>240</v>
      </c>
      <c r="L1" s="951"/>
    </row>
    <row r="2" spans="1:17" s="668" customFormat="1" ht="30" customHeight="1" x14ac:dyDescent="0.25">
      <c r="A2" s="872" t="s">
        <v>204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17" ht="17.100000000000001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17" ht="12.95" customHeight="1" x14ac:dyDescent="0.2">
      <c r="A4" s="952" t="s">
        <v>114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17" ht="24.95" customHeight="1" x14ac:dyDescent="0.25">
      <c r="A6" s="74"/>
      <c r="B6" s="75"/>
      <c r="C6" s="76"/>
      <c r="D6" s="76"/>
      <c r="E6" s="948" t="s">
        <v>39</v>
      </c>
      <c r="F6" s="949"/>
      <c r="G6" s="432"/>
      <c r="H6" s="949" t="s">
        <v>108</v>
      </c>
      <c r="I6" s="1015" t="s">
        <v>39</v>
      </c>
      <c r="J6" s="1016"/>
      <c r="K6" s="411"/>
      <c r="L6" s="87"/>
    </row>
    <row r="7" spans="1:17" ht="24.95" customHeight="1" x14ac:dyDescent="0.25">
      <c r="A7" s="74"/>
      <c r="B7" s="94"/>
      <c r="C7" s="94"/>
      <c r="D7" s="959" t="s">
        <v>0</v>
      </c>
      <c r="E7" s="948"/>
      <c r="F7" s="949"/>
      <c r="G7" s="560" t="s">
        <v>107</v>
      </c>
      <c r="H7" s="949"/>
      <c r="I7" s="1015"/>
      <c r="J7" s="1016"/>
      <c r="K7" s="114" t="s">
        <v>107</v>
      </c>
      <c r="L7" s="87"/>
    </row>
    <row r="8" spans="1:17" ht="15" customHeight="1" x14ac:dyDescent="0.25">
      <c r="A8" s="958" t="s">
        <v>140</v>
      </c>
      <c r="B8" s="958"/>
      <c r="C8" s="126" t="s">
        <v>45</v>
      </c>
      <c r="D8" s="960"/>
      <c r="E8" s="770" t="s">
        <v>342</v>
      </c>
      <c r="F8" s="764" t="s">
        <v>1</v>
      </c>
      <c r="G8" s="561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71" t="str">
        <f>T!J20</f>
        <v>Červenec</v>
      </c>
      <c r="B9" s="972"/>
      <c r="C9" s="92" t="s">
        <v>6</v>
      </c>
      <c r="D9" s="77">
        <v>98</v>
      </c>
      <c r="E9" s="90">
        <v>7236.67</v>
      </c>
      <c r="F9" s="78">
        <v>77422.19607999998</v>
      </c>
      <c r="G9" s="433">
        <f>E9/$E$14</f>
        <v>0.6873997872259584</v>
      </c>
      <c r="H9" s="141">
        <f>(E9-I9)/I9</f>
        <v>-1.878641245337092E-2</v>
      </c>
      <c r="I9" s="414">
        <v>7375.2240000000002</v>
      </c>
      <c r="J9" s="112">
        <v>78733.380299999975</v>
      </c>
      <c r="K9" s="116">
        <f>I9/$I$14</f>
        <v>0.68434851999628843</v>
      </c>
      <c r="L9" s="87"/>
    </row>
    <row r="10" spans="1:17" ht="11.1" customHeight="1" x14ac:dyDescent="0.2">
      <c r="A10" s="973"/>
      <c r="B10" s="974"/>
      <c r="C10" s="93" t="s">
        <v>7</v>
      </c>
      <c r="D10" s="77">
        <v>306</v>
      </c>
      <c r="E10" s="90">
        <v>1179.7340000000002</v>
      </c>
      <c r="F10" s="78">
        <v>12621.338759999997</v>
      </c>
      <c r="G10" s="434">
        <f>E10/$E$14</f>
        <v>0.11206105855085681</v>
      </c>
      <c r="H10" s="141">
        <f>(E10-I10)/I10</f>
        <v>-4.0679482175383683E-2</v>
      </c>
      <c r="I10" s="414">
        <v>1229.76</v>
      </c>
      <c r="J10" s="112">
        <v>13128.084119999992</v>
      </c>
      <c r="K10" s="117">
        <f>I10/$I$14</f>
        <v>0.1141096780180013</v>
      </c>
      <c r="L10" s="88"/>
      <c r="M10" s="79"/>
      <c r="O10" s="79"/>
      <c r="P10" s="79"/>
      <c r="Q10" s="79"/>
    </row>
    <row r="11" spans="1:17" ht="11.1" customHeight="1" x14ac:dyDescent="0.2">
      <c r="A11" s="973"/>
      <c r="B11" s="974"/>
      <c r="C11" s="93" t="s">
        <v>8</v>
      </c>
      <c r="D11" s="77">
        <v>8780</v>
      </c>
      <c r="E11" s="90">
        <v>535.38900000000001</v>
      </c>
      <c r="F11" s="78">
        <v>5728.0462400000006</v>
      </c>
      <c r="G11" s="434">
        <f>E11/$E$14</f>
        <v>5.0855750598426994E-2</v>
      </c>
      <c r="H11" s="141">
        <f t="shared" ref="H11:H13" si="0">(E11-I11)/I11</f>
        <v>-0.24305031259808452</v>
      </c>
      <c r="I11" s="414">
        <v>707.298</v>
      </c>
      <c r="J11" s="112">
        <v>7550.34</v>
      </c>
      <c r="K11" s="117">
        <f>I11/$I$14</f>
        <v>6.5630323837802734E-2</v>
      </c>
      <c r="L11" s="88"/>
      <c r="M11" s="79"/>
      <c r="O11" s="79"/>
      <c r="P11" s="79"/>
      <c r="Q11" s="79"/>
    </row>
    <row r="12" spans="1:17" ht="11.1" customHeight="1" x14ac:dyDescent="0.2">
      <c r="A12" s="973"/>
      <c r="B12" s="974"/>
      <c r="C12" s="93" t="s">
        <v>9</v>
      </c>
      <c r="D12" s="77">
        <v>83979</v>
      </c>
      <c r="E12" s="90">
        <v>1226.5999999999999</v>
      </c>
      <c r="F12" s="78">
        <v>13122.6</v>
      </c>
      <c r="G12" s="434">
        <f>E12/$E$14</f>
        <v>0.11651278544017629</v>
      </c>
      <c r="H12" s="141">
        <f t="shared" si="0"/>
        <v>7.6153711177399511E-2</v>
      </c>
      <c r="I12" s="414">
        <v>1139.8</v>
      </c>
      <c r="J12" s="112">
        <v>12167.5</v>
      </c>
      <c r="K12" s="117">
        <f>I12/$I$14</f>
        <v>0.10576227150412916</v>
      </c>
      <c r="L12" s="88"/>
      <c r="M12" s="79"/>
      <c r="O12" s="79"/>
      <c r="P12" s="79"/>
      <c r="Q12" s="79"/>
    </row>
    <row r="13" spans="1:17" ht="11.1" customHeight="1" x14ac:dyDescent="0.2">
      <c r="A13" s="973"/>
      <c r="B13" s="974"/>
      <c r="C13" s="93" t="s">
        <v>306</v>
      </c>
      <c r="D13" s="77">
        <v>8</v>
      </c>
      <c r="E13" s="90">
        <v>349.20699999999999</v>
      </c>
      <c r="F13" s="78">
        <v>3736.0441999999998</v>
      </c>
      <c r="G13" s="434">
        <f>E13/$E$14</f>
        <v>3.3170618184581481E-2</v>
      </c>
      <c r="H13" s="141">
        <f t="shared" si="0"/>
        <v>7.4754245686603965E-2</v>
      </c>
      <c r="I13" s="417">
        <v>324.91800000000001</v>
      </c>
      <c r="J13" s="118">
        <v>3468.6105600000001</v>
      </c>
      <c r="K13" s="117">
        <f>I13/$I$14</f>
        <v>3.0149206643778417E-2</v>
      </c>
      <c r="L13" s="88"/>
      <c r="M13" s="79"/>
      <c r="O13" s="79"/>
      <c r="P13" s="79"/>
      <c r="Q13" s="79"/>
    </row>
    <row r="14" spans="1:17" ht="11.1" customHeight="1" x14ac:dyDescent="0.2">
      <c r="A14" s="975"/>
      <c r="B14" s="976"/>
      <c r="C14" s="592" t="s">
        <v>2</v>
      </c>
      <c r="D14" s="593">
        <v>93171</v>
      </c>
      <c r="E14" s="594">
        <v>10527.6</v>
      </c>
      <c r="F14" s="595">
        <v>112630.22527999998</v>
      </c>
      <c r="G14" s="596">
        <f>SUM(G9:G13)</f>
        <v>0.99999999999999989</v>
      </c>
      <c r="H14" s="597">
        <f>(E14-I14)/I14</f>
        <v>-2.3141876217871359E-2</v>
      </c>
      <c r="I14" s="598">
        <v>10777</v>
      </c>
      <c r="J14" s="599">
        <v>115047.91497999997</v>
      </c>
      <c r="K14" s="607">
        <f>SUM(K9:K12)</f>
        <v>0.96985079335622171</v>
      </c>
      <c r="L14" s="99"/>
      <c r="M14" s="79"/>
    </row>
    <row r="15" spans="1:17" ht="11.1" customHeight="1" x14ac:dyDescent="0.2">
      <c r="A15" s="977" t="str">
        <f>T!J21</f>
        <v>Srpen</v>
      </c>
      <c r="B15" s="978"/>
      <c r="C15" s="93" t="s">
        <v>6</v>
      </c>
      <c r="D15" s="77">
        <v>101</v>
      </c>
      <c r="E15" s="90">
        <v>7278.4400000000005</v>
      </c>
      <c r="F15" s="78">
        <v>77701.648459999982</v>
      </c>
      <c r="G15" s="434">
        <f>E15/$E$20</f>
        <v>0.68892653976847862</v>
      </c>
      <c r="H15" s="141">
        <f>(E15-I15)/I15</f>
        <v>-3.7114109897029832E-2</v>
      </c>
      <c r="I15" s="414">
        <v>7558.9850000000006</v>
      </c>
      <c r="J15" s="112">
        <v>80547.898909999989</v>
      </c>
      <c r="K15" s="117">
        <f>I15/$I$20</f>
        <v>0.68603290858926891</v>
      </c>
      <c r="L15" s="88"/>
      <c r="M15" s="79"/>
      <c r="N15" s="79"/>
    </row>
    <row r="16" spans="1:17" ht="11.1" customHeight="1" x14ac:dyDescent="0.2">
      <c r="A16" s="977"/>
      <c r="B16" s="978"/>
      <c r="C16" s="93" t="s">
        <v>7</v>
      </c>
      <c r="D16" s="77">
        <v>316</v>
      </c>
      <c r="E16" s="90">
        <v>1237.8589999999999</v>
      </c>
      <c r="F16" s="78">
        <v>13214.955310000007</v>
      </c>
      <c r="G16" s="434">
        <f>E16/$E$20</f>
        <v>0.11716712888905714</v>
      </c>
      <c r="H16" s="141">
        <f>(E16-I16)/I16</f>
        <v>-4.3989227821383314E-2</v>
      </c>
      <c r="I16" s="414">
        <v>1294.817</v>
      </c>
      <c r="J16" s="112">
        <v>13797.717529999998</v>
      </c>
      <c r="K16" s="117">
        <f>I16/$I$20</f>
        <v>0.11751406737820373</v>
      </c>
      <c r="L16" s="89"/>
      <c r="M16" s="82"/>
      <c r="N16" s="79"/>
    </row>
    <row r="17" spans="1:21" ht="11.1" customHeight="1" x14ac:dyDescent="0.2">
      <c r="A17" s="977"/>
      <c r="B17" s="978"/>
      <c r="C17" s="93" t="s">
        <v>8</v>
      </c>
      <c r="D17" s="77">
        <v>8776</v>
      </c>
      <c r="E17" s="90">
        <v>580.15</v>
      </c>
      <c r="F17" s="78">
        <v>6193.7953399999997</v>
      </c>
      <c r="G17" s="434">
        <f>E17/$E$20</f>
        <v>5.4912966521216473E-2</v>
      </c>
      <c r="H17" s="141">
        <f t="shared" ref="H17:H20" si="1">(E17-I17)/I17</f>
        <v>-0.13191742778821872</v>
      </c>
      <c r="I17" s="414">
        <v>668.31200000000001</v>
      </c>
      <c r="J17" s="112">
        <v>7121.5007900000001</v>
      </c>
      <c r="K17" s="117">
        <f>I17/$I$20</f>
        <v>6.0654178465112903E-2</v>
      </c>
      <c r="L17" s="88"/>
      <c r="M17" s="79"/>
      <c r="N17" s="79"/>
      <c r="O17" s="79"/>
      <c r="P17" s="79"/>
    </row>
    <row r="18" spans="1:21" ht="11.1" customHeight="1" x14ac:dyDescent="0.2">
      <c r="A18" s="977"/>
      <c r="B18" s="978"/>
      <c r="C18" s="93" t="s">
        <v>9</v>
      </c>
      <c r="D18" s="77">
        <v>83954</v>
      </c>
      <c r="E18" s="90">
        <v>1087.5</v>
      </c>
      <c r="F18" s="78">
        <v>11610</v>
      </c>
      <c r="G18" s="434">
        <f>E18/$E$20</f>
        <v>0.1029351910571799</v>
      </c>
      <c r="H18" s="141">
        <f t="shared" si="1"/>
        <v>-4.2946404998679889E-2</v>
      </c>
      <c r="I18" s="414">
        <v>1136.3</v>
      </c>
      <c r="J18" s="112">
        <v>12108.3</v>
      </c>
      <c r="K18" s="117">
        <f>I18/$I$20</f>
        <v>0.10312749582516517</v>
      </c>
      <c r="L18" s="88"/>
      <c r="M18" s="79"/>
      <c r="N18" s="79"/>
      <c r="O18" s="79"/>
      <c r="P18" s="79"/>
    </row>
    <row r="19" spans="1:21" ht="11.1" customHeight="1" x14ac:dyDescent="0.2">
      <c r="A19" s="977"/>
      <c r="B19" s="978"/>
      <c r="C19" s="93" t="s">
        <v>306</v>
      </c>
      <c r="D19" s="77">
        <v>8</v>
      </c>
      <c r="E19" s="90">
        <v>380.95100000000002</v>
      </c>
      <c r="F19" s="78">
        <v>4066.8735799999999</v>
      </c>
      <c r="G19" s="434">
        <f>E19/$E$20</f>
        <v>3.6058173764067808E-2</v>
      </c>
      <c r="H19" s="141">
        <f t="shared" si="1"/>
        <v>5.8238375936842078E-2</v>
      </c>
      <c r="I19" s="417">
        <v>359.98599999999999</v>
      </c>
      <c r="J19" s="118">
        <v>3835.9723299999996</v>
      </c>
      <c r="K19" s="117">
        <f>I19/$I$20</f>
        <v>3.2671349742249327E-2</v>
      </c>
      <c r="L19" s="88"/>
      <c r="M19" s="79"/>
      <c r="N19" s="79"/>
      <c r="O19" s="79"/>
      <c r="P19" s="79"/>
    </row>
    <row r="20" spans="1:21" ht="11.1" customHeight="1" x14ac:dyDescent="0.2">
      <c r="A20" s="977"/>
      <c r="B20" s="978"/>
      <c r="C20" s="592" t="s">
        <v>2</v>
      </c>
      <c r="D20" s="593">
        <v>93155</v>
      </c>
      <c r="E20" s="594">
        <v>10564.900000000001</v>
      </c>
      <c r="F20" s="595">
        <v>112787.27268999998</v>
      </c>
      <c r="G20" s="596">
        <f>SUM(G15:G19)</f>
        <v>0.99999999999999989</v>
      </c>
      <c r="H20" s="597">
        <f t="shared" si="1"/>
        <v>-4.1158425905757481E-2</v>
      </c>
      <c r="I20" s="598">
        <v>11018.4</v>
      </c>
      <c r="J20" s="599">
        <v>117411.38956</v>
      </c>
      <c r="K20" s="607">
        <f>SUM(K15:K18)</f>
        <v>0.96732865025775072</v>
      </c>
      <c r="L20" s="99"/>
      <c r="M20" s="79"/>
      <c r="N20" s="79"/>
      <c r="O20" s="79"/>
      <c r="P20" s="79"/>
    </row>
    <row r="21" spans="1:21" ht="11.1" customHeight="1" x14ac:dyDescent="0.2">
      <c r="A21" s="977" t="str">
        <f>T!J22</f>
        <v>Září</v>
      </c>
      <c r="B21" s="978"/>
      <c r="C21" s="92" t="s">
        <v>6</v>
      </c>
      <c r="D21" s="104">
        <v>98</v>
      </c>
      <c r="E21" s="106">
        <v>9108.7599999999984</v>
      </c>
      <c r="F21" s="105">
        <v>97323.226949999967</v>
      </c>
      <c r="G21" s="433">
        <f>E21/$E$26</f>
        <v>0.63824825701573074</v>
      </c>
      <c r="H21" s="395">
        <f>(E21-I21)/I21</f>
        <v>-6.9711958524952669E-2</v>
      </c>
      <c r="I21" s="413">
        <v>9791.3329999999987</v>
      </c>
      <c r="J21" s="113">
        <v>104578.55483999998</v>
      </c>
      <c r="K21" s="116">
        <f>I21/$I$26</f>
        <v>0.56112077067669175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77"/>
      <c r="B22" s="978"/>
      <c r="C22" s="93" t="s">
        <v>7</v>
      </c>
      <c r="D22" s="77">
        <v>307</v>
      </c>
      <c r="E22" s="90">
        <v>1785.835</v>
      </c>
      <c r="F22" s="78">
        <v>19080.976330000001</v>
      </c>
      <c r="G22" s="434">
        <f>E22/$E$26</f>
        <v>0.12513295729250609</v>
      </c>
      <c r="H22" s="141">
        <f t="shared" ref="H22:H26" si="2">(E22-I22)/I22</f>
        <v>-0.16929870424673638</v>
      </c>
      <c r="I22" s="414">
        <v>2149.7919999999999</v>
      </c>
      <c r="J22" s="112">
        <v>22961.691349999997</v>
      </c>
      <c r="K22" s="117">
        <f>I22/$I$26</f>
        <v>0.12320007335411701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77"/>
      <c r="B23" s="978"/>
      <c r="C23" s="93" t="s">
        <v>8</v>
      </c>
      <c r="D23" s="77">
        <v>8796</v>
      </c>
      <c r="E23" s="90">
        <v>1329.3629999999998</v>
      </c>
      <c r="F23" s="78">
        <v>14203.87041</v>
      </c>
      <c r="G23" s="434">
        <f>E23/$E$26</f>
        <v>9.3148092351890144E-2</v>
      </c>
      <c r="H23" s="141">
        <f t="shared" si="2"/>
        <v>-0.40695003948125658</v>
      </c>
      <c r="I23" s="414">
        <v>2241.5700000000002</v>
      </c>
      <c r="J23" s="112">
        <v>23942.00851</v>
      </c>
      <c r="K23" s="117">
        <f>I23/$I$26</f>
        <v>0.12845967815881168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77"/>
      <c r="B24" s="978"/>
      <c r="C24" s="93" t="s">
        <v>9</v>
      </c>
      <c r="D24" s="77">
        <v>83945</v>
      </c>
      <c r="E24" s="90">
        <v>1676.3</v>
      </c>
      <c r="F24" s="78">
        <v>17911.099999999999</v>
      </c>
      <c r="G24" s="434">
        <f>E24/$E$26</f>
        <v>0.11745787058122835</v>
      </c>
      <c r="H24" s="141">
        <f t="shared" si="2"/>
        <v>-0.42198544877762834</v>
      </c>
      <c r="I24" s="414">
        <v>2900.1</v>
      </c>
      <c r="J24" s="112">
        <v>30974.7</v>
      </c>
      <c r="K24" s="117">
        <f>I24/$I$26</f>
        <v>0.16619865211810014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72"/>
      <c r="B25" s="1023"/>
      <c r="C25" s="93" t="s">
        <v>306</v>
      </c>
      <c r="D25" s="77">
        <v>8</v>
      </c>
      <c r="E25" s="90">
        <v>371.24200000000002</v>
      </c>
      <c r="F25" s="78">
        <v>3966.5770199999997</v>
      </c>
      <c r="G25" s="434">
        <f>E25/$E$26</f>
        <v>2.601282275864486E-2</v>
      </c>
      <c r="H25" s="141">
        <f t="shared" si="2"/>
        <v>1.209634546966375E-2</v>
      </c>
      <c r="I25" s="417">
        <v>366.80500000000001</v>
      </c>
      <c r="J25" s="118">
        <v>3917.7275</v>
      </c>
      <c r="K25" s="117">
        <f>I25/$I$26</f>
        <v>2.102082569227948E-2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79"/>
      <c r="B26" s="980"/>
      <c r="C26" s="659" t="s">
        <v>2</v>
      </c>
      <c r="D26" s="660">
        <v>93154</v>
      </c>
      <c r="E26" s="661">
        <v>14271.499999999996</v>
      </c>
      <c r="F26" s="662">
        <v>152485.75070999996</v>
      </c>
      <c r="G26" s="663">
        <f>SUM(G21:G25)</f>
        <v>1.0000000000000002</v>
      </c>
      <c r="H26" s="664">
        <f t="shared" si="2"/>
        <v>-0.18213024940399794</v>
      </c>
      <c r="I26" s="665">
        <v>17449.599999999999</v>
      </c>
      <c r="J26" s="666">
        <v>186374.68220000001</v>
      </c>
      <c r="K26" s="667">
        <f>SUM(K21:K24)</f>
        <v>0.97897917430772052</v>
      </c>
      <c r="L26" s="107"/>
    </row>
    <row r="27" spans="1:21" ht="11.1" customHeight="1" thickTop="1" x14ac:dyDescent="0.2">
      <c r="A27" s="1021" t="str">
        <f>T!E17</f>
        <v>III. čtvrtletí</v>
      </c>
      <c r="B27" s="1022"/>
      <c r="C27" s="93" t="s">
        <v>6</v>
      </c>
      <c r="D27" s="77">
        <f>D21</f>
        <v>98</v>
      </c>
      <c r="E27" s="90">
        <f>E9+E15+E21</f>
        <v>23623.87</v>
      </c>
      <c r="F27" s="78">
        <f>F9+F15+F21</f>
        <v>252447.07148999994</v>
      </c>
      <c r="G27" s="434">
        <f>E27/$E$32</f>
        <v>0.66802030313312966</v>
      </c>
      <c r="H27" s="141">
        <f>(E27-I27)/I27</f>
        <v>-4.4556030359213246E-2</v>
      </c>
      <c r="I27" s="414">
        <f>I9+I15+I21</f>
        <v>24725.542000000001</v>
      </c>
      <c r="J27" s="112">
        <f>J9+J15+J21</f>
        <v>263859.83404999995</v>
      </c>
      <c r="K27" s="117">
        <f>I27/$I$32</f>
        <v>0.63003037329596134</v>
      </c>
      <c r="L27" s="87"/>
    </row>
    <row r="28" spans="1:21" ht="11.1" customHeight="1" x14ac:dyDescent="0.2">
      <c r="A28" s="977"/>
      <c r="B28" s="978"/>
      <c r="C28" s="93" t="s">
        <v>7</v>
      </c>
      <c r="D28" s="77">
        <f>D22</f>
        <v>307</v>
      </c>
      <c r="E28" s="90">
        <f t="shared" ref="E28:F31" si="3">E10+E16+E22</f>
        <v>4203.4279999999999</v>
      </c>
      <c r="F28" s="78">
        <f t="shared" si="3"/>
        <v>44917.270400000009</v>
      </c>
      <c r="G28" s="434">
        <f>E28/$E$32</f>
        <v>0.11886178034159031</v>
      </c>
      <c r="H28" s="141">
        <f t="shared" ref="H28:H31" si="4">(E28-I28)/I28</f>
        <v>-0.10074964128848207</v>
      </c>
      <c r="I28" s="414">
        <f t="shared" ref="I28:J28" si="5">I10+I16+I22</f>
        <v>4674.3690000000006</v>
      </c>
      <c r="J28" s="112">
        <f t="shared" si="5"/>
        <v>49887.492999999988</v>
      </c>
      <c r="K28" s="117">
        <f>I28/$I$32</f>
        <v>0.11910737673588993</v>
      </c>
      <c r="L28" s="87"/>
    </row>
    <row r="29" spans="1:21" ht="11.1" customHeight="1" x14ac:dyDescent="0.2">
      <c r="A29" s="977"/>
      <c r="B29" s="978"/>
      <c r="C29" s="93" t="s">
        <v>8</v>
      </c>
      <c r="D29" s="77">
        <f>D23</f>
        <v>8796</v>
      </c>
      <c r="E29" s="90">
        <f t="shared" si="3"/>
        <v>2444.902</v>
      </c>
      <c r="F29" s="78">
        <f t="shared" si="3"/>
        <v>26125.71199</v>
      </c>
      <c r="G29" s="434">
        <f>E29/$E$32</f>
        <v>6.9135335369302123E-2</v>
      </c>
      <c r="H29" s="141">
        <f t="shared" si="4"/>
        <v>-0.32408616657174932</v>
      </c>
      <c r="I29" s="414">
        <f t="shared" ref="I29:J29" si="6">I11+I17+I23</f>
        <v>3617.1800000000003</v>
      </c>
      <c r="J29" s="112">
        <f t="shared" si="6"/>
        <v>38613.849300000002</v>
      </c>
      <c r="K29" s="117">
        <f>I29/$I$32</f>
        <v>9.216919352783795E-2</v>
      </c>
      <c r="L29" s="87"/>
    </row>
    <row r="30" spans="1:21" ht="11.1" customHeight="1" x14ac:dyDescent="0.2">
      <c r="A30" s="977"/>
      <c r="B30" s="978"/>
      <c r="C30" s="93" t="s">
        <v>9</v>
      </c>
      <c r="D30" s="77">
        <f>D24</f>
        <v>83945</v>
      </c>
      <c r="E30" s="90">
        <f t="shared" si="3"/>
        <v>3990.3999999999996</v>
      </c>
      <c r="F30" s="78">
        <f t="shared" si="3"/>
        <v>42643.7</v>
      </c>
      <c r="G30" s="434">
        <f>E30/$E$32</f>
        <v>0.11283791426309241</v>
      </c>
      <c r="H30" s="141">
        <f t="shared" si="4"/>
        <v>-0.229086975000966</v>
      </c>
      <c r="I30" s="414">
        <f t="shared" ref="I30:J30" si="7">I12+I18+I24</f>
        <v>5176.2</v>
      </c>
      <c r="J30" s="112">
        <f t="shared" si="7"/>
        <v>55250.5</v>
      </c>
      <c r="K30" s="117">
        <f>I30/$I$32</f>
        <v>0.13189450885463117</v>
      </c>
      <c r="L30" s="87"/>
    </row>
    <row r="31" spans="1:21" ht="11.1" customHeight="1" x14ac:dyDescent="0.2">
      <c r="A31" s="977"/>
      <c r="B31" s="978"/>
      <c r="C31" s="93" t="s">
        <v>306</v>
      </c>
      <c r="D31" s="77">
        <f>D25</f>
        <v>8</v>
      </c>
      <c r="E31" s="90">
        <f>E13+E19+E25</f>
        <v>1101.4000000000001</v>
      </c>
      <c r="F31" s="78">
        <f t="shared" si="3"/>
        <v>11769.4948</v>
      </c>
      <c r="G31" s="434">
        <f>E31/$E$32</f>
        <v>3.1144666892885423E-2</v>
      </c>
      <c r="H31" s="141">
        <f t="shared" si="4"/>
        <v>4.7247860387236419E-2</v>
      </c>
      <c r="I31" s="414">
        <f>I13+I19+I25</f>
        <v>1051.7090000000001</v>
      </c>
      <c r="J31" s="112">
        <f t="shared" ref="J31" si="8">J13+J19+J25</f>
        <v>11222.310389999999</v>
      </c>
      <c r="K31" s="117">
        <f>I31/$I$32</f>
        <v>2.6798547585679705E-2</v>
      </c>
      <c r="L31" s="87"/>
    </row>
    <row r="32" spans="1:21" ht="11.1" customHeight="1" x14ac:dyDescent="0.2">
      <c r="A32" s="977"/>
      <c r="B32" s="978"/>
      <c r="C32" s="627" t="s">
        <v>2</v>
      </c>
      <c r="D32" s="622">
        <f>SUM(D27:D31)</f>
        <v>93154</v>
      </c>
      <c r="E32" s="628">
        <f>SUM(E27:E31)</f>
        <v>35364</v>
      </c>
      <c r="F32" s="629">
        <f>SUM(F27:F31)</f>
        <v>377903.2486799999</v>
      </c>
      <c r="G32" s="630">
        <f>SUM(G27:G31)</f>
        <v>1</v>
      </c>
      <c r="H32" s="631">
        <f>(E32-I32)/I32</f>
        <v>-9.8891578545037578E-2</v>
      </c>
      <c r="I32" s="641">
        <f>SUM(I27:I31)</f>
        <v>39245</v>
      </c>
      <c r="J32" s="642">
        <f>SUM(J27:J31)</f>
        <v>418833.98673999996</v>
      </c>
      <c r="K32" s="643">
        <f>SUM(K27:K30)</f>
        <v>0.97320145241432032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7" t="s">
        <v>115</v>
      </c>
      <c r="B35" s="1017"/>
      <c r="C35" s="1017"/>
      <c r="D35" s="1018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4">
        <f>T!G17</f>
        <v>2018</v>
      </c>
      <c r="F36" s="943"/>
      <c r="G36" s="943"/>
      <c r="H36" s="410"/>
      <c r="I36" s="955">
        <f>E36-1</f>
        <v>2017</v>
      </c>
      <c r="J36" s="956"/>
      <c r="K36" s="957"/>
      <c r="L36" s="87"/>
    </row>
    <row r="37" spans="1:12" ht="24.95" customHeight="1" x14ac:dyDescent="0.25">
      <c r="A37" s="74"/>
      <c r="B37" s="75"/>
      <c r="C37" s="76"/>
      <c r="D37" s="76"/>
      <c r="E37" s="948" t="s">
        <v>39</v>
      </c>
      <c r="F37" s="949"/>
      <c r="G37" s="432"/>
      <c r="H37" s="949" t="s">
        <v>108</v>
      </c>
      <c r="I37" s="1015" t="s">
        <v>39</v>
      </c>
      <c r="J37" s="1016"/>
      <c r="K37" s="411"/>
      <c r="L37" s="87"/>
    </row>
    <row r="38" spans="1:12" ht="24.95" customHeight="1" x14ac:dyDescent="0.25">
      <c r="A38" s="74"/>
      <c r="B38" s="94"/>
      <c r="C38" s="94"/>
      <c r="D38" s="959" t="s">
        <v>0</v>
      </c>
      <c r="E38" s="948"/>
      <c r="F38" s="949"/>
      <c r="G38" s="560" t="s">
        <v>107</v>
      </c>
      <c r="H38" s="949"/>
      <c r="I38" s="1015"/>
      <c r="J38" s="1016"/>
      <c r="K38" s="114" t="s">
        <v>107</v>
      </c>
      <c r="L38" s="87"/>
    </row>
    <row r="39" spans="1:12" ht="15" customHeight="1" x14ac:dyDescent="0.25">
      <c r="A39" s="958" t="s">
        <v>140</v>
      </c>
      <c r="B39" s="958"/>
      <c r="C39" s="126" t="s">
        <v>45</v>
      </c>
      <c r="D39" s="960"/>
      <c r="E39" s="770" t="s">
        <v>342</v>
      </c>
      <c r="F39" s="764" t="s">
        <v>1</v>
      </c>
      <c r="G39" s="561" t="s">
        <v>66</v>
      </c>
      <c r="H39" s="958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71" t="str">
        <f>T!J20</f>
        <v>Červenec</v>
      </c>
      <c r="B40" s="972"/>
      <c r="C40" s="92" t="s">
        <v>6</v>
      </c>
      <c r="D40" s="77">
        <v>180</v>
      </c>
      <c r="E40" s="90">
        <v>30923.573</v>
      </c>
      <c r="F40" s="78">
        <v>330677.97429999994</v>
      </c>
      <c r="G40" s="433">
        <f>E40/$E$45</f>
        <v>0.80646030987708195</v>
      </c>
      <c r="H40" s="141">
        <f>(E40-I40)/I40</f>
        <v>0.23595598442731514</v>
      </c>
      <c r="I40" s="414">
        <v>25019.963</v>
      </c>
      <c r="J40" s="112">
        <v>266918.99835000001</v>
      </c>
      <c r="K40" s="116">
        <f>I40/$I$45</f>
        <v>0.65073071940156002</v>
      </c>
      <c r="L40" s="87"/>
    </row>
    <row r="41" spans="1:12" ht="11.1" customHeight="1" x14ac:dyDescent="0.2">
      <c r="A41" s="973"/>
      <c r="B41" s="974"/>
      <c r="C41" s="93" t="s">
        <v>7</v>
      </c>
      <c r="D41" s="77">
        <v>460</v>
      </c>
      <c r="E41" s="90">
        <v>1767.84</v>
      </c>
      <c r="F41" s="78">
        <v>18910.520339999992</v>
      </c>
      <c r="G41" s="434">
        <f t="shared" ref="G41" si="9">E41/$E$45</f>
        <v>4.6103753735478765E-2</v>
      </c>
      <c r="H41" s="141">
        <f>(E41-I41)/I41</f>
        <v>-0.77934384049609196</v>
      </c>
      <c r="I41" s="414">
        <v>8011.741</v>
      </c>
      <c r="J41" s="112">
        <v>85518.880139999994</v>
      </c>
      <c r="K41" s="117">
        <f t="shared" ref="K41:K44" si="10">I41/$I$45</f>
        <v>0.20837304933620299</v>
      </c>
      <c r="L41" s="88"/>
    </row>
    <row r="42" spans="1:12" ht="11.1" customHeight="1" x14ac:dyDescent="0.2">
      <c r="A42" s="973"/>
      <c r="B42" s="974"/>
      <c r="C42" s="93" t="s">
        <v>8</v>
      </c>
      <c r="D42" s="77">
        <v>18161</v>
      </c>
      <c r="E42" s="90">
        <v>937.19400000000007</v>
      </c>
      <c r="F42" s="78">
        <v>10025.803759999999</v>
      </c>
      <c r="G42" s="434">
        <f>E42/$E$45</f>
        <v>2.4441217179364816E-2</v>
      </c>
      <c r="H42" s="141">
        <f t="shared" ref="H42:H44" si="11">(E42-I42)/I42</f>
        <v>-0.2273833833602773</v>
      </c>
      <c r="I42" s="414">
        <v>1213.0130000000001</v>
      </c>
      <c r="J42" s="112">
        <v>12948.287619999999</v>
      </c>
      <c r="K42" s="117">
        <f t="shared" si="10"/>
        <v>3.1548600696709443E-2</v>
      </c>
      <c r="L42" s="88"/>
    </row>
    <row r="43" spans="1:12" ht="11.1" customHeight="1" x14ac:dyDescent="0.2">
      <c r="A43" s="973"/>
      <c r="B43" s="974"/>
      <c r="C43" s="93" t="s">
        <v>9</v>
      </c>
      <c r="D43" s="77">
        <v>363647</v>
      </c>
      <c r="E43" s="90">
        <v>3575.9</v>
      </c>
      <c r="F43" s="78">
        <v>38257.300000000003</v>
      </c>
      <c r="G43" s="434">
        <f>E43/$E$45</f>
        <v>9.3256410638235671E-2</v>
      </c>
      <c r="H43" s="141">
        <f t="shared" si="11"/>
        <v>8.5699156980821714E-2</v>
      </c>
      <c r="I43" s="414">
        <v>3293.6380000000004</v>
      </c>
      <c r="J43" s="112">
        <v>35160.593000000001</v>
      </c>
      <c r="K43" s="117">
        <f t="shared" si="10"/>
        <v>8.5662453824904353E-2</v>
      </c>
      <c r="L43" s="88"/>
    </row>
    <row r="44" spans="1:12" ht="11.1" customHeight="1" x14ac:dyDescent="0.2">
      <c r="A44" s="973"/>
      <c r="B44" s="974"/>
      <c r="C44" s="93" t="s">
        <v>306</v>
      </c>
      <c r="D44" s="77">
        <v>25</v>
      </c>
      <c r="E44" s="90">
        <v>1140.31</v>
      </c>
      <c r="F44" s="78">
        <v>12192.630009999999</v>
      </c>
      <c r="G44" s="434">
        <f>E44/$E$45</f>
        <v>2.9738308569838782E-2</v>
      </c>
      <c r="H44" s="141">
        <f t="shared" si="11"/>
        <v>0.25216323769699728</v>
      </c>
      <c r="I44" s="417">
        <v>910.67200000000003</v>
      </c>
      <c r="J44" s="118">
        <v>9721.7263800000001</v>
      </c>
      <c r="K44" s="117">
        <f t="shared" si="10"/>
        <v>2.3685176740623374E-2</v>
      </c>
      <c r="L44" s="88"/>
    </row>
    <row r="45" spans="1:12" ht="11.1" customHeight="1" x14ac:dyDescent="0.2">
      <c r="A45" s="975"/>
      <c r="B45" s="976"/>
      <c r="C45" s="592" t="s">
        <v>2</v>
      </c>
      <c r="D45" s="593">
        <v>382473</v>
      </c>
      <c r="E45" s="594">
        <v>38344.817000000003</v>
      </c>
      <c r="F45" s="595">
        <v>410064.22840999992</v>
      </c>
      <c r="G45" s="596">
        <f>SUM(G40:G44)</f>
        <v>1</v>
      </c>
      <c r="H45" s="597">
        <f>(E45-I45)/I45</f>
        <v>-2.710341668723941E-3</v>
      </c>
      <c r="I45" s="598">
        <v>38449.026999999995</v>
      </c>
      <c r="J45" s="599">
        <v>410268.48549000005</v>
      </c>
      <c r="K45" s="607">
        <f>SUM(K40:K43)</f>
        <v>0.97631482325937669</v>
      </c>
      <c r="L45" s="99"/>
    </row>
    <row r="46" spans="1:12" ht="11.1" customHeight="1" x14ac:dyDescent="0.2">
      <c r="A46" s="977" t="str">
        <f>T!J21</f>
        <v>Srpen</v>
      </c>
      <c r="B46" s="978"/>
      <c r="C46" s="93" t="s">
        <v>6</v>
      </c>
      <c r="D46" s="77">
        <v>181</v>
      </c>
      <c r="E46" s="90">
        <v>29463.549000000003</v>
      </c>
      <c r="F46" s="78">
        <v>314321.87744000001</v>
      </c>
      <c r="G46" s="434">
        <f>E46/$E$51</f>
        <v>0.79513926174356275</v>
      </c>
      <c r="H46" s="141">
        <f>(E46-I46)/I46</f>
        <v>0.3585918439251769</v>
      </c>
      <c r="I46" s="414">
        <v>21686.829000000002</v>
      </c>
      <c r="J46" s="112">
        <v>230971.33433000004</v>
      </c>
      <c r="K46" s="117">
        <f>I46/$I$51</f>
        <v>0.62229082418675019</v>
      </c>
      <c r="L46" s="88"/>
    </row>
    <row r="47" spans="1:12" ht="11.1" customHeight="1" x14ac:dyDescent="0.2">
      <c r="A47" s="977"/>
      <c r="B47" s="978"/>
      <c r="C47" s="93" t="s">
        <v>7</v>
      </c>
      <c r="D47" s="77">
        <v>461</v>
      </c>
      <c r="E47" s="90">
        <v>2170.2720000000004</v>
      </c>
      <c r="F47" s="78">
        <v>23165.227229999982</v>
      </c>
      <c r="G47" s="434">
        <f t="shared" ref="G47:G50" si="12">E47/$E$51</f>
        <v>5.8569606664245558E-2</v>
      </c>
      <c r="H47" s="141">
        <f>(E47-I47)/I47</f>
        <v>-0.72039171174838912</v>
      </c>
      <c r="I47" s="414">
        <v>7761.83</v>
      </c>
      <c r="J47" s="112">
        <v>82700.721770000004</v>
      </c>
      <c r="K47" s="117">
        <f t="shared" ref="K47:K50" si="13">I47/$I$51</f>
        <v>0.2227211542958836</v>
      </c>
      <c r="L47" s="89"/>
    </row>
    <row r="48" spans="1:12" ht="11.1" customHeight="1" x14ac:dyDescent="0.2">
      <c r="A48" s="977"/>
      <c r="B48" s="978"/>
      <c r="C48" s="93" t="s">
        <v>8</v>
      </c>
      <c r="D48" s="77">
        <v>18172</v>
      </c>
      <c r="E48" s="90">
        <v>1016.979</v>
      </c>
      <c r="F48" s="78">
        <v>10858.412659999998</v>
      </c>
      <c r="G48" s="434">
        <f t="shared" si="12"/>
        <v>2.744543541814011E-2</v>
      </c>
      <c r="H48" s="141">
        <f t="shared" ref="H48:H50" si="14">(E48-I48)/I48</f>
        <v>-0.11309919366232199</v>
      </c>
      <c r="I48" s="414">
        <v>1146.6660000000002</v>
      </c>
      <c r="J48" s="112">
        <v>12215.628049999999</v>
      </c>
      <c r="K48" s="117">
        <f t="shared" si="13"/>
        <v>3.2902907576157131E-2</v>
      </c>
      <c r="L48" s="88"/>
    </row>
    <row r="49" spans="1:12" ht="11.1" customHeight="1" x14ac:dyDescent="0.2">
      <c r="A49" s="977"/>
      <c r="B49" s="978"/>
      <c r="C49" s="93" t="s">
        <v>9</v>
      </c>
      <c r="D49" s="77">
        <v>363540</v>
      </c>
      <c r="E49" s="90">
        <v>3170.5</v>
      </c>
      <c r="F49" s="78">
        <v>33847.4</v>
      </c>
      <c r="G49" s="434">
        <f t="shared" si="12"/>
        <v>8.5562979169887698E-2</v>
      </c>
      <c r="H49" s="141">
        <f t="shared" si="14"/>
        <v>-3.4208602412574687E-2</v>
      </c>
      <c r="I49" s="414">
        <v>3282.8</v>
      </c>
      <c r="J49" s="112">
        <v>34980.9</v>
      </c>
      <c r="K49" s="117">
        <f t="shared" si="13"/>
        <v>9.4198018421239149E-2</v>
      </c>
      <c r="L49" s="88"/>
    </row>
    <row r="50" spans="1:12" ht="11.1" customHeight="1" x14ac:dyDescent="0.2">
      <c r="A50" s="977"/>
      <c r="B50" s="978"/>
      <c r="C50" s="93" t="s">
        <v>306</v>
      </c>
      <c r="D50" s="77">
        <v>26</v>
      </c>
      <c r="E50" s="90">
        <v>1233.277</v>
      </c>
      <c r="F50" s="78">
        <v>13158.123610000001</v>
      </c>
      <c r="G50" s="434">
        <f t="shared" si="12"/>
        <v>3.3282717004163881E-2</v>
      </c>
      <c r="H50" s="141">
        <f t="shared" si="14"/>
        <v>0.26897974512921036</v>
      </c>
      <c r="I50" s="417">
        <v>971.86500000000001</v>
      </c>
      <c r="J50" s="118">
        <v>10356.112539999998</v>
      </c>
      <c r="K50" s="117">
        <f t="shared" si="13"/>
        <v>2.7887095519970023E-2</v>
      </c>
      <c r="L50" s="88"/>
    </row>
    <row r="51" spans="1:12" ht="11.1" customHeight="1" x14ac:dyDescent="0.2">
      <c r="A51" s="977"/>
      <c r="B51" s="978"/>
      <c r="C51" s="592" t="s">
        <v>2</v>
      </c>
      <c r="D51" s="593">
        <v>382380</v>
      </c>
      <c r="E51" s="594">
        <v>37054.577000000005</v>
      </c>
      <c r="F51" s="595">
        <v>395351.04093999998</v>
      </c>
      <c r="G51" s="596">
        <f>SUM(G46:G50)</f>
        <v>1</v>
      </c>
      <c r="H51" s="597">
        <f t="shared" ref="H51" si="15">(E51-I51)/I51</f>
        <v>6.3259329486177962E-2</v>
      </c>
      <c r="I51" s="598">
        <v>34849.99</v>
      </c>
      <c r="J51" s="599">
        <v>371224.69669000007</v>
      </c>
      <c r="K51" s="607">
        <f>SUM(K46:K49)</f>
        <v>0.97211290448003007</v>
      </c>
      <c r="L51" s="99"/>
    </row>
    <row r="52" spans="1:12" ht="11.1" customHeight="1" x14ac:dyDescent="0.2">
      <c r="A52" s="977" t="str">
        <f>T!J22</f>
        <v>Září</v>
      </c>
      <c r="B52" s="978"/>
      <c r="C52" s="92" t="s">
        <v>6</v>
      </c>
      <c r="D52" s="104">
        <v>175</v>
      </c>
      <c r="E52" s="106">
        <v>36002.779999999992</v>
      </c>
      <c r="F52" s="105">
        <v>384498.46943999996</v>
      </c>
      <c r="G52" s="433">
        <f>E52/$E$57</f>
        <v>0.76867767608506643</v>
      </c>
      <c r="H52" s="395">
        <f>(E52-I52)/I52</f>
        <v>0.21007815089598336</v>
      </c>
      <c r="I52" s="413">
        <v>29752.441999999999</v>
      </c>
      <c r="J52" s="113">
        <v>317587.03171999991</v>
      </c>
      <c r="K52" s="116">
        <f>I52/$I$57</f>
        <v>0.56943506973935265</v>
      </c>
      <c r="L52" s="106"/>
    </row>
    <row r="53" spans="1:12" ht="11.1" customHeight="1" x14ac:dyDescent="0.2">
      <c r="A53" s="977"/>
      <c r="B53" s="978"/>
      <c r="C53" s="93" t="s">
        <v>7</v>
      </c>
      <c r="D53" s="77">
        <v>462</v>
      </c>
      <c r="E53" s="90">
        <v>2479.9459999999999</v>
      </c>
      <c r="F53" s="78">
        <v>26493.654959999974</v>
      </c>
      <c r="G53" s="434">
        <f t="shared" ref="G53:G56" si="16">E53/$E$57</f>
        <v>5.2948109232021992E-2</v>
      </c>
      <c r="H53" s="141">
        <f t="shared" ref="H53:H56" si="17">(E53-I53)/I53</f>
        <v>-0.73360499054653094</v>
      </c>
      <c r="I53" s="414">
        <v>9309.280999999999</v>
      </c>
      <c r="J53" s="112">
        <v>99416.84613000002</v>
      </c>
      <c r="K53" s="117">
        <f t="shared" ref="K53:K56" si="18">I53/$I$57</f>
        <v>0.17817129348435434</v>
      </c>
      <c r="L53" s="90"/>
    </row>
    <row r="54" spans="1:12" ht="11.1" customHeight="1" x14ac:dyDescent="0.2">
      <c r="A54" s="977"/>
      <c r="B54" s="978"/>
      <c r="C54" s="93" t="s">
        <v>8</v>
      </c>
      <c r="D54" s="77">
        <v>18199</v>
      </c>
      <c r="E54" s="90">
        <v>2329.3579999999997</v>
      </c>
      <c r="F54" s="78">
        <v>24888.372100000004</v>
      </c>
      <c r="G54" s="434">
        <f t="shared" si="16"/>
        <v>4.973297879247543E-2</v>
      </c>
      <c r="H54" s="141">
        <f t="shared" si="17"/>
        <v>-0.39373501000092409</v>
      </c>
      <c r="I54" s="414">
        <v>3842.1450000000004</v>
      </c>
      <c r="J54" s="112">
        <v>41036.148120000005</v>
      </c>
      <c r="K54" s="117">
        <f t="shared" si="18"/>
        <v>7.3535211194553557E-2</v>
      </c>
      <c r="L54" s="90"/>
    </row>
    <row r="55" spans="1:12" ht="11.1" customHeight="1" x14ac:dyDescent="0.2">
      <c r="A55" s="977"/>
      <c r="B55" s="978"/>
      <c r="C55" s="93" t="s">
        <v>9</v>
      </c>
      <c r="D55" s="77">
        <v>363478</v>
      </c>
      <c r="E55" s="90">
        <v>4887.2</v>
      </c>
      <c r="F55" s="78">
        <v>52217.599999999999</v>
      </c>
      <c r="G55" s="434">
        <f t="shared" si="16"/>
        <v>0.10434420726852031</v>
      </c>
      <c r="H55" s="141">
        <f t="shared" si="17"/>
        <v>-0.41668357542699591</v>
      </c>
      <c r="I55" s="414">
        <v>8378.2999999999993</v>
      </c>
      <c r="J55" s="112">
        <v>89486</v>
      </c>
      <c r="K55" s="117">
        <f t="shared" si="18"/>
        <v>0.16035315167733857</v>
      </c>
      <c r="L55" s="90"/>
    </row>
    <row r="56" spans="1:12" ht="11.1" customHeight="1" x14ac:dyDescent="0.2">
      <c r="A56" s="972"/>
      <c r="B56" s="1023"/>
      <c r="C56" s="93" t="s">
        <v>306</v>
      </c>
      <c r="D56" s="77">
        <v>26</v>
      </c>
      <c r="E56" s="90">
        <v>1138.0070000000001</v>
      </c>
      <c r="F56" s="78">
        <v>12150.715809999998</v>
      </c>
      <c r="G56" s="434">
        <f t="shared" si="16"/>
        <v>2.4297028621915823E-2</v>
      </c>
      <c r="H56" s="141">
        <f t="shared" si="17"/>
        <v>0.17698521951466725</v>
      </c>
      <c r="I56" s="417">
        <v>966.88300000000004</v>
      </c>
      <c r="J56" s="118">
        <v>10326.96326</v>
      </c>
      <c r="K56" s="117">
        <f t="shared" si="18"/>
        <v>1.8505273904400675E-2</v>
      </c>
      <c r="L56" s="90"/>
    </row>
    <row r="57" spans="1:12" ht="11.1" customHeight="1" thickBot="1" x14ac:dyDescent="0.25">
      <c r="A57" s="979"/>
      <c r="B57" s="980"/>
      <c r="C57" s="659" t="s">
        <v>2</v>
      </c>
      <c r="D57" s="660">
        <v>382340</v>
      </c>
      <c r="E57" s="661">
        <v>46837.29099999999</v>
      </c>
      <c r="F57" s="662">
        <v>500248.81230999989</v>
      </c>
      <c r="G57" s="663">
        <f>SUM(G52:G56)</f>
        <v>1</v>
      </c>
      <c r="H57" s="664">
        <f t="shared" ref="H57" si="19">(E57-I57)/I57</f>
        <v>-0.10357623528894364</v>
      </c>
      <c r="I57" s="665">
        <v>52249.051000000007</v>
      </c>
      <c r="J57" s="666">
        <v>557852.98922999995</v>
      </c>
      <c r="K57" s="667">
        <f>SUM(K52:K55)</f>
        <v>0.98149472609559907</v>
      </c>
      <c r="L57" s="107"/>
    </row>
    <row r="58" spans="1:12" ht="11.1" customHeight="1" thickTop="1" x14ac:dyDescent="0.2">
      <c r="A58" s="1021" t="str">
        <f>T!E17</f>
        <v>III. čtvrtletí</v>
      </c>
      <c r="B58" s="1022"/>
      <c r="C58" s="93" t="s">
        <v>6</v>
      </c>
      <c r="D58" s="77">
        <f>D52</f>
        <v>175</v>
      </c>
      <c r="E58" s="90">
        <f>E40+E46+E52</f>
        <v>96389.902000000002</v>
      </c>
      <c r="F58" s="78">
        <f>F40+F46+F52</f>
        <v>1029498.32118</v>
      </c>
      <c r="G58" s="434">
        <f>E58/$E$63</f>
        <v>0.78855134201324251</v>
      </c>
      <c r="H58" s="141">
        <f>(E58-I58)/I58</f>
        <v>0.26067051626491583</v>
      </c>
      <c r="I58" s="414">
        <f>I40+I46+I52</f>
        <v>76459.233999999997</v>
      </c>
      <c r="J58" s="112">
        <f>J40+J46+J52</f>
        <v>815477.36439999996</v>
      </c>
      <c r="K58" s="117">
        <f>I58/$I$63</f>
        <v>0.60900366861877953</v>
      </c>
      <c r="L58" s="87"/>
    </row>
    <row r="59" spans="1:12" ht="11.1" customHeight="1" x14ac:dyDescent="0.2">
      <c r="A59" s="977"/>
      <c r="B59" s="978"/>
      <c r="C59" s="93" t="s">
        <v>7</v>
      </c>
      <c r="D59" s="77">
        <f>D53</f>
        <v>462</v>
      </c>
      <c r="E59" s="90">
        <f t="shared" ref="E59:F60" si="20">E41+E47+E53</f>
        <v>6418.058</v>
      </c>
      <c r="F59" s="78">
        <f t="shared" si="20"/>
        <v>68569.402529999948</v>
      </c>
      <c r="G59" s="434">
        <f t="shared" ref="G59:G62" si="21">E59/$E$63</f>
        <v>5.2505170604062103E-2</v>
      </c>
      <c r="H59" s="141">
        <f t="shared" ref="H59:H62" si="22">(E59-I59)/I59</f>
        <v>-0.74412566800617408</v>
      </c>
      <c r="I59" s="414">
        <f t="shared" ref="I59:J59" si="23">I41+I47+I53</f>
        <v>25082.851999999999</v>
      </c>
      <c r="J59" s="112">
        <f t="shared" si="23"/>
        <v>267636.44804000005</v>
      </c>
      <c r="K59" s="117">
        <f t="shared" ref="K59:K62" si="24">I59/$I$63</f>
        <v>0.19978684180150028</v>
      </c>
      <c r="L59" s="87"/>
    </row>
    <row r="60" spans="1:12" ht="11.1" customHeight="1" x14ac:dyDescent="0.2">
      <c r="A60" s="977"/>
      <c r="B60" s="978"/>
      <c r="C60" s="93" t="s">
        <v>8</v>
      </c>
      <c r="D60" s="77">
        <f>D54</f>
        <v>18199</v>
      </c>
      <c r="E60" s="90">
        <f>E42+E48+E54</f>
        <v>4283.5309999999999</v>
      </c>
      <c r="F60" s="78">
        <f t="shared" si="20"/>
        <v>45772.588520000005</v>
      </c>
      <c r="G60" s="434">
        <f t="shared" si="21"/>
        <v>3.5042925125137347E-2</v>
      </c>
      <c r="H60" s="141">
        <f t="shared" si="22"/>
        <v>-0.30931109944429258</v>
      </c>
      <c r="I60" s="414">
        <f>I42+I48+I54</f>
        <v>6201.8240000000005</v>
      </c>
      <c r="J60" s="112">
        <f t="shared" ref="J60" si="25">J42+J48+J54</f>
        <v>66200.06379</v>
      </c>
      <c r="K60" s="117">
        <f t="shared" si="24"/>
        <v>4.9398004276736462E-2</v>
      </c>
      <c r="L60" s="87"/>
    </row>
    <row r="61" spans="1:12" ht="11.1" customHeight="1" x14ac:dyDescent="0.2">
      <c r="A61" s="977"/>
      <c r="B61" s="978"/>
      <c r="C61" s="93" t="s">
        <v>9</v>
      </c>
      <c r="D61" s="77">
        <f>D55</f>
        <v>363478</v>
      </c>
      <c r="E61" s="90">
        <f t="shared" ref="E61:F62" si="26">E43+E49+E55</f>
        <v>11633.599999999999</v>
      </c>
      <c r="F61" s="78">
        <f t="shared" si="26"/>
        <v>124322.30000000002</v>
      </c>
      <c r="G61" s="434">
        <f t="shared" si="21"/>
        <v>9.5172738036866739E-2</v>
      </c>
      <c r="H61" s="141">
        <f t="shared" si="22"/>
        <v>-0.22207931693621119</v>
      </c>
      <c r="I61" s="414">
        <f t="shared" ref="I61:J61" si="27">I43+I49+I55</f>
        <v>14954.737999999999</v>
      </c>
      <c r="J61" s="112">
        <f t="shared" si="27"/>
        <v>159627.49300000002</v>
      </c>
      <c r="K61" s="117">
        <f t="shared" si="24"/>
        <v>0.11911563625176613</v>
      </c>
      <c r="L61" s="87"/>
    </row>
    <row r="62" spans="1:12" ht="11.1" customHeight="1" x14ac:dyDescent="0.2">
      <c r="A62" s="977"/>
      <c r="B62" s="978"/>
      <c r="C62" s="93" t="s">
        <v>306</v>
      </c>
      <c r="D62" s="77">
        <f>D56</f>
        <v>26</v>
      </c>
      <c r="E62" s="90">
        <f>E44+E50+E56</f>
        <v>3511.5940000000001</v>
      </c>
      <c r="F62" s="78">
        <f t="shared" si="26"/>
        <v>37501.469429999997</v>
      </c>
      <c r="G62" s="434">
        <f t="shared" si="21"/>
        <v>2.8727824220691194E-2</v>
      </c>
      <c r="H62" s="141">
        <f t="shared" si="22"/>
        <v>0.23238904759565104</v>
      </c>
      <c r="I62" s="414">
        <f>I44+I50+I56</f>
        <v>2849.42</v>
      </c>
      <c r="J62" s="112">
        <f t="shared" ref="J62" si="28">J44+J50+J56</f>
        <v>30404.802179999999</v>
      </c>
      <c r="K62" s="117">
        <f t="shared" si="24"/>
        <v>2.2695849051217579E-2</v>
      </c>
      <c r="L62" s="87"/>
    </row>
    <row r="63" spans="1:12" ht="11.1" customHeight="1" x14ac:dyDescent="0.2">
      <c r="A63" s="977"/>
      <c r="B63" s="978"/>
      <c r="C63" s="627" t="s">
        <v>2</v>
      </c>
      <c r="D63" s="622">
        <f>SUM(D58:D62)</f>
        <v>382340</v>
      </c>
      <c r="E63" s="628">
        <f>SUM(E58:E62)</f>
        <v>122236.68500000001</v>
      </c>
      <c r="F63" s="629">
        <f>SUM(F58:F62)</f>
        <v>1305664.0816599999</v>
      </c>
      <c r="G63" s="630">
        <f>SUM(G58:G62)</f>
        <v>1</v>
      </c>
      <c r="H63" s="631">
        <f>(E63-I63)/I63</f>
        <v>-2.6375419811318697E-2</v>
      </c>
      <c r="I63" s="641">
        <f>SUM(I58:I62)</f>
        <v>125548.068</v>
      </c>
      <c r="J63" s="642">
        <f>SUM(J58:J62)</f>
        <v>1339346.17141</v>
      </c>
      <c r="K63" s="643">
        <f>SUM(K58:K61)</f>
        <v>0.97730415094878242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1" t="s">
        <v>241</v>
      </c>
      <c r="L1" s="951"/>
    </row>
    <row r="2" spans="1:17" s="668" customFormat="1" ht="30" customHeight="1" x14ac:dyDescent="0.25">
      <c r="A2" s="872" t="s">
        <v>204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17" ht="17.100000000000001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17" ht="12.95" customHeight="1" x14ac:dyDescent="0.2">
      <c r="A4" s="952" t="s">
        <v>116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17" ht="24.95" customHeight="1" x14ac:dyDescent="0.25">
      <c r="A6" s="74"/>
      <c r="B6" s="75"/>
      <c r="C6" s="76"/>
      <c r="D6" s="76"/>
      <c r="E6" s="948" t="s">
        <v>39</v>
      </c>
      <c r="F6" s="949"/>
      <c r="G6" s="432"/>
      <c r="H6" s="949" t="s">
        <v>108</v>
      </c>
      <c r="I6" s="1015" t="s">
        <v>39</v>
      </c>
      <c r="J6" s="1016"/>
      <c r="K6" s="411"/>
      <c r="L6" s="87"/>
    </row>
    <row r="7" spans="1:17" ht="24.95" customHeight="1" x14ac:dyDescent="0.25">
      <c r="A7" s="74"/>
      <c r="B7" s="94"/>
      <c r="C7" s="94"/>
      <c r="D7" s="959" t="s">
        <v>0</v>
      </c>
      <c r="E7" s="948"/>
      <c r="F7" s="949"/>
      <c r="G7" s="560" t="s">
        <v>107</v>
      </c>
      <c r="H7" s="949"/>
      <c r="I7" s="1015"/>
      <c r="J7" s="1016"/>
      <c r="K7" s="114" t="s">
        <v>107</v>
      </c>
      <c r="L7" s="87"/>
    </row>
    <row r="8" spans="1:17" ht="15" customHeight="1" x14ac:dyDescent="0.25">
      <c r="A8" s="958" t="s">
        <v>140</v>
      </c>
      <c r="B8" s="958"/>
      <c r="C8" s="126" t="s">
        <v>45</v>
      </c>
      <c r="D8" s="960"/>
      <c r="E8" s="770" t="s">
        <v>342</v>
      </c>
      <c r="F8" s="764" t="s">
        <v>1</v>
      </c>
      <c r="G8" s="561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71" t="str">
        <f>T!J20</f>
        <v>Červenec</v>
      </c>
      <c r="B9" s="972"/>
      <c r="C9" s="92" t="s">
        <v>6</v>
      </c>
      <c r="D9" s="77">
        <v>115</v>
      </c>
      <c r="E9" s="90">
        <v>11788.755999999999</v>
      </c>
      <c r="F9" s="78">
        <v>126124.38947999998</v>
      </c>
      <c r="G9" s="433">
        <f>E9/$E$14</f>
        <v>0.71210500881919447</v>
      </c>
      <c r="H9" s="141">
        <f>(E9-I9)/I9</f>
        <v>8.9945628255851298E-2</v>
      </c>
      <c r="I9" s="414">
        <v>10815.911999999998</v>
      </c>
      <c r="J9" s="112">
        <v>115463.42389999994</v>
      </c>
      <c r="K9" s="116">
        <f>I9/$I$14</f>
        <v>0.69905456237639119</v>
      </c>
      <c r="L9" s="87"/>
    </row>
    <row r="10" spans="1:17" ht="11.1" customHeight="1" x14ac:dyDescent="0.2">
      <c r="A10" s="973"/>
      <c r="B10" s="974"/>
      <c r="C10" s="93" t="s">
        <v>7</v>
      </c>
      <c r="D10" s="77">
        <v>384</v>
      </c>
      <c r="E10" s="90">
        <v>1404.2049999999999</v>
      </c>
      <c r="F10" s="78">
        <v>15022.681169999996</v>
      </c>
      <c r="G10" s="434">
        <f>E10/$E$14</f>
        <v>8.4821622731775681E-2</v>
      </c>
      <c r="H10" s="141">
        <f>(E10-I10)/I10</f>
        <v>0.10274963934199643</v>
      </c>
      <c r="I10" s="414">
        <v>1273.367</v>
      </c>
      <c r="J10" s="112">
        <v>13594.103219999988</v>
      </c>
      <c r="K10" s="117">
        <f>I10/$I$14</f>
        <v>8.2300319282325729E-2</v>
      </c>
      <c r="L10" s="88"/>
      <c r="M10" s="79"/>
      <c r="O10" s="79"/>
      <c r="P10" s="79"/>
      <c r="Q10" s="79"/>
    </row>
    <row r="11" spans="1:17" ht="11.1" customHeight="1" x14ac:dyDescent="0.2">
      <c r="A11" s="973"/>
      <c r="B11" s="974"/>
      <c r="C11" s="93" t="s">
        <v>8</v>
      </c>
      <c r="D11" s="77">
        <v>13190</v>
      </c>
      <c r="E11" s="90">
        <v>663.48599999999999</v>
      </c>
      <c r="F11" s="78">
        <v>7098.7480099999993</v>
      </c>
      <c r="G11" s="434">
        <f>E11/$E$14</f>
        <v>4.0078164641070869E-2</v>
      </c>
      <c r="H11" s="141">
        <f t="shared" ref="H11:H13" si="0">(E11-I11)/I11</f>
        <v>-0.24250941888343416</v>
      </c>
      <c r="I11" s="414">
        <v>875.9</v>
      </c>
      <c r="J11" s="112">
        <v>9350.7999999999993</v>
      </c>
      <c r="K11" s="117">
        <f>I11/$I$14</f>
        <v>5.6611212367989043E-2</v>
      </c>
      <c r="L11" s="88"/>
      <c r="M11" s="79"/>
      <c r="O11" s="79"/>
      <c r="P11" s="79"/>
      <c r="Q11" s="79"/>
    </row>
    <row r="12" spans="1:17" ht="11.1" customHeight="1" x14ac:dyDescent="0.2">
      <c r="A12" s="973"/>
      <c r="B12" s="974"/>
      <c r="C12" s="93" t="s">
        <v>9</v>
      </c>
      <c r="D12" s="77">
        <v>174816</v>
      </c>
      <c r="E12" s="90">
        <v>2337.6999999999998</v>
      </c>
      <c r="F12" s="78">
        <v>25009.8</v>
      </c>
      <c r="G12" s="434">
        <f>E12/$E$14</f>
        <v>0.14120980017880011</v>
      </c>
      <c r="H12" s="141">
        <f t="shared" si="0"/>
        <v>7.4656369236426989E-2</v>
      </c>
      <c r="I12" s="414">
        <v>2175.3000000000002</v>
      </c>
      <c r="J12" s="112">
        <v>23221.7</v>
      </c>
      <c r="K12" s="117">
        <f>I12/$I$14</f>
        <v>0.14059409780121768</v>
      </c>
      <c r="L12" s="88"/>
      <c r="M12" s="79"/>
      <c r="O12" s="79"/>
      <c r="P12" s="79"/>
      <c r="Q12" s="79"/>
    </row>
    <row r="13" spans="1:17" ht="11.1" customHeight="1" x14ac:dyDescent="0.2">
      <c r="A13" s="973"/>
      <c r="B13" s="974"/>
      <c r="C13" s="93" t="s">
        <v>306</v>
      </c>
      <c r="D13" s="77">
        <v>12</v>
      </c>
      <c r="E13" s="90">
        <v>360.65300000000002</v>
      </c>
      <c r="F13" s="78">
        <v>3858.5151800000008</v>
      </c>
      <c r="G13" s="434">
        <f>E13/$E$14</f>
        <v>2.1785403629158918E-2</v>
      </c>
      <c r="H13" s="141">
        <f t="shared" si="0"/>
        <v>8.7217872850980246E-2</v>
      </c>
      <c r="I13" s="417">
        <v>331.721</v>
      </c>
      <c r="J13" s="118">
        <v>3541.2284100000002</v>
      </c>
      <c r="K13" s="117">
        <f>I13/$I$14</f>
        <v>2.1439808172076372E-2</v>
      </c>
      <c r="L13" s="88"/>
      <c r="M13" s="79"/>
      <c r="O13" s="79"/>
      <c r="P13" s="79"/>
      <c r="Q13" s="79"/>
    </row>
    <row r="14" spans="1:17" ht="11.1" customHeight="1" x14ac:dyDescent="0.2">
      <c r="A14" s="975"/>
      <c r="B14" s="976"/>
      <c r="C14" s="592" t="s">
        <v>2</v>
      </c>
      <c r="D14" s="593">
        <v>188517</v>
      </c>
      <c r="E14" s="594">
        <v>16554.8</v>
      </c>
      <c r="F14" s="595">
        <v>177114.13383999997</v>
      </c>
      <c r="G14" s="596">
        <f>SUM(G9:G13)</f>
        <v>1</v>
      </c>
      <c r="H14" s="597">
        <f>(E14-I14)/I14</f>
        <v>6.9970657049417698E-2</v>
      </c>
      <c r="I14" s="598">
        <v>15472.199999999999</v>
      </c>
      <c r="J14" s="599">
        <v>165171.25552999994</v>
      </c>
      <c r="K14" s="607">
        <f>SUM(K9:K12)</f>
        <v>0.97856019182792364</v>
      </c>
      <c r="L14" s="99"/>
      <c r="M14" s="79"/>
    </row>
    <row r="15" spans="1:17" ht="11.1" customHeight="1" x14ac:dyDescent="0.2">
      <c r="A15" s="977" t="str">
        <f>T!J21</f>
        <v>Srpen</v>
      </c>
      <c r="B15" s="978"/>
      <c r="C15" s="93" t="s">
        <v>6</v>
      </c>
      <c r="D15" s="77">
        <v>115</v>
      </c>
      <c r="E15" s="90">
        <v>11410.544</v>
      </c>
      <c r="F15" s="78">
        <v>121813.87597999995</v>
      </c>
      <c r="G15" s="434">
        <f>E15/$E$20</f>
        <v>0.70660086076106143</v>
      </c>
      <c r="H15" s="141">
        <f>(E15-I15)/I15</f>
        <v>6.9481991428618245E-2</v>
      </c>
      <c r="I15" s="414">
        <v>10669.225</v>
      </c>
      <c r="J15" s="112">
        <v>113690.54631999992</v>
      </c>
      <c r="K15" s="117">
        <f>I15/$I$20</f>
        <v>0.68038753658863216</v>
      </c>
      <c r="L15" s="88"/>
      <c r="M15" s="79"/>
      <c r="N15" s="79"/>
    </row>
    <row r="16" spans="1:17" ht="11.1" customHeight="1" x14ac:dyDescent="0.2">
      <c r="A16" s="977"/>
      <c r="B16" s="978"/>
      <c r="C16" s="93" t="s">
        <v>7</v>
      </c>
      <c r="D16" s="77">
        <v>387</v>
      </c>
      <c r="E16" s="90">
        <v>1574.19</v>
      </c>
      <c r="F16" s="78">
        <v>16805.173400000007</v>
      </c>
      <c r="G16" s="434">
        <f>E16/$E$20</f>
        <v>9.7482119082267712E-2</v>
      </c>
      <c r="H16" s="141">
        <f>(E16-I16)/I16</f>
        <v>-4.6097500822596206E-2</v>
      </c>
      <c r="I16" s="414">
        <v>1650.2630000000001</v>
      </c>
      <c r="J16" s="112">
        <v>17584.578940000003</v>
      </c>
      <c r="K16" s="117">
        <f>I16/$I$20</f>
        <v>0.10523898195917378</v>
      </c>
      <c r="L16" s="89"/>
      <c r="M16" s="82"/>
      <c r="N16" s="79"/>
    </row>
    <row r="17" spans="1:21" ht="11.1" customHeight="1" x14ac:dyDescent="0.2">
      <c r="A17" s="977"/>
      <c r="B17" s="978"/>
      <c r="C17" s="93" t="s">
        <v>8</v>
      </c>
      <c r="D17" s="77">
        <v>13197</v>
      </c>
      <c r="E17" s="90">
        <v>718.89</v>
      </c>
      <c r="F17" s="78">
        <v>7674.99118</v>
      </c>
      <c r="G17" s="434">
        <f>E17/$E$20</f>
        <v>4.4517447440938787E-2</v>
      </c>
      <c r="H17" s="141">
        <f t="shared" ref="H17:H20" si="1">(E17-I17)/I17</f>
        <v>-0.13146067415730345</v>
      </c>
      <c r="I17" s="414">
        <v>827.7</v>
      </c>
      <c r="J17" s="112">
        <v>8819.6</v>
      </c>
      <c r="K17" s="117">
        <f>I17/$I$20</f>
        <v>5.2783286886761767E-2</v>
      </c>
      <c r="L17" s="88"/>
      <c r="M17" s="79"/>
      <c r="N17" s="79"/>
      <c r="O17" s="79"/>
      <c r="P17" s="79"/>
    </row>
    <row r="18" spans="1:21" ht="11.1" customHeight="1" x14ac:dyDescent="0.2">
      <c r="A18" s="977"/>
      <c r="B18" s="978"/>
      <c r="C18" s="93" t="s">
        <v>9</v>
      </c>
      <c r="D18" s="77">
        <v>174767</v>
      </c>
      <c r="E18" s="90">
        <v>2072.6999999999998</v>
      </c>
      <c r="F18" s="78">
        <v>22127</v>
      </c>
      <c r="G18" s="434">
        <f>E18/$E$20</f>
        <v>0.12835247855838003</v>
      </c>
      <c r="H18" s="141">
        <f t="shared" si="1"/>
        <v>-4.4222078760490682E-2</v>
      </c>
      <c r="I18" s="414">
        <v>2168.6</v>
      </c>
      <c r="J18" s="112">
        <v>23108.7</v>
      </c>
      <c r="K18" s="117">
        <f>I18/$I$20</f>
        <v>0.13829386969026405</v>
      </c>
      <c r="L18" s="88"/>
      <c r="M18" s="79"/>
      <c r="N18" s="79"/>
      <c r="O18" s="79"/>
      <c r="P18" s="79"/>
    </row>
    <row r="19" spans="1:21" ht="11.1" customHeight="1" x14ac:dyDescent="0.2">
      <c r="A19" s="977"/>
      <c r="B19" s="978"/>
      <c r="C19" s="93" t="s">
        <v>306</v>
      </c>
      <c r="D19" s="77">
        <v>12</v>
      </c>
      <c r="E19" s="90">
        <v>372.17599999999999</v>
      </c>
      <c r="F19" s="78">
        <v>3973.1850500000005</v>
      </c>
      <c r="G19" s="434">
        <f>E19/$E$20</f>
        <v>2.3047094157352076E-2</v>
      </c>
      <c r="H19" s="141">
        <f t="shared" si="1"/>
        <v>1.8789418360196149E-2</v>
      </c>
      <c r="I19" s="417">
        <v>365.31200000000001</v>
      </c>
      <c r="J19" s="118">
        <v>3892.7298200000005</v>
      </c>
      <c r="K19" s="117">
        <f>I19/$I$20</f>
        <v>2.3296324875168195E-2</v>
      </c>
      <c r="L19" s="88"/>
      <c r="M19" s="79"/>
      <c r="N19" s="79"/>
      <c r="O19" s="79"/>
      <c r="P19" s="79"/>
    </row>
    <row r="20" spans="1:21" ht="11.1" customHeight="1" x14ac:dyDescent="0.2">
      <c r="A20" s="977"/>
      <c r="B20" s="978"/>
      <c r="C20" s="592" t="s">
        <v>2</v>
      </c>
      <c r="D20" s="593">
        <v>188478</v>
      </c>
      <c r="E20" s="594">
        <v>16148.5</v>
      </c>
      <c r="F20" s="595">
        <v>172394.22560999996</v>
      </c>
      <c r="G20" s="596">
        <f>SUM(G15:G19)</f>
        <v>1</v>
      </c>
      <c r="H20" s="597">
        <f t="shared" si="1"/>
        <v>2.9806582446384358E-2</v>
      </c>
      <c r="I20" s="598">
        <v>15681.100000000002</v>
      </c>
      <c r="J20" s="599">
        <v>167096.15507999994</v>
      </c>
      <c r="K20" s="607">
        <f>SUM(K15:K18)</f>
        <v>0.9767036751248318</v>
      </c>
      <c r="L20" s="99"/>
      <c r="M20" s="79"/>
      <c r="N20" s="79"/>
      <c r="O20" s="79"/>
      <c r="P20" s="79"/>
    </row>
    <row r="21" spans="1:21" ht="11.1" customHeight="1" x14ac:dyDescent="0.2">
      <c r="A21" s="977" t="str">
        <f>T!J22</f>
        <v>Září</v>
      </c>
      <c r="B21" s="978"/>
      <c r="C21" s="92" t="s">
        <v>6</v>
      </c>
      <c r="D21" s="104">
        <v>115</v>
      </c>
      <c r="E21" s="106">
        <v>9748.18</v>
      </c>
      <c r="F21" s="105">
        <v>104155.64445999997</v>
      </c>
      <c r="G21" s="433">
        <f>E21/$E$26</f>
        <v>0.57918008436813029</v>
      </c>
      <c r="H21" s="395">
        <f>(E21-I21)/I21</f>
        <v>-0.19035258297922991</v>
      </c>
      <c r="I21" s="413">
        <v>12040.031000000001</v>
      </c>
      <c r="J21" s="113">
        <v>128595.64549000002</v>
      </c>
      <c r="K21" s="116">
        <f>I21/$I$26</f>
        <v>0.52319526344378064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77"/>
      <c r="B22" s="978"/>
      <c r="C22" s="93" t="s">
        <v>7</v>
      </c>
      <c r="D22" s="77">
        <v>388</v>
      </c>
      <c r="E22" s="90">
        <v>1875.3079999999998</v>
      </c>
      <c r="F22" s="78">
        <v>20037.050100000029</v>
      </c>
      <c r="G22" s="434">
        <f>E22/$E$26</f>
        <v>0.11141987998336401</v>
      </c>
      <c r="H22" s="141">
        <f t="shared" ref="H22:H26" si="2">(E22-I22)/I22</f>
        <v>-0.18137061886947306</v>
      </c>
      <c r="I22" s="414">
        <v>2290.79</v>
      </c>
      <c r="J22" s="112">
        <v>24466.958640000001</v>
      </c>
      <c r="K22" s="117">
        <f>I22/$I$26</f>
        <v>9.9545464421510049E-2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77"/>
      <c r="B23" s="978"/>
      <c r="C23" s="93" t="s">
        <v>8</v>
      </c>
      <c r="D23" s="77">
        <v>13214</v>
      </c>
      <c r="E23" s="90">
        <v>1647.175</v>
      </c>
      <c r="F23" s="78">
        <v>17599.128110000001</v>
      </c>
      <c r="G23" s="434">
        <f>E23/$E$26</f>
        <v>9.7865545719208594E-2</v>
      </c>
      <c r="H23" s="141">
        <f t="shared" si="2"/>
        <v>-0.40661587232969493</v>
      </c>
      <c r="I23" s="414">
        <v>2775.9</v>
      </c>
      <c r="J23" s="112">
        <v>29648.2</v>
      </c>
      <c r="K23" s="117">
        <f>I23/$I$26</f>
        <v>0.12062574687669746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77"/>
      <c r="B24" s="978"/>
      <c r="C24" s="93" t="s">
        <v>9</v>
      </c>
      <c r="D24" s="77">
        <v>174738</v>
      </c>
      <c r="E24" s="90">
        <v>3194.9</v>
      </c>
      <c r="F24" s="78">
        <v>34136</v>
      </c>
      <c r="G24" s="434">
        <f>E24/$E$26</f>
        <v>0.18982235161309488</v>
      </c>
      <c r="H24" s="141">
        <f t="shared" si="2"/>
        <v>-0.42276143672761435</v>
      </c>
      <c r="I24" s="414">
        <v>5534.8</v>
      </c>
      <c r="J24" s="112">
        <v>59115.3</v>
      </c>
      <c r="K24" s="117">
        <f>I24/$I$26</f>
        <v>0.24051276480173819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72"/>
      <c r="B25" s="1023"/>
      <c r="C25" s="93" t="s">
        <v>306</v>
      </c>
      <c r="D25" s="77">
        <v>12</v>
      </c>
      <c r="E25" s="90">
        <v>365.43700000000001</v>
      </c>
      <c r="F25" s="78">
        <v>3904.5480900000002</v>
      </c>
      <c r="G25" s="434">
        <f>E25/$E$26</f>
        <v>2.1712138316202247E-2</v>
      </c>
      <c r="H25" s="141">
        <f t="shared" si="2"/>
        <v>-1.4938850986174347E-2</v>
      </c>
      <c r="I25" s="417">
        <v>370.97899999999998</v>
      </c>
      <c r="J25" s="118">
        <v>3962.3134400000004</v>
      </c>
      <c r="K25" s="117">
        <f>I25/$I$26</f>
        <v>1.6120760456273763E-2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79"/>
      <c r="B26" s="980"/>
      <c r="C26" s="659" t="s">
        <v>2</v>
      </c>
      <c r="D26" s="660">
        <v>188467</v>
      </c>
      <c r="E26" s="661">
        <v>16831</v>
      </c>
      <c r="F26" s="662">
        <v>179832.37075999999</v>
      </c>
      <c r="G26" s="663">
        <f>SUM(G21:G25)</f>
        <v>1</v>
      </c>
      <c r="H26" s="664">
        <f t="shared" si="2"/>
        <v>-0.2686148832156437</v>
      </c>
      <c r="I26" s="665">
        <v>23012.5</v>
      </c>
      <c r="J26" s="666">
        <v>245788.41757000005</v>
      </c>
      <c r="K26" s="667">
        <f>SUM(K21:K24)</f>
        <v>0.98387923954372636</v>
      </c>
      <c r="L26" s="107"/>
    </row>
    <row r="27" spans="1:21" ht="11.1" customHeight="1" thickTop="1" x14ac:dyDescent="0.2">
      <c r="A27" s="1021" t="str">
        <f>T!E17</f>
        <v>III. čtvrtletí</v>
      </c>
      <c r="B27" s="1022"/>
      <c r="C27" s="93" t="s">
        <v>6</v>
      </c>
      <c r="D27" s="77">
        <f>D21</f>
        <v>115</v>
      </c>
      <c r="E27" s="90">
        <f>E9+E15+E21</f>
        <v>32947.479999999996</v>
      </c>
      <c r="F27" s="78">
        <f>F9+F15+F21</f>
        <v>352093.90991999989</v>
      </c>
      <c r="G27" s="434">
        <f>E27/$E$32</f>
        <v>0.66514475827860686</v>
      </c>
      <c r="H27" s="141">
        <f>(E27-I27)/I27</f>
        <v>-1.7231472188297518E-2</v>
      </c>
      <c r="I27" s="414">
        <f>I9+I15+I21</f>
        <v>33525.167999999998</v>
      </c>
      <c r="J27" s="112">
        <f>J9+J15+J21</f>
        <v>357749.61570999987</v>
      </c>
      <c r="K27" s="117">
        <f>I27/$I$32</f>
        <v>0.61893608143884138</v>
      </c>
      <c r="L27" s="87"/>
    </row>
    <row r="28" spans="1:21" ht="11.1" customHeight="1" x14ac:dyDescent="0.2">
      <c r="A28" s="977"/>
      <c r="B28" s="978"/>
      <c r="C28" s="93" t="s">
        <v>7</v>
      </c>
      <c r="D28" s="77">
        <f>D22</f>
        <v>388</v>
      </c>
      <c r="E28" s="90">
        <f t="shared" ref="E28:F31" si="3">E10+E16+E22</f>
        <v>4853.7029999999995</v>
      </c>
      <c r="F28" s="78">
        <f t="shared" si="3"/>
        <v>51864.904670000033</v>
      </c>
      <c r="G28" s="434">
        <f>E28/$E$32</f>
        <v>9.7986708200176423E-2</v>
      </c>
      <c r="H28" s="141">
        <f t="shared" ref="H28:H31" si="4">(E28-I28)/I28</f>
        <v>-6.9176821199673319E-2</v>
      </c>
      <c r="I28" s="414">
        <f t="shared" ref="I28:J28" si="5">I10+I16+I22</f>
        <v>5214.42</v>
      </c>
      <c r="J28" s="112">
        <f t="shared" si="5"/>
        <v>55645.640799999994</v>
      </c>
      <c r="K28" s="117">
        <f>I28/$I$32</f>
        <v>9.6267755668706073E-2</v>
      </c>
      <c r="L28" s="87"/>
    </row>
    <row r="29" spans="1:21" ht="11.1" customHeight="1" x14ac:dyDescent="0.2">
      <c r="A29" s="977"/>
      <c r="B29" s="978"/>
      <c r="C29" s="93" t="s">
        <v>8</v>
      </c>
      <c r="D29" s="77">
        <f>D23</f>
        <v>13214</v>
      </c>
      <c r="E29" s="90">
        <f t="shared" si="3"/>
        <v>3029.5509999999999</v>
      </c>
      <c r="F29" s="78">
        <f t="shared" si="3"/>
        <v>32372.867300000002</v>
      </c>
      <c r="G29" s="434">
        <f>E29/$E$32</f>
        <v>6.1160670484896318E-2</v>
      </c>
      <c r="H29" s="141">
        <f t="shared" si="4"/>
        <v>-0.32368545596606768</v>
      </c>
      <c r="I29" s="414">
        <f t="shared" ref="I29:J29" si="6">I11+I17+I23</f>
        <v>4479.5</v>
      </c>
      <c r="J29" s="112">
        <f t="shared" si="6"/>
        <v>47818.600000000006</v>
      </c>
      <c r="K29" s="117">
        <f>I29/$I$32</f>
        <v>8.2699784735017295E-2</v>
      </c>
      <c r="L29" s="87"/>
    </row>
    <row r="30" spans="1:21" ht="11.1" customHeight="1" x14ac:dyDescent="0.2">
      <c r="A30" s="977"/>
      <c r="B30" s="978"/>
      <c r="C30" s="93" t="s">
        <v>9</v>
      </c>
      <c r="D30" s="77">
        <f>D24</f>
        <v>174738</v>
      </c>
      <c r="E30" s="90">
        <f t="shared" si="3"/>
        <v>7605.2999999999993</v>
      </c>
      <c r="F30" s="78">
        <f t="shared" si="3"/>
        <v>81272.800000000003</v>
      </c>
      <c r="G30" s="434">
        <f>E30/$E$32</f>
        <v>0.1535360346265113</v>
      </c>
      <c r="H30" s="141">
        <f t="shared" si="4"/>
        <v>-0.2301314950347719</v>
      </c>
      <c r="I30" s="414">
        <f t="shared" ref="I30:J30" si="7">I12+I18+I24</f>
        <v>9878.7000000000007</v>
      </c>
      <c r="J30" s="112">
        <f t="shared" si="7"/>
        <v>105445.70000000001</v>
      </c>
      <c r="K30" s="117">
        <f>I30/$I$32</f>
        <v>0.18237891806268899</v>
      </c>
      <c r="L30" s="87"/>
    </row>
    <row r="31" spans="1:21" ht="11.1" customHeight="1" x14ac:dyDescent="0.2">
      <c r="A31" s="977"/>
      <c r="B31" s="978"/>
      <c r="C31" s="93" t="s">
        <v>306</v>
      </c>
      <c r="D31" s="77">
        <f>D25</f>
        <v>12</v>
      </c>
      <c r="E31" s="90">
        <f>E13+E19+E25</f>
        <v>1098.2660000000001</v>
      </c>
      <c r="F31" s="78">
        <f t="shared" si="3"/>
        <v>11736.248320000002</v>
      </c>
      <c r="G31" s="434">
        <f>E31/$E$32</f>
        <v>2.2171828409808962E-2</v>
      </c>
      <c r="H31" s="141">
        <f t="shared" si="4"/>
        <v>2.8327397070445026E-2</v>
      </c>
      <c r="I31" s="414">
        <f>I13+I19+I25</f>
        <v>1068.0119999999999</v>
      </c>
      <c r="J31" s="112">
        <f t="shared" ref="J31" si="8">J13+J19+J25</f>
        <v>11396.27167</v>
      </c>
      <c r="K31" s="117">
        <f>I31/$I$32</f>
        <v>1.971746009474613E-2</v>
      </c>
      <c r="L31" s="87"/>
    </row>
    <row r="32" spans="1:21" ht="11.1" customHeight="1" x14ac:dyDescent="0.2">
      <c r="A32" s="977"/>
      <c r="B32" s="978"/>
      <c r="C32" s="627" t="s">
        <v>2</v>
      </c>
      <c r="D32" s="622">
        <f>SUM(D27:D31)</f>
        <v>188467</v>
      </c>
      <c r="E32" s="628">
        <f>SUM(E27:E31)</f>
        <v>49534.3</v>
      </c>
      <c r="F32" s="629">
        <f>SUM(F27:F31)</f>
        <v>529340.73020999983</v>
      </c>
      <c r="G32" s="630">
        <f>SUM(G27:G31)</f>
        <v>0.99999999999999978</v>
      </c>
      <c r="H32" s="631">
        <f>(E32-I32)/I32</f>
        <v>-8.5505983480351072E-2</v>
      </c>
      <c r="I32" s="641">
        <f>SUM(I27:I31)</f>
        <v>54165.8</v>
      </c>
      <c r="J32" s="642">
        <f>SUM(J27:J31)</f>
        <v>578055.82817999984</v>
      </c>
      <c r="K32" s="643">
        <f>SUM(K27:K30)</f>
        <v>0.98028253990525371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7" t="s">
        <v>117</v>
      </c>
      <c r="B35" s="1017"/>
      <c r="C35" s="1017"/>
      <c r="D35" s="1018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4">
        <f>T!G17</f>
        <v>2018</v>
      </c>
      <c r="F36" s="943"/>
      <c r="G36" s="943"/>
      <c r="H36" s="410"/>
      <c r="I36" s="955">
        <f>E36-1</f>
        <v>2017</v>
      </c>
      <c r="J36" s="956"/>
      <c r="K36" s="957"/>
      <c r="L36" s="87"/>
    </row>
    <row r="37" spans="1:12" ht="24.95" customHeight="1" x14ac:dyDescent="0.25">
      <c r="A37" s="74"/>
      <c r="B37" s="75"/>
      <c r="C37" s="76"/>
      <c r="D37" s="76"/>
      <c r="E37" s="948" t="s">
        <v>39</v>
      </c>
      <c r="F37" s="949"/>
      <c r="G37" s="432"/>
      <c r="H37" s="949" t="s">
        <v>108</v>
      </c>
      <c r="I37" s="1015" t="s">
        <v>39</v>
      </c>
      <c r="J37" s="1016"/>
      <c r="K37" s="411"/>
      <c r="L37" s="87"/>
    </row>
    <row r="38" spans="1:12" ht="24.95" customHeight="1" x14ac:dyDescent="0.25">
      <c r="A38" s="74"/>
      <c r="B38" s="94"/>
      <c r="C38" s="94"/>
      <c r="D38" s="959" t="s">
        <v>0</v>
      </c>
      <c r="E38" s="948"/>
      <c r="F38" s="949"/>
      <c r="G38" s="560" t="s">
        <v>107</v>
      </c>
      <c r="H38" s="949"/>
      <c r="I38" s="1015"/>
      <c r="J38" s="1016"/>
      <c r="K38" s="114" t="s">
        <v>107</v>
      </c>
      <c r="L38" s="87"/>
    </row>
    <row r="39" spans="1:12" ht="15" customHeight="1" x14ac:dyDescent="0.25">
      <c r="A39" s="958" t="s">
        <v>140</v>
      </c>
      <c r="B39" s="958"/>
      <c r="C39" s="126" t="s">
        <v>45</v>
      </c>
      <c r="D39" s="960"/>
      <c r="E39" s="770" t="s">
        <v>342</v>
      </c>
      <c r="F39" s="764" t="s">
        <v>1</v>
      </c>
      <c r="G39" s="561" t="s">
        <v>66</v>
      </c>
      <c r="H39" s="958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71" t="str">
        <f>T!J20</f>
        <v>Červenec</v>
      </c>
      <c r="B40" s="972"/>
      <c r="C40" s="92" t="s">
        <v>6</v>
      </c>
      <c r="D40" s="77">
        <v>76</v>
      </c>
      <c r="E40" s="90">
        <v>9321.0389999999989</v>
      </c>
      <c r="F40" s="78">
        <v>99722.737549999976</v>
      </c>
      <c r="G40" s="433">
        <f>E40/$E$45</f>
        <v>0.69197480364062902</v>
      </c>
      <c r="H40" s="141">
        <f>(E40-I40)/I40</f>
        <v>-0.1678212157830293</v>
      </c>
      <c r="I40" s="414">
        <v>11200.765000000001</v>
      </c>
      <c r="J40" s="112">
        <v>119571.92158000002</v>
      </c>
      <c r="K40" s="116">
        <f>I40/$I$45</f>
        <v>0.73780012251915184</v>
      </c>
      <c r="L40" s="87"/>
    </row>
    <row r="41" spans="1:12" ht="11.1" customHeight="1" x14ac:dyDescent="0.2">
      <c r="A41" s="973"/>
      <c r="B41" s="974"/>
      <c r="C41" s="93" t="s">
        <v>7</v>
      </c>
      <c r="D41" s="77">
        <v>284</v>
      </c>
      <c r="E41" s="90">
        <v>1542.2639999999999</v>
      </c>
      <c r="F41" s="78">
        <v>16499.621719999996</v>
      </c>
      <c r="G41" s="434">
        <f t="shared" ref="G41" si="9">E41/$E$45</f>
        <v>0.11449451381568204</v>
      </c>
      <c r="H41" s="141">
        <f>(E41-I41)/I41</f>
        <v>9.8294801083864167E-2</v>
      </c>
      <c r="I41" s="414">
        <v>1404.2349999999999</v>
      </c>
      <c r="J41" s="112">
        <v>14990.256289999999</v>
      </c>
      <c r="K41" s="117">
        <f t="shared" ref="K41:K44" si="10">I41/$I$45</f>
        <v>9.2497678064460867E-2</v>
      </c>
      <c r="L41" s="88"/>
    </row>
    <row r="42" spans="1:12" ht="11.1" customHeight="1" x14ac:dyDescent="0.2">
      <c r="A42" s="973"/>
      <c r="B42" s="974"/>
      <c r="C42" s="93" t="s">
        <v>8</v>
      </c>
      <c r="D42" s="77">
        <v>11101</v>
      </c>
      <c r="E42" s="90">
        <v>553.29</v>
      </c>
      <c r="F42" s="78">
        <v>5919.9191800000008</v>
      </c>
      <c r="G42" s="434">
        <f>E42/$E$45</f>
        <v>4.1075113955249369E-2</v>
      </c>
      <c r="H42" s="141">
        <f t="shared" ref="H42:H44" si="11">(E42-I42)/I42</f>
        <v>-0.22399719495091169</v>
      </c>
      <c r="I42" s="414">
        <v>713</v>
      </c>
      <c r="J42" s="112">
        <v>7611</v>
      </c>
      <c r="K42" s="117">
        <f t="shared" si="10"/>
        <v>4.6965674876328113E-2</v>
      </c>
      <c r="L42" s="88"/>
    </row>
    <row r="43" spans="1:12" ht="11.1" customHeight="1" x14ac:dyDescent="0.2">
      <c r="A43" s="973"/>
      <c r="B43" s="974"/>
      <c r="C43" s="93" t="s">
        <v>9</v>
      </c>
      <c r="D43" s="77">
        <v>125175</v>
      </c>
      <c r="E43" s="90">
        <v>1874.7</v>
      </c>
      <c r="F43" s="78">
        <v>20056.3</v>
      </c>
      <c r="G43" s="434">
        <f>E43/$E$45</f>
        <v>0.13917388012056245</v>
      </c>
      <c r="H43" s="141">
        <f t="shared" si="11"/>
        <v>0.10909306040347873</v>
      </c>
      <c r="I43" s="414">
        <v>1690.3</v>
      </c>
      <c r="J43" s="112">
        <v>18044.099999999999</v>
      </c>
      <c r="K43" s="117">
        <f t="shared" si="10"/>
        <v>0.11134092600765415</v>
      </c>
      <c r="L43" s="88"/>
    </row>
    <row r="44" spans="1:12" ht="11.1" customHeight="1" x14ac:dyDescent="0.2">
      <c r="A44" s="973"/>
      <c r="B44" s="974"/>
      <c r="C44" s="93" t="s">
        <v>306</v>
      </c>
      <c r="D44" s="77">
        <v>11</v>
      </c>
      <c r="E44" s="90">
        <v>178.90700000000001</v>
      </c>
      <c r="F44" s="78">
        <v>1914.0752000000002</v>
      </c>
      <c r="G44" s="434">
        <f>E44/$E$45</f>
        <v>1.3281688467877244E-2</v>
      </c>
      <c r="H44" s="141">
        <f t="shared" si="11"/>
        <v>3.4144508670520296E-2</v>
      </c>
      <c r="I44" s="417">
        <v>173</v>
      </c>
      <c r="J44" s="118">
        <v>1846.8232499999999</v>
      </c>
      <c r="K44" s="117">
        <f t="shared" si="10"/>
        <v>1.1395598532404997E-2</v>
      </c>
      <c r="L44" s="88"/>
    </row>
    <row r="45" spans="1:12" ht="11.1" customHeight="1" x14ac:dyDescent="0.2">
      <c r="A45" s="975"/>
      <c r="B45" s="976"/>
      <c r="C45" s="592" t="s">
        <v>2</v>
      </c>
      <c r="D45" s="593">
        <v>136647</v>
      </c>
      <c r="E45" s="594">
        <v>13470.199999999997</v>
      </c>
      <c r="F45" s="595">
        <v>144112.65364999996</v>
      </c>
      <c r="G45" s="596">
        <f>SUM(G40:G44)</f>
        <v>1</v>
      </c>
      <c r="H45" s="597">
        <f>(E45-I45)/I45</f>
        <v>-0.11271103265201293</v>
      </c>
      <c r="I45" s="598">
        <v>15181.300000000001</v>
      </c>
      <c r="J45" s="599">
        <v>162064.10112000001</v>
      </c>
      <c r="K45" s="607">
        <f>SUM(K40:K43)</f>
        <v>0.98860440146759487</v>
      </c>
      <c r="L45" s="99"/>
    </row>
    <row r="46" spans="1:12" ht="11.1" customHeight="1" x14ac:dyDescent="0.2">
      <c r="A46" s="977" t="str">
        <f>T!J21</f>
        <v>Srpen</v>
      </c>
      <c r="B46" s="978"/>
      <c r="C46" s="93" t="s">
        <v>6</v>
      </c>
      <c r="D46" s="77">
        <v>77</v>
      </c>
      <c r="E46" s="90">
        <v>8811.5889999999999</v>
      </c>
      <c r="F46" s="78">
        <v>94068.54164000001</v>
      </c>
      <c r="G46" s="434">
        <f>E46/$E$51</f>
        <v>0.68904059992805866</v>
      </c>
      <c r="H46" s="141">
        <f>(E46-I46)/I46</f>
        <v>-0.12407005142103697</v>
      </c>
      <c r="I46" s="414">
        <v>10059.696</v>
      </c>
      <c r="J46" s="112">
        <v>107195.53557000002</v>
      </c>
      <c r="K46" s="117">
        <f>I46/$I$51</f>
        <v>0.70724391512816542</v>
      </c>
      <c r="L46" s="88"/>
    </row>
    <row r="47" spans="1:12" ht="11.1" customHeight="1" x14ac:dyDescent="0.2">
      <c r="A47" s="977"/>
      <c r="B47" s="978"/>
      <c r="C47" s="93" t="s">
        <v>7</v>
      </c>
      <c r="D47" s="77">
        <v>283</v>
      </c>
      <c r="E47" s="90">
        <v>1514.5929999999998</v>
      </c>
      <c r="F47" s="78">
        <v>16169.075539999982</v>
      </c>
      <c r="G47" s="434">
        <f t="shared" ref="G47:G50" si="12">E47/$E$51</f>
        <v>0.11843676201498254</v>
      </c>
      <c r="H47" s="141">
        <f>(E47-I47)/I47</f>
        <v>-6.2246421183695097E-2</v>
      </c>
      <c r="I47" s="414">
        <v>1615.1290000000001</v>
      </c>
      <c r="J47" s="112">
        <v>17210.307220000006</v>
      </c>
      <c r="K47" s="117">
        <f t="shared" ref="K47:K50" si="13">I47/$I$51</f>
        <v>0.11355116073060645</v>
      </c>
      <c r="L47" s="89"/>
    </row>
    <row r="48" spans="1:12" ht="11.1" customHeight="1" x14ac:dyDescent="0.2">
      <c r="A48" s="977"/>
      <c r="B48" s="978"/>
      <c r="C48" s="93" t="s">
        <v>8</v>
      </c>
      <c r="D48" s="77">
        <v>11106</v>
      </c>
      <c r="E48" s="90">
        <v>599.60599999999999</v>
      </c>
      <c r="F48" s="78">
        <v>6400.6918799999994</v>
      </c>
      <c r="G48" s="434">
        <f t="shared" si="12"/>
        <v>4.6887443111618521E-2</v>
      </c>
      <c r="H48" s="141">
        <f t="shared" ref="H48:H50" si="14">(E48-I48)/I48</f>
        <v>-0.10998070357725998</v>
      </c>
      <c r="I48" s="414">
        <v>673.7</v>
      </c>
      <c r="J48" s="112">
        <v>7178.7</v>
      </c>
      <c r="K48" s="117">
        <f t="shared" si="13"/>
        <v>4.7364276775545215E-2</v>
      </c>
      <c r="L48" s="88"/>
    </row>
    <row r="49" spans="1:12" ht="11.1" customHeight="1" x14ac:dyDescent="0.2">
      <c r="A49" s="977"/>
      <c r="B49" s="978"/>
      <c r="C49" s="93" t="s">
        <v>9</v>
      </c>
      <c r="D49" s="77">
        <v>125138</v>
      </c>
      <c r="E49" s="90">
        <v>1662.2</v>
      </c>
      <c r="F49" s="78">
        <v>17744.5</v>
      </c>
      <c r="G49" s="434">
        <f t="shared" si="12"/>
        <v>0.12997919957460785</v>
      </c>
      <c r="H49" s="141">
        <f t="shared" si="14"/>
        <v>-1.3589697940774949E-2</v>
      </c>
      <c r="I49" s="414">
        <v>1685.1</v>
      </c>
      <c r="J49" s="112">
        <v>17956.2</v>
      </c>
      <c r="K49" s="117">
        <f t="shared" si="13"/>
        <v>0.11847045093434945</v>
      </c>
      <c r="L49" s="88"/>
    </row>
    <row r="50" spans="1:12" ht="11.1" customHeight="1" x14ac:dyDescent="0.2">
      <c r="A50" s="977"/>
      <c r="B50" s="978"/>
      <c r="C50" s="93" t="s">
        <v>306</v>
      </c>
      <c r="D50" s="77">
        <v>11</v>
      </c>
      <c r="E50" s="90">
        <v>200.21199999999999</v>
      </c>
      <c r="F50" s="78">
        <v>2137.38618</v>
      </c>
      <c r="G50" s="434">
        <f t="shared" si="12"/>
        <v>1.5655995370732392E-2</v>
      </c>
      <c r="H50" s="141">
        <f t="shared" si="14"/>
        <v>5.2777704745628908E-2</v>
      </c>
      <c r="I50" s="417">
        <v>190.17500000000001</v>
      </c>
      <c r="J50" s="118">
        <v>2026.48702</v>
      </c>
      <c r="K50" s="117">
        <f t="shared" si="13"/>
        <v>1.3370196431333399E-2</v>
      </c>
      <c r="L50" s="88"/>
    </row>
    <row r="51" spans="1:12" ht="11.1" customHeight="1" x14ac:dyDescent="0.2">
      <c r="A51" s="977"/>
      <c r="B51" s="978"/>
      <c r="C51" s="592" t="s">
        <v>2</v>
      </c>
      <c r="D51" s="593">
        <v>136615</v>
      </c>
      <c r="E51" s="594">
        <v>12788.2</v>
      </c>
      <c r="F51" s="595">
        <v>136520.19524</v>
      </c>
      <c r="G51" s="596">
        <f>SUM(G46:G50)</f>
        <v>0.99999999999999989</v>
      </c>
      <c r="H51" s="597">
        <f t="shared" ref="H51" si="15">(E51-I51)/I51</f>
        <v>-0.10092942814156557</v>
      </c>
      <c r="I51" s="598">
        <v>14223.800000000001</v>
      </c>
      <c r="J51" s="599">
        <v>151567.22981000005</v>
      </c>
      <c r="K51" s="607">
        <f>SUM(K46:K49)</f>
        <v>0.98662980356866659</v>
      </c>
      <c r="L51" s="99"/>
    </row>
    <row r="52" spans="1:12" ht="11.1" customHeight="1" x14ac:dyDescent="0.2">
      <c r="A52" s="977" t="str">
        <f>T!J22</f>
        <v>Září</v>
      </c>
      <c r="B52" s="978"/>
      <c r="C52" s="92" t="s">
        <v>6</v>
      </c>
      <c r="D52" s="104">
        <v>77</v>
      </c>
      <c r="E52" s="106">
        <v>10265.502</v>
      </c>
      <c r="F52" s="105">
        <v>109683.24518999997</v>
      </c>
      <c r="G52" s="433">
        <f>E52/$E$57</f>
        <v>0.63241593868976487</v>
      </c>
      <c r="H52" s="395">
        <f>(E52-I52)/I52</f>
        <v>-0.18205908646881935</v>
      </c>
      <c r="I52" s="413">
        <v>12550.42</v>
      </c>
      <c r="J52" s="113">
        <v>134047.33648000003</v>
      </c>
      <c r="K52" s="116">
        <f>I52/$I$57</f>
        <v>0.58579756820462558</v>
      </c>
      <c r="L52" s="106"/>
    </row>
    <row r="53" spans="1:12" ht="11.1" customHeight="1" x14ac:dyDescent="0.2">
      <c r="A53" s="977"/>
      <c r="B53" s="978"/>
      <c r="C53" s="93" t="s">
        <v>7</v>
      </c>
      <c r="D53" s="77">
        <v>283</v>
      </c>
      <c r="E53" s="90">
        <v>1839.2449999999999</v>
      </c>
      <c r="F53" s="78">
        <v>19651.910620000021</v>
      </c>
      <c r="G53" s="434">
        <f t="shared" ref="G53:G56" si="16">E53/$E$57</f>
        <v>0.1133084239967472</v>
      </c>
      <c r="H53" s="141">
        <f t="shared" ref="H53:H56" si="17">(E53-I53)/I53</f>
        <v>-0.1372944956495227</v>
      </c>
      <c r="I53" s="414">
        <v>2131.9499999999998</v>
      </c>
      <c r="J53" s="112">
        <v>22770.177159999996</v>
      </c>
      <c r="K53" s="117">
        <f t="shared" ref="K53:K56" si="18">I53/$I$57</f>
        <v>9.9509906882307625E-2</v>
      </c>
      <c r="L53" s="90"/>
    </row>
    <row r="54" spans="1:12" ht="11.1" customHeight="1" x14ac:dyDescent="0.2">
      <c r="A54" s="977"/>
      <c r="B54" s="978"/>
      <c r="C54" s="93" t="s">
        <v>8</v>
      </c>
      <c r="D54" s="77">
        <v>11121</v>
      </c>
      <c r="E54" s="90">
        <v>1373.777</v>
      </c>
      <c r="F54" s="78">
        <v>14677.98575</v>
      </c>
      <c r="G54" s="434">
        <f t="shared" si="16"/>
        <v>8.4632828575300953E-2</v>
      </c>
      <c r="H54" s="141">
        <f t="shared" si="17"/>
        <v>-0.391972647605559</v>
      </c>
      <c r="I54" s="414">
        <v>2259.4</v>
      </c>
      <c r="J54" s="112">
        <v>24132</v>
      </c>
      <c r="K54" s="117">
        <f t="shared" si="18"/>
        <v>0.10545870382039255</v>
      </c>
      <c r="L54" s="90"/>
    </row>
    <row r="55" spans="1:12" ht="11.1" customHeight="1" x14ac:dyDescent="0.2">
      <c r="A55" s="977"/>
      <c r="B55" s="978"/>
      <c r="C55" s="93" t="s">
        <v>9</v>
      </c>
      <c r="D55" s="77">
        <v>125116</v>
      </c>
      <c r="E55" s="90">
        <v>2562.1</v>
      </c>
      <c r="F55" s="78">
        <v>27375</v>
      </c>
      <c r="G55" s="434">
        <f t="shared" si="16"/>
        <v>0.15784058845997462</v>
      </c>
      <c r="H55" s="141">
        <f t="shared" si="17"/>
        <v>-0.40425977166507776</v>
      </c>
      <c r="I55" s="414">
        <v>4300.7</v>
      </c>
      <c r="J55" s="112">
        <v>45934.6</v>
      </c>
      <c r="K55" s="117">
        <f t="shared" si="18"/>
        <v>0.20073747345328946</v>
      </c>
      <c r="L55" s="90"/>
    </row>
    <row r="56" spans="1:12" ht="11.1" customHeight="1" x14ac:dyDescent="0.2">
      <c r="A56" s="972"/>
      <c r="B56" s="1023"/>
      <c r="C56" s="93" t="s">
        <v>306</v>
      </c>
      <c r="D56" s="77">
        <v>11</v>
      </c>
      <c r="E56" s="90">
        <v>191.57599999999999</v>
      </c>
      <c r="F56" s="78">
        <v>2046.90598</v>
      </c>
      <c r="G56" s="434">
        <f t="shared" si="16"/>
        <v>1.1802220278212443E-2</v>
      </c>
      <c r="H56" s="141">
        <f t="shared" si="17"/>
        <v>5.2441905180464717E-2</v>
      </c>
      <c r="I56" s="417">
        <v>182.03</v>
      </c>
      <c r="J56" s="118">
        <v>1944.2056599999999</v>
      </c>
      <c r="K56" s="117">
        <f t="shared" si="18"/>
        <v>8.4963476393848172E-3</v>
      </c>
      <c r="L56" s="90"/>
    </row>
    <row r="57" spans="1:12" ht="11.1" customHeight="1" thickBot="1" x14ac:dyDescent="0.25">
      <c r="A57" s="979"/>
      <c r="B57" s="980"/>
      <c r="C57" s="659" t="s">
        <v>2</v>
      </c>
      <c r="D57" s="660">
        <v>136608</v>
      </c>
      <c r="E57" s="661">
        <v>16232.199999999999</v>
      </c>
      <c r="F57" s="662">
        <v>173435.04754</v>
      </c>
      <c r="G57" s="663">
        <f>SUM(G52:G56)</f>
        <v>1.0000000000000002</v>
      </c>
      <c r="H57" s="664">
        <f t="shared" ref="H57" si="19">(E57-I57)/I57</f>
        <v>-0.24235338047562374</v>
      </c>
      <c r="I57" s="665">
        <v>21424.5</v>
      </c>
      <c r="J57" s="666">
        <v>228828.31930000003</v>
      </c>
      <c r="K57" s="667">
        <f>SUM(K52:K55)</f>
        <v>0.99150365236061533</v>
      </c>
      <c r="L57" s="107"/>
    </row>
    <row r="58" spans="1:12" ht="11.1" customHeight="1" thickTop="1" x14ac:dyDescent="0.2">
      <c r="A58" s="1021" t="str">
        <f>T!E17</f>
        <v>III. čtvrtletí</v>
      </c>
      <c r="B58" s="1022"/>
      <c r="C58" s="93" t="s">
        <v>6</v>
      </c>
      <c r="D58" s="77">
        <f>D52</f>
        <v>77</v>
      </c>
      <c r="E58" s="90">
        <f>E40+E46+E52</f>
        <v>28398.129999999997</v>
      </c>
      <c r="F58" s="78">
        <f>F40+F46+F52</f>
        <v>303474.52437999996</v>
      </c>
      <c r="G58" s="434">
        <f>E58/$E$63</f>
        <v>0.66833911500425969</v>
      </c>
      <c r="H58" s="141">
        <f>(E58-I58)/I58</f>
        <v>-0.16008902577841741</v>
      </c>
      <c r="I58" s="414">
        <f>I40+I46+I52</f>
        <v>33810.881000000001</v>
      </c>
      <c r="J58" s="112">
        <f>J40+J46+J52</f>
        <v>360814.79363000009</v>
      </c>
      <c r="K58" s="117">
        <f>I58/$I$63</f>
        <v>0.66518093787871635</v>
      </c>
      <c r="L58" s="87"/>
    </row>
    <row r="59" spans="1:12" ht="11.1" customHeight="1" x14ac:dyDescent="0.2">
      <c r="A59" s="977"/>
      <c r="B59" s="978"/>
      <c r="C59" s="93" t="s">
        <v>7</v>
      </c>
      <c r="D59" s="77">
        <f>D53</f>
        <v>283</v>
      </c>
      <c r="E59" s="90">
        <f t="shared" ref="E59:F60" si="20">E41+E47+E53</f>
        <v>4896.1019999999999</v>
      </c>
      <c r="F59" s="78">
        <f t="shared" si="20"/>
        <v>52320.607879999996</v>
      </c>
      <c r="G59" s="434">
        <f t="shared" ref="G59:G62" si="21">E59/$E$63</f>
        <v>0.11522788569707182</v>
      </c>
      <c r="H59" s="141">
        <f t="shared" ref="H59:H62" si="22">(E59-I59)/I59</f>
        <v>-4.954308745302663E-2</v>
      </c>
      <c r="I59" s="414">
        <f t="shared" ref="I59:J59" si="23">I41+I47+I53</f>
        <v>5151.3140000000003</v>
      </c>
      <c r="J59" s="112">
        <f t="shared" si="23"/>
        <v>54970.740669999999</v>
      </c>
      <c r="K59" s="117">
        <f t="shared" ref="K59:K62" si="24">I59/$I$63</f>
        <v>0.10134476761571998</v>
      </c>
      <c r="L59" s="87"/>
    </row>
    <row r="60" spans="1:12" ht="11.1" customHeight="1" x14ac:dyDescent="0.2">
      <c r="A60" s="977"/>
      <c r="B60" s="978"/>
      <c r="C60" s="93" t="s">
        <v>8</v>
      </c>
      <c r="D60" s="77">
        <f>D54</f>
        <v>11121</v>
      </c>
      <c r="E60" s="90">
        <f>E42+E48+E54</f>
        <v>2526.6729999999998</v>
      </c>
      <c r="F60" s="78">
        <f t="shared" si="20"/>
        <v>26998.596809999999</v>
      </c>
      <c r="G60" s="434">
        <f t="shared" si="21"/>
        <v>5.9464281511675522E-2</v>
      </c>
      <c r="H60" s="141">
        <f t="shared" si="22"/>
        <v>-0.30702037793807097</v>
      </c>
      <c r="I60" s="414">
        <f>I42+I48+I54</f>
        <v>3646.1000000000004</v>
      </c>
      <c r="J60" s="112">
        <f t="shared" ref="J60" si="25">J42+J48+J54</f>
        <v>38921.699999999997</v>
      </c>
      <c r="K60" s="117">
        <f t="shared" si="24"/>
        <v>7.1731825550466671E-2</v>
      </c>
      <c r="L60" s="87"/>
    </row>
    <row r="61" spans="1:12" ht="11.1" customHeight="1" x14ac:dyDescent="0.2">
      <c r="A61" s="977"/>
      <c r="B61" s="978"/>
      <c r="C61" s="93" t="s">
        <v>9</v>
      </c>
      <c r="D61" s="77">
        <f>D55</f>
        <v>125116</v>
      </c>
      <c r="E61" s="90">
        <f t="shared" ref="E61:F62" si="26">E43+E49+E55</f>
        <v>6099</v>
      </c>
      <c r="F61" s="78">
        <f t="shared" si="26"/>
        <v>65175.8</v>
      </c>
      <c r="G61" s="434">
        <f t="shared" si="21"/>
        <v>0.14353762949923043</v>
      </c>
      <c r="H61" s="141">
        <f t="shared" si="22"/>
        <v>-0.20545589557197008</v>
      </c>
      <c r="I61" s="414">
        <f t="shared" ref="I61:J61" si="27">I43+I49+I55</f>
        <v>7676.0999999999995</v>
      </c>
      <c r="J61" s="112">
        <f t="shared" si="27"/>
        <v>81934.899999999994</v>
      </c>
      <c r="K61" s="117">
        <f t="shared" si="24"/>
        <v>0.15101633693753244</v>
      </c>
      <c r="L61" s="87"/>
    </row>
    <row r="62" spans="1:12" ht="11.1" customHeight="1" x14ac:dyDescent="0.2">
      <c r="A62" s="977"/>
      <c r="B62" s="978"/>
      <c r="C62" s="93" t="s">
        <v>306</v>
      </c>
      <c r="D62" s="77">
        <f>D56</f>
        <v>11</v>
      </c>
      <c r="E62" s="90">
        <f>E44+E50+E56</f>
        <v>570.69500000000005</v>
      </c>
      <c r="F62" s="78">
        <f t="shared" si="26"/>
        <v>6098.3673600000002</v>
      </c>
      <c r="G62" s="434">
        <f t="shared" si="21"/>
        <v>1.3431088287762471E-2</v>
      </c>
      <c r="H62" s="141">
        <f t="shared" si="22"/>
        <v>4.6753056189873549E-2</v>
      </c>
      <c r="I62" s="414">
        <f>I44+I50+I56</f>
        <v>545.20500000000004</v>
      </c>
      <c r="J62" s="112">
        <f t="shared" ref="J62" si="28">J44+J50+J56</f>
        <v>5817.5159299999996</v>
      </c>
      <c r="K62" s="117">
        <f t="shared" si="24"/>
        <v>1.0726132017564569E-2</v>
      </c>
      <c r="L62" s="87"/>
    </row>
    <row r="63" spans="1:12" ht="11.1" customHeight="1" x14ac:dyDescent="0.2">
      <c r="A63" s="977"/>
      <c r="B63" s="978"/>
      <c r="C63" s="627" t="s">
        <v>2</v>
      </c>
      <c r="D63" s="622">
        <f>SUM(D58:D62)</f>
        <v>136608</v>
      </c>
      <c r="E63" s="628">
        <f>SUM(E58:E62)</f>
        <v>42490.6</v>
      </c>
      <c r="F63" s="629">
        <f>SUM(F58:F62)</f>
        <v>454067.89642999996</v>
      </c>
      <c r="G63" s="630">
        <f>SUM(G58:G62)</f>
        <v>1</v>
      </c>
      <c r="H63" s="631">
        <f>(E63-I63)/I63</f>
        <v>-0.16405795048554386</v>
      </c>
      <c r="I63" s="641">
        <f>SUM(I58:I62)</f>
        <v>50829.599999999999</v>
      </c>
      <c r="J63" s="642">
        <f>SUM(J58:J62)</f>
        <v>542459.65023000003</v>
      </c>
      <c r="K63" s="643">
        <f>SUM(K58:K61)</f>
        <v>0.98927386798243544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1" t="s">
        <v>242</v>
      </c>
      <c r="L1" s="951"/>
    </row>
    <row r="2" spans="1:17" s="668" customFormat="1" ht="30" customHeight="1" x14ac:dyDescent="0.25">
      <c r="A2" s="872" t="s">
        <v>204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17" ht="17.100000000000001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17" ht="12.95" customHeight="1" x14ac:dyDescent="0.2">
      <c r="A4" s="952" t="s">
        <v>118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17" ht="24.95" customHeight="1" x14ac:dyDescent="0.25">
      <c r="A6" s="74"/>
      <c r="B6" s="75"/>
      <c r="C6" s="76"/>
      <c r="D6" s="76"/>
      <c r="E6" s="948" t="s">
        <v>39</v>
      </c>
      <c r="F6" s="949"/>
      <c r="G6" s="432"/>
      <c r="H6" s="949" t="s">
        <v>108</v>
      </c>
      <c r="I6" s="1015" t="s">
        <v>39</v>
      </c>
      <c r="J6" s="1016"/>
      <c r="K6" s="411"/>
      <c r="L6" s="87"/>
    </row>
    <row r="7" spans="1:17" ht="24.95" customHeight="1" x14ac:dyDescent="0.25">
      <c r="A7" s="74"/>
      <c r="B7" s="94"/>
      <c r="C7" s="94"/>
      <c r="D7" s="959" t="s">
        <v>0</v>
      </c>
      <c r="E7" s="948"/>
      <c r="F7" s="949"/>
      <c r="G7" s="560" t="s">
        <v>107</v>
      </c>
      <c r="H7" s="949"/>
      <c r="I7" s="1015"/>
      <c r="J7" s="1016"/>
      <c r="K7" s="114" t="s">
        <v>107</v>
      </c>
      <c r="L7" s="87"/>
    </row>
    <row r="8" spans="1:17" ht="15" customHeight="1" x14ac:dyDescent="0.25">
      <c r="A8" s="958" t="s">
        <v>140</v>
      </c>
      <c r="B8" s="958"/>
      <c r="C8" s="126" t="s">
        <v>45</v>
      </c>
      <c r="D8" s="960"/>
      <c r="E8" s="770" t="s">
        <v>342</v>
      </c>
      <c r="F8" s="764" t="s">
        <v>1</v>
      </c>
      <c r="G8" s="561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71" t="str">
        <f>T!J20</f>
        <v>Červenec</v>
      </c>
      <c r="B9" s="972"/>
      <c r="C9" s="92" t="s">
        <v>6</v>
      </c>
      <c r="D9" s="77">
        <v>78</v>
      </c>
      <c r="E9" s="90">
        <v>9072.2559999999994</v>
      </c>
      <c r="F9" s="78">
        <v>97061.163280000022</v>
      </c>
      <c r="G9" s="433">
        <f>E9/$E$14</f>
        <v>0.71302026926129969</v>
      </c>
      <c r="H9" s="141">
        <f>(E9-I9)/I9</f>
        <v>-7.959418878337797E-2</v>
      </c>
      <c r="I9" s="414">
        <v>9856.7999999999993</v>
      </c>
      <c r="J9" s="112">
        <v>105224.83819000002</v>
      </c>
      <c r="K9" s="116">
        <f>I9/$I$14</f>
        <v>0.7335729755073791</v>
      </c>
      <c r="L9" s="87"/>
    </row>
    <row r="10" spans="1:17" ht="11.1" customHeight="1" x14ac:dyDescent="0.2">
      <c r="A10" s="973"/>
      <c r="B10" s="974"/>
      <c r="C10" s="93" t="s">
        <v>7</v>
      </c>
      <c r="D10" s="77">
        <v>332</v>
      </c>
      <c r="E10" s="90">
        <v>1261.5</v>
      </c>
      <c r="F10" s="78">
        <v>13496.517179999997</v>
      </c>
      <c r="G10" s="434">
        <f>E10/$E$14</f>
        <v>9.9145688754057382E-2</v>
      </c>
      <c r="H10" s="141">
        <f>(E10-I10)/I10</f>
        <v>9.590540551106215E-2</v>
      </c>
      <c r="I10" s="414">
        <v>1151.1029999999998</v>
      </c>
      <c r="J10" s="112">
        <v>12288.539200000008</v>
      </c>
      <c r="K10" s="117">
        <f>I10/$I$14</f>
        <v>8.5668579338676901E-2</v>
      </c>
      <c r="L10" s="88"/>
      <c r="M10" s="79"/>
      <c r="O10" s="79"/>
      <c r="P10" s="79"/>
      <c r="Q10" s="79"/>
    </row>
    <row r="11" spans="1:17" ht="11.1" customHeight="1" x14ac:dyDescent="0.2">
      <c r="A11" s="973"/>
      <c r="B11" s="974"/>
      <c r="C11" s="93" t="s">
        <v>8</v>
      </c>
      <c r="D11" s="77">
        <v>11669</v>
      </c>
      <c r="E11" s="90">
        <v>571.27800000000002</v>
      </c>
      <c r="F11" s="78">
        <v>6111.5816199999999</v>
      </c>
      <c r="G11" s="434">
        <f>E11/$E$14</f>
        <v>4.4898732286991989E-2</v>
      </c>
      <c r="H11" s="141">
        <f t="shared" ref="H11:H13" si="0">(E11-I11)/I11</f>
        <v>-0.23859751538390797</v>
      </c>
      <c r="I11" s="414">
        <v>750.29700000000003</v>
      </c>
      <c r="J11" s="112">
        <v>8009.3957299999993</v>
      </c>
      <c r="K11" s="117">
        <f>I11/$I$14</f>
        <v>5.5839380204961049E-2</v>
      </c>
      <c r="L11" s="88"/>
      <c r="M11" s="79"/>
      <c r="O11" s="79"/>
      <c r="P11" s="79"/>
      <c r="Q11" s="79"/>
    </row>
    <row r="12" spans="1:17" ht="11.1" customHeight="1" x14ac:dyDescent="0.2">
      <c r="A12" s="973"/>
      <c r="B12" s="974"/>
      <c r="C12" s="93" t="s">
        <v>9</v>
      </c>
      <c r="D12" s="77">
        <v>147534</v>
      </c>
      <c r="E12" s="90">
        <v>1675.1</v>
      </c>
      <c r="F12" s="78">
        <v>17921.2</v>
      </c>
      <c r="G12" s="434">
        <f>E12/$E$14</f>
        <v>0.13165195658495563</v>
      </c>
      <c r="H12" s="141">
        <f t="shared" si="0"/>
        <v>8.0500548280977843E-2</v>
      </c>
      <c r="I12" s="414">
        <v>1550.3</v>
      </c>
      <c r="J12" s="112">
        <v>16550</v>
      </c>
      <c r="K12" s="117">
        <f>I12/$I$14</f>
        <v>0.11537803180840535</v>
      </c>
      <c r="L12" s="88"/>
      <c r="M12" s="79"/>
      <c r="O12" s="79"/>
      <c r="P12" s="79"/>
      <c r="Q12" s="79"/>
    </row>
    <row r="13" spans="1:17" ht="11.1" customHeight="1" x14ac:dyDescent="0.2">
      <c r="A13" s="973"/>
      <c r="B13" s="974"/>
      <c r="C13" s="93" t="s">
        <v>306</v>
      </c>
      <c r="D13" s="77">
        <v>11</v>
      </c>
      <c r="E13" s="90">
        <v>143.566</v>
      </c>
      <c r="F13" s="78">
        <v>1535.9652400000002</v>
      </c>
      <c r="G13" s="434">
        <f>E13/$E$14</f>
        <v>1.1283353112695207E-2</v>
      </c>
      <c r="H13" s="141">
        <f t="shared" si="0"/>
        <v>0.11985959438377547</v>
      </c>
      <c r="I13" s="417">
        <v>128.19999999999999</v>
      </c>
      <c r="J13" s="118">
        <v>1368.5763300000001</v>
      </c>
      <c r="K13" s="117">
        <f>I13/$I$14</f>
        <v>9.5410331405776719E-3</v>
      </c>
      <c r="L13" s="88"/>
      <c r="M13" s="79"/>
      <c r="O13" s="79"/>
      <c r="P13" s="79"/>
      <c r="Q13" s="79"/>
    </row>
    <row r="14" spans="1:17" ht="11.1" customHeight="1" x14ac:dyDescent="0.2">
      <c r="A14" s="975"/>
      <c r="B14" s="976"/>
      <c r="C14" s="592" t="s">
        <v>2</v>
      </c>
      <c r="D14" s="593">
        <v>159624</v>
      </c>
      <c r="E14" s="594">
        <v>12723.7</v>
      </c>
      <c r="F14" s="595">
        <v>136126.42732000002</v>
      </c>
      <c r="G14" s="596">
        <f>SUM(G9:G13)</f>
        <v>1</v>
      </c>
      <c r="H14" s="597">
        <f>(E14-I14)/I14</f>
        <v>-5.3063624252978649E-2</v>
      </c>
      <c r="I14" s="598">
        <v>13436.699999999999</v>
      </c>
      <c r="J14" s="599">
        <v>143441.34945000004</v>
      </c>
      <c r="K14" s="607">
        <f>SUM(K9:K12)</f>
        <v>0.99045896685942236</v>
      </c>
      <c r="L14" s="99"/>
      <c r="M14" s="79"/>
    </row>
    <row r="15" spans="1:17" ht="11.1" customHeight="1" x14ac:dyDescent="0.2">
      <c r="A15" s="977" t="str">
        <f>T!J21</f>
        <v>Srpen</v>
      </c>
      <c r="B15" s="978"/>
      <c r="C15" s="93" t="s">
        <v>6</v>
      </c>
      <c r="D15" s="77">
        <v>78</v>
      </c>
      <c r="E15" s="90">
        <v>9876.777</v>
      </c>
      <c r="F15" s="78">
        <v>105440.35539000001</v>
      </c>
      <c r="G15" s="434">
        <f>E15/$E$20</f>
        <v>0.73967280515842992</v>
      </c>
      <c r="H15" s="141">
        <f>(E15-I15)/I15</f>
        <v>-0.10021345018584644</v>
      </c>
      <c r="I15" s="414">
        <v>10976.8</v>
      </c>
      <c r="J15" s="112">
        <v>116968.12607000001</v>
      </c>
      <c r="K15" s="117">
        <f>I15/$I$20</f>
        <v>0.74621346023113511</v>
      </c>
      <c r="L15" s="88"/>
      <c r="M15" s="79"/>
      <c r="N15" s="79"/>
    </row>
    <row r="16" spans="1:17" ht="11.1" customHeight="1" x14ac:dyDescent="0.2">
      <c r="A16" s="977"/>
      <c r="B16" s="978"/>
      <c r="C16" s="93" t="s">
        <v>7</v>
      </c>
      <c r="D16" s="77">
        <v>333</v>
      </c>
      <c r="E16" s="90">
        <v>1216.2060000000001</v>
      </c>
      <c r="F16" s="78">
        <v>12983.691590000019</v>
      </c>
      <c r="G16" s="434">
        <f>E16/$E$20</f>
        <v>9.1081787476877688E-2</v>
      </c>
      <c r="H16" s="141">
        <f>(E16-I16)/I16</f>
        <v>-9.1732883259648582E-2</v>
      </c>
      <c r="I16" s="414">
        <v>1339.04</v>
      </c>
      <c r="J16" s="112">
        <v>14268.924250000004</v>
      </c>
      <c r="K16" s="117">
        <f>I16/$I$20</f>
        <v>9.102923181509176E-2</v>
      </c>
      <c r="L16" s="89"/>
      <c r="M16" s="82"/>
      <c r="N16" s="79"/>
    </row>
    <row r="17" spans="1:21" ht="11.1" customHeight="1" x14ac:dyDescent="0.2">
      <c r="A17" s="977"/>
      <c r="B17" s="978"/>
      <c r="C17" s="93" t="s">
        <v>8</v>
      </c>
      <c r="D17" s="77">
        <v>11675</v>
      </c>
      <c r="E17" s="90">
        <v>620.35199999999998</v>
      </c>
      <c r="F17" s="78">
        <v>6622.5237700000007</v>
      </c>
      <c r="G17" s="434">
        <f>E17/$E$20</f>
        <v>4.6458222558395545E-2</v>
      </c>
      <c r="H17" s="141">
        <f t="shared" ref="H17:H20" si="1">(E17-I17)/I17</f>
        <v>-0.12543333450815924</v>
      </c>
      <c r="I17" s="414">
        <v>709.32500000000005</v>
      </c>
      <c r="J17" s="112">
        <v>7558.6744800000006</v>
      </c>
      <c r="K17" s="117">
        <f>I17/$I$20</f>
        <v>4.8220598232494902E-2</v>
      </c>
      <c r="L17" s="88"/>
      <c r="M17" s="79"/>
      <c r="N17" s="79"/>
      <c r="O17" s="79"/>
      <c r="P17" s="79"/>
    </row>
    <row r="18" spans="1:21" ht="11.1" customHeight="1" x14ac:dyDescent="0.2">
      <c r="A18" s="977"/>
      <c r="B18" s="978"/>
      <c r="C18" s="93" t="s">
        <v>9</v>
      </c>
      <c r="D18" s="77">
        <v>147490</v>
      </c>
      <c r="E18" s="90">
        <v>1485.2</v>
      </c>
      <c r="F18" s="78">
        <v>15855.5</v>
      </c>
      <c r="G18" s="434">
        <f>E18/$E$20</f>
        <v>0.11122677470811583</v>
      </c>
      <c r="H18" s="141">
        <f t="shared" si="1"/>
        <v>-3.9078674948240077E-2</v>
      </c>
      <c r="I18" s="414">
        <v>1545.6</v>
      </c>
      <c r="J18" s="112">
        <v>16469.400000000001</v>
      </c>
      <c r="K18" s="117">
        <f>I18/$I$20</f>
        <v>0.10507138001359617</v>
      </c>
      <c r="L18" s="88"/>
      <c r="M18" s="79"/>
      <c r="N18" s="79"/>
      <c r="O18" s="79"/>
      <c r="P18" s="79"/>
    </row>
    <row r="19" spans="1:21" ht="11.1" customHeight="1" x14ac:dyDescent="0.2">
      <c r="A19" s="977"/>
      <c r="B19" s="978"/>
      <c r="C19" s="93" t="s">
        <v>306</v>
      </c>
      <c r="D19" s="77">
        <v>12</v>
      </c>
      <c r="E19" s="90">
        <v>154.36500000000001</v>
      </c>
      <c r="F19" s="78">
        <v>1647.9288599999998</v>
      </c>
      <c r="G19" s="434">
        <f>E19/$E$20</f>
        <v>1.1560410098180918E-2</v>
      </c>
      <c r="H19" s="141">
        <f t="shared" si="1"/>
        <v>0.10866520630588569</v>
      </c>
      <c r="I19" s="417">
        <v>139.23500000000001</v>
      </c>
      <c r="J19" s="118">
        <v>1483.6743899999999</v>
      </c>
      <c r="K19" s="117">
        <f>I19/$I$20</f>
        <v>9.4653297076818486E-3</v>
      </c>
      <c r="L19" s="88"/>
      <c r="M19" s="79"/>
      <c r="N19" s="79"/>
      <c r="O19" s="79"/>
      <c r="P19" s="79"/>
    </row>
    <row r="20" spans="1:21" ht="11.1" customHeight="1" x14ac:dyDescent="0.2">
      <c r="A20" s="977"/>
      <c r="B20" s="978"/>
      <c r="C20" s="592" t="s">
        <v>2</v>
      </c>
      <c r="D20" s="593">
        <v>159588</v>
      </c>
      <c r="E20" s="594">
        <v>13352.900000000001</v>
      </c>
      <c r="F20" s="595">
        <v>142549.99961</v>
      </c>
      <c r="G20" s="596">
        <f>SUM(G15:G19)</f>
        <v>0.99999999999999978</v>
      </c>
      <c r="H20" s="597">
        <f t="shared" si="1"/>
        <v>-9.2256968048946314E-2</v>
      </c>
      <c r="I20" s="598">
        <v>14710.000000000002</v>
      </c>
      <c r="J20" s="599">
        <v>156748.79918999999</v>
      </c>
      <c r="K20" s="607">
        <f>SUM(K15:K18)</f>
        <v>0.9905346702923179</v>
      </c>
      <c r="L20" s="99"/>
      <c r="M20" s="79"/>
      <c r="N20" s="79"/>
      <c r="O20" s="79"/>
      <c r="P20" s="79"/>
    </row>
    <row r="21" spans="1:21" ht="11.1" customHeight="1" x14ac:dyDescent="0.2">
      <c r="A21" s="977" t="str">
        <f>T!J22</f>
        <v>Září</v>
      </c>
      <c r="B21" s="978"/>
      <c r="C21" s="92" t="s">
        <v>6</v>
      </c>
      <c r="D21" s="104">
        <v>78</v>
      </c>
      <c r="E21" s="106">
        <v>10265.824999999999</v>
      </c>
      <c r="F21" s="105">
        <v>109686.57605000003</v>
      </c>
      <c r="G21" s="433">
        <f>E21/$E$26</f>
        <v>0.64679244450884898</v>
      </c>
      <c r="H21" s="395">
        <f>(E21-I21)/I21</f>
        <v>-0.15324323432615469</v>
      </c>
      <c r="I21" s="413">
        <v>12123.7</v>
      </c>
      <c r="J21" s="113">
        <v>129489.01757999997</v>
      </c>
      <c r="K21" s="116">
        <f>I21/$I$26</f>
        <v>0.58075657343226816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77"/>
      <c r="B22" s="978"/>
      <c r="C22" s="93" t="s">
        <v>7</v>
      </c>
      <c r="D22" s="77">
        <v>335</v>
      </c>
      <c r="E22" s="90">
        <v>1746.239</v>
      </c>
      <c r="F22" s="78">
        <v>18657.695549999989</v>
      </c>
      <c r="G22" s="434">
        <f>E22/$E$26</f>
        <v>0.11002079146163977</v>
      </c>
      <c r="H22" s="141">
        <f t="shared" ref="H22:H26" si="2">(E22-I22)/I22</f>
        <v>-0.24128619581869482</v>
      </c>
      <c r="I22" s="414">
        <v>2301.578</v>
      </c>
      <c r="J22" s="112">
        <v>24582.14386</v>
      </c>
      <c r="K22" s="117">
        <f>I22/$I$26</f>
        <v>0.11025153647542357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77"/>
      <c r="B23" s="978"/>
      <c r="C23" s="93" t="s">
        <v>8</v>
      </c>
      <c r="D23" s="77">
        <v>11691</v>
      </c>
      <c r="E23" s="90">
        <v>1421.2909999999999</v>
      </c>
      <c r="F23" s="78">
        <v>15186.000199999999</v>
      </c>
      <c r="G23" s="434">
        <f>E23/$E$26</f>
        <v>8.9547628198262341E-2</v>
      </c>
      <c r="H23" s="141">
        <f t="shared" si="2"/>
        <v>-0.40228900411709539</v>
      </c>
      <c r="I23" s="414">
        <v>2377.89</v>
      </c>
      <c r="J23" s="112">
        <v>25397.535500000002</v>
      </c>
      <c r="K23" s="117">
        <f>I23/$I$26</f>
        <v>0.11390707856503014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77"/>
      <c r="B24" s="978"/>
      <c r="C24" s="93" t="s">
        <v>9</v>
      </c>
      <c r="D24" s="77">
        <v>147465</v>
      </c>
      <c r="E24" s="90">
        <v>2289.4</v>
      </c>
      <c r="F24" s="78">
        <v>24460.799999999999</v>
      </c>
      <c r="G24" s="434">
        <f>E24/$E$26</f>
        <v>0.14424234023651866</v>
      </c>
      <c r="H24" s="141">
        <f t="shared" si="2"/>
        <v>-0.41961162095015969</v>
      </c>
      <c r="I24" s="414">
        <v>3944.6</v>
      </c>
      <c r="J24" s="112">
        <v>42131.1</v>
      </c>
      <c r="K24" s="117">
        <f>I24/$I$26</f>
        <v>0.18895653798435499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72"/>
      <c r="B25" s="1023"/>
      <c r="C25" s="93" t="s">
        <v>306</v>
      </c>
      <c r="D25" s="77">
        <v>12</v>
      </c>
      <c r="E25" s="90">
        <v>149.14500000000001</v>
      </c>
      <c r="F25" s="78">
        <v>1593.5536399999999</v>
      </c>
      <c r="G25" s="434">
        <f>E25/$E$26</f>
        <v>9.3967955947303113E-3</v>
      </c>
      <c r="H25" s="141">
        <f t="shared" si="2"/>
        <v>0.16581465153362729</v>
      </c>
      <c r="I25" s="417">
        <v>127.932</v>
      </c>
      <c r="J25" s="118">
        <v>1366.39375</v>
      </c>
      <c r="K25" s="117">
        <f>I25/$I$26</f>
        <v>6.128273542923111E-3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79"/>
      <c r="B26" s="980"/>
      <c r="C26" s="659" t="s">
        <v>2</v>
      </c>
      <c r="D26" s="660">
        <v>159581</v>
      </c>
      <c r="E26" s="661">
        <v>15871.899999999998</v>
      </c>
      <c r="F26" s="662">
        <v>169584.62544</v>
      </c>
      <c r="G26" s="663">
        <f>SUM(G21:G25)</f>
        <v>1</v>
      </c>
      <c r="H26" s="664">
        <f t="shared" si="2"/>
        <v>-0.23969495633679364</v>
      </c>
      <c r="I26" s="665">
        <v>20875.7</v>
      </c>
      <c r="J26" s="666">
        <v>222966.19068999996</v>
      </c>
      <c r="K26" s="667">
        <f>SUM(K21:K24)</f>
        <v>0.99387172645707678</v>
      </c>
      <c r="L26" s="107"/>
    </row>
    <row r="27" spans="1:21" ht="11.1" customHeight="1" thickTop="1" x14ac:dyDescent="0.2">
      <c r="A27" s="1021" t="str">
        <f>T!E17</f>
        <v>III. čtvrtletí</v>
      </c>
      <c r="B27" s="1022"/>
      <c r="C27" s="93" t="s">
        <v>6</v>
      </c>
      <c r="D27" s="77">
        <f>D21</f>
        <v>78</v>
      </c>
      <c r="E27" s="90">
        <f>E9+E15+E21</f>
        <v>29214.858</v>
      </c>
      <c r="F27" s="78">
        <f>F9+F15+F21</f>
        <v>312188.09472000005</v>
      </c>
      <c r="G27" s="434">
        <f>E27/$E$32</f>
        <v>0.69644583238971591</v>
      </c>
      <c r="H27" s="141">
        <f>(E27-I27)/I27</f>
        <v>-0.11355426567103502</v>
      </c>
      <c r="I27" s="414">
        <f>I9+I15+I21</f>
        <v>32957.300000000003</v>
      </c>
      <c r="J27" s="112">
        <f>J9+J15+J21</f>
        <v>351681.98184000002</v>
      </c>
      <c r="K27" s="117">
        <f>I27/$I$32</f>
        <v>0.67229062632592451</v>
      </c>
      <c r="L27" s="87"/>
    </row>
    <row r="28" spans="1:21" ht="11.1" customHeight="1" x14ac:dyDescent="0.2">
      <c r="A28" s="977"/>
      <c r="B28" s="978"/>
      <c r="C28" s="93" t="s">
        <v>7</v>
      </c>
      <c r="D28" s="77">
        <f>D22</f>
        <v>335</v>
      </c>
      <c r="E28" s="90">
        <f t="shared" ref="E28:F31" si="3">E10+E16+E22</f>
        <v>4223.9449999999997</v>
      </c>
      <c r="F28" s="78">
        <f t="shared" si="3"/>
        <v>45137.904320000001</v>
      </c>
      <c r="G28" s="434">
        <f>E28/$E$32</f>
        <v>0.10069358856693325</v>
      </c>
      <c r="H28" s="141">
        <f t="shared" ref="H28:H31" si="4">(E28-I28)/I28</f>
        <v>-0.11849103902334879</v>
      </c>
      <c r="I28" s="414">
        <f t="shared" ref="I28:J28" si="5">I10+I16+I22</f>
        <v>4791.7209999999995</v>
      </c>
      <c r="J28" s="112">
        <f t="shared" si="5"/>
        <v>51139.607310000007</v>
      </c>
      <c r="K28" s="117">
        <f>I28/$I$32</f>
        <v>9.7745540813995224E-2</v>
      </c>
      <c r="L28" s="87"/>
    </row>
    <row r="29" spans="1:21" ht="11.1" customHeight="1" x14ac:dyDescent="0.2">
      <c r="A29" s="977"/>
      <c r="B29" s="978"/>
      <c r="C29" s="93" t="s">
        <v>8</v>
      </c>
      <c r="D29" s="77">
        <f>D23</f>
        <v>11691</v>
      </c>
      <c r="E29" s="90">
        <f t="shared" si="3"/>
        <v>2612.9210000000003</v>
      </c>
      <c r="F29" s="78">
        <f t="shared" si="3"/>
        <v>27920.105589999999</v>
      </c>
      <c r="G29" s="434">
        <f>E29/$E$32</f>
        <v>6.2288782673993119E-2</v>
      </c>
      <c r="H29" s="141">
        <f t="shared" si="4"/>
        <v>-0.31911066336730659</v>
      </c>
      <c r="I29" s="414">
        <f t="shared" ref="I29:J29" si="6">I11+I17+I23</f>
        <v>3837.5119999999997</v>
      </c>
      <c r="J29" s="112">
        <f t="shared" si="6"/>
        <v>40965.605710000003</v>
      </c>
      <c r="K29" s="117">
        <f>I29/$I$32</f>
        <v>7.8280785926433616E-2</v>
      </c>
      <c r="L29" s="87"/>
    </row>
    <row r="30" spans="1:21" ht="11.1" customHeight="1" x14ac:dyDescent="0.2">
      <c r="A30" s="977"/>
      <c r="B30" s="978"/>
      <c r="C30" s="93" t="s">
        <v>9</v>
      </c>
      <c r="D30" s="77">
        <f>D24</f>
        <v>147465</v>
      </c>
      <c r="E30" s="90">
        <f t="shared" si="3"/>
        <v>5449.7000000000007</v>
      </c>
      <c r="F30" s="78">
        <f t="shared" si="3"/>
        <v>58237.5</v>
      </c>
      <c r="G30" s="434">
        <f>E30/$E$32</f>
        <v>0.12991406128943825</v>
      </c>
      <c r="H30" s="141">
        <f t="shared" si="4"/>
        <v>-0.22594986151551727</v>
      </c>
      <c r="I30" s="414">
        <f t="shared" ref="I30:J30" si="7">I12+I18+I24</f>
        <v>7040.5</v>
      </c>
      <c r="J30" s="112">
        <f t="shared" si="7"/>
        <v>75150.5</v>
      </c>
      <c r="K30" s="117">
        <f>I30/$I$32</f>
        <v>0.14361801951760828</v>
      </c>
      <c r="L30" s="87"/>
    </row>
    <row r="31" spans="1:21" ht="11.1" customHeight="1" x14ac:dyDescent="0.2">
      <c r="A31" s="977"/>
      <c r="B31" s="978"/>
      <c r="C31" s="93" t="s">
        <v>306</v>
      </c>
      <c r="D31" s="77">
        <f>D25</f>
        <v>12</v>
      </c>
      <c r="E31" s="90">
        <f>E13+E19+E25</f>
        <v>447.07600000000002</v>
      </c>
      <c r="F31" s="78">
        <f t="shared" si="3"/>
        <v>4777.4477399999996</v>
      </c>
      <c r="G31" s="434">
        <f>E31/$E$32</f>
        <v>1.0657735079919425E-2</v>
      </c>
      <c r="H31" s="141">
        <f t="shared" si="4"/>
        <v>0.1307873444167065</v>
      </c>
      <c r="I31" s="414">
        <f>I13+I19+I25</f>
        <v>395.36700000000002</v>
      </c>
      <c r="J31" s="112">
        <f t="shared" ref="J31" si="8">J13+J19+J25</f>
        <v>4218.6444700000002</v>
      </c>
      <c r="K31" s="117">
        <f>I31/$I$32</f>
        <v>8.0650274160383832E-3</v>
      </c>
      <c r="L31" s="87"/>
    </row>
    <row r="32" spans="1:21" ht="11.1" customHeight="1" x14ac:dyDescent="0.2">
      <c r="A32" s="977"/>
      <c r="B32" s="978"/>
      <c r="C32" s="627" t="s">
        <v>2</v>
      </c>
      <c r="D32" s="622">
        <f>SUM(D27:D31)</f>
        <v>159581</v>
      </c>
      <c r="E32" s="628">
        <f>SUM(E27:E31)</f>
        <v>41948.5</v>
      </c>
      <c r="F32" s="629">
        <f>SUM(F27:F31)</f>
        <v>448261.05236999999</v>
      </c>
      <c r="G32" s="630">
        <f>SUM(G27:G31)</f>
        <v>0.99999999999999989</v>
      </c>
      <c r="H32" s="631">
        <f>(E32-I32)/I32</f>
        <v>-0.14429934070955322</v>
      </c>
      <c r="I32" s="641">
        <f>SUM(I27:I31)</f>
        <v>49022.400000000001</v>
      </c>
      <c r="J32" s="642">
        <f>SUM(J27:J31)</f>
        <v>523156.33933000005</v>
      </c>
      <c r="K32" s="643">
        <f>SUM(K27:K30)</f>
        <v>0.99193497258396168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7" t="s">
        <v>303</v>
      </c>
      <c r="B35" s="1017"/>
      <c r="C35" s="1017"/>
      <c r="D35" s="1018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4">
        <f>T!G17</f>
        <v>2018</v>
      </c>
      <c r="F36" s="943"/>
      <c r="G36" s="943"/>
      <c r="H36" s="410"/>
      <c r="I36" s="955">
        <f>E36-1</f>
        <v>2017</v>
      </c>
      <c r="J36" s="956"/>
      <c r="K36" s="957"/>
      <c r="L36" s="87"/>
    </row>
    <row r="37" spans="1:12" ht="24.95" customHeight="1" x14ac:dyDescent="0.25">
      <c r="A37" s="74"/>
      <c r="B37" s="75"/>
      <c r="C37" s="76"/>
      <c r="D37" s="76"/>
      <c r="E37" s="948" t="s">
        <v>39</v>
      </c>
      <c r="F37" s="949"/>
      <c r="G37" s="432"/>
      <c r="H37" s="949" t="s">
        <v>108</v>
      </c>
      <c r="I37" s="1015" t="s">
        <v>39</v>
      </c>
      <c r="J37" s="1016"/>
      <c r="K37" s="411"/>
      <c r="L37" s="87"/>
    </row>
    <row r="38" spans="1:12" ht="24.95" customHeight="1" x14ac:dyDescent="0.25">
      <c r="A38" s="74"/>
      <c r="B38" s="94"/>
      <c r="C38" s="94"/>
      <c r="D38" s="959" t="s">
        <v>0</v>
      </c>
      <c r="E38" s="948"/>
      <c r="F38" s="949"/>
      <c r="G38" s="560" t="s">
        <v>107</v>
      </c>
      <c r="H38" s="949"/>
      <c r="I38" s="1015"/>
      <c r="J38" s="1016"/>
      <c r="K38" s="114" t="s">
        <v>107</v>
      </c>
      <c r="L38" s="87"/>
    </row>
    <row r="39" spans="1:12" ht="15" customHeight="1" x14ac:dyDescent="0.25">
      <c r="A39" s="958" t="s">
        <v>140</v>
      </c>
      <c r="B39" s="958"/>
      <c r="C39" s="126" t="s">
        <v>45</v>
      </c>
      <c r="D39" s="960"/>
      <c r="E39" s="770" t="s">
        <v>342</v>
      </c>
      <c r="F39" s="764" t="s">
        <v>1</v>
      </c>
      <c r="G39" s="561" t="s">
        <v>66</v>
      </c>
      <c r="H39" s="958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71" t="str">
        <f>T!J20</f>
        <v>Červenec</v>
      </c>
      <c r="B40" s="972"/>
      <c r="C40" s="92" t="s">
        <v>6</v>
      </c>
      <c r="D40" s="77">
        <v>182</v>
      </c>
      <c r="E40" s="90">
        <v>9362.0208040263187</v>
      </c>
      <c r="F40" s="78">
        <v>99890.861480000007</v>
      </c>
      <c r="G40" s="433">
        <f>E40/$E$45</f>
        <v>0.45308548893952705</v>
      </c>
      <c r="H40" s="141">
        <f>(E40-I40)/I40</f>
        <v>-1.1470720879574035E-2</v>
      </c>
      <c r="I40" s="414">
        <v>9470.6560561933602</v>
      </c>
      <c r="J40" s="112">
        <v>101054.74883000001</v>
      </c>
      <c r="K40" s="116">
        <f>I40/$I$45</f>
        <v>0.45781857198734771</v>
      </c>
      <c r="L40" s="87"/>
    </row>
    <row r="41" spans="1:12" ht="11.1" customHeight="1" x14ac:dyDescent="0.2">
      <c r="A41" s="973"/>
      <c r="B41" s="974"/>
      <c r="C41" s="93" t="s">
        <v>7</v>
      </c>
      <c r="D41" s="77">
        <v>1643</v>
      </c>
      <c r="E41" s="90">
        <v>3322.9645410410694</v>
      </c>
      <c r="F41" s="78">
        <v>35455.367060000004</v>
      </c>
      <c r="G41" s="434">
        <f t="shared" ref="G41" si="9">E41/$E$45</f>
        <v>0.16081859304978227</v>
      </c>
      <c r="H41" s="141">
        <f>(E41-I41)/I41</f>
        <v>2.7348486159647179E-2</v>
      </c>
      <c r="I41" s="414">
        <v>3234.5057064937259</v>
      </c>
      <c r="J41" s="112">
        <v>34513.146240000002</v>
      </c>
      <c r="K41" s="117">
        <f t="shared" ref="K41:K44" si="10">I41/$I$45</f>
        <v>0.15635841644396967</v>
      </c>
      <c r="L41" s="88"/>
    </row>
    <row r="42" spans="1:12" ht="11.1" customHeight="1" x14ac:dyDescent="0.2">
      <c r="A42" s="973"/>
      <c r="B42" s="974"/>
      <c r="C42" s="93" t="s">
        <v>8</v>
      </c>
      <c r="D42" s="77">
        <v>38763</v>
      </c>
      <c r="E42" s="90">
        <v>2402.5767690751932</v>
      </c>
      <c r="F42" s="78">
        <v>25635.013610678499</v>
      </c>
      <c r="G42" s="434">
        <f>E42/$E$45</f>
        <v>0.11627539533591094</v>
      </c>
      <c r="H42" s="141">
        <f t="shared" ref="H42:H44" si="11">(E42-I42)/I42</f>
        <v>5.4911034093410582E-2</v>
      </c>
      <c r="I42" s="414">
        <v>2277.5160098121119</v>
      </c>
      <c r="J42" s="112">
        <v>24301.779079498174</v>
      </c>
      <c r="K42" s="117">
        <f t="shared" si="10"/>
        <v>0.11009682128712023</v>
      </c>
      <c r="L42" s="88"/>
    </row>
    <row r="43" spans="1:12" ht="11.1" customHeight="1" x14ac:dyDescent="0.2">
      <c r="A43" s="973"/>
      <c r="B43" s="974"/>
      <c r="C43" s="93" t="s">
        <v>9</v>
      </c>
      <c r="D43" s="77">
        <v>382556</v>
      </c>
      <c r="E43" s="90">
        <v>4863.3486534251178</v>
      </c>
      <c r="F43" s="78">
        <v>51890.957462315324</v>
      </c>
      <c r="G43" s="434">
        <f>E43/$E$45</f>
        <v>0.23536720849550416</v>
      </c>
      <c r="H43" s="141">
        <f t="shared" si="11"/>
        <v>-3.8739521874307535E-2</v>
      </c>
      <c r="I43" s="414">
        <v>5059.3452701892902</v>
      </c>
      <c r="J43" s="112">
        <v>53984.731836500781</v>
      </c>
      <c r="K43" s="117">
        <f t="shared" si="10"/>
        <v>0.24457252095796225</v>
      </c>
      <c r="L43" s="88"/>
    </row>
    <row r="44" spans="1:12" ht="11.1" customHeight="1" x14ac:dyDescent="0.2">
      <c r="A44" s="973"/>
      <c r="B44" s="974"/>
      <c r="C44" s="93" t="s">
        <v>306</v>
      </c>
      <c r="D44" s="77">
        <v>26</v>
      </c>
      <c r="E44" s="90">
        <v>711.90239367185893</v>
      </c>
      <c r="F44" s="78">
        <v>7595.8561600000003</v>
      </c>
      <c r="G44" s="434">
        <f>E44/$E$45</f>
        <v>3.4453314179275683E-2</v>
      </c>
      <c r="H44" s="141">
        <f t="shared" si="11"/>
        <v>0.10464972567981633</v>
      </c>
      <c r="I44" s="417">
        <v>644.45984742697021</v>
      </c>
      <c r="J44" s="118">
        <v>6876.5799099999995</v>
      </c>
      <c r="K44" s="117">
        <f t="shared" si="10"/>
        <v>3.1153669323600194E-2</v>
      </c>
      <c r="L44" s="88"/>
    </row>
    <row r="45" spans="1:12" ht="11.1" customHeight="1" x14ac:dyDescent="0.2">
      <c r="A45" s="975"/>
      <c r="B45" s="976"/>
      <c r="C45" s="592" t="s">
        <v>2</v>
      </c>
      <c r="D45" s="593">
        <v>423170</v>
      </c>
      <c r="E45" s="594">
        <v>20662.813161239555</v>
      </c>
      <c r="F45" s="595">
        <v>220468.05577299383</v>
      </c>
      <c r="G45" s="596">
        <f>SUM(G40:G44)</f>
        <v>1.0000000000000002</v>
      </c>
      <c r="H45" s="597">
        <f>(E45-I45)/I45</f>
        <v>-1.1442123342877383E-3</v>
      </c>
      <c r="I45" s="598">
        <v>20686.482890115458</v>
      </c>
      <c r="J45" s="599">
        <v>220730.98589599898</v>
      </c>
      <c r="K45" s="607">
        <f>SUM(K40:K43)</f>
        <v>0.9688463306763998</v>
      </c>
      <c r="L45" s="99"/>
    </row>
    <row r="46" spans="1:12" ht="11.1" customHeight="1" x14ac:dyDescent="0.2">
      <c r="A46" s="977" t="str">
        <f>T!J21</f>
        <v>Srpen</v>
      </c>
      <c r="B46" s="978"/>
      <c r="C46" s="93" t="s">
        <v>6</v>
      </c>
      <c r="D46" s="77">
        <v>181</v>
      </c>
      <c r="E46" s="90">
        <v>7134.5507998688272</v>
      </c>
      <c r="F46" s="78">
        <v>76147.069809999986</v>
      </c>
      <c r="G46" s="434">
        <f>E46/$E$51</f>
        <v>0.40139003363837861</v>
      </c>
      <c r="H46" s="141">
        <f>(E46-I46)/I46</f>
        <v>-0.14085831235843455</v>
      </c>
      <c r="I46" s="414">
        <v>8304.2772833593044</v>
      </c>
      <c r="J46" s="112">
        <v>88458.810759999993</v>
      </c>
      <c r="K46" s="117">
        <f>I46/$I$51</f>
        <v>0.41880921204339139</v>
      </c>
      <c r="L46" s="88"/>
    </row>
    <row r="47" spans="1:12" ht="11.1" customHeight="1" x14ac:dyDescent="0.2">
      <c r="A47" s="977"/>
      <c r="B47" s="978"/>
      <c r="C47" s="93" t="s">
        <v>7</v>
      </c>
      <c r="D47" s="77">
        <v>1639</v>
      </c>
      <c r="E47" s="90">
        <v>3258.0187754145977</v>
      </c>
      <c r="F47" s="78">
        <v>34772.834390000004</v>
      </c>
      <c r="G47" s="434">
        <f t="shared" ref="G47:G50" si="12">E47/$E$51</f>
        <v>0.18329623021006142</v>
      </c>
      <c r="H47" s="141">
        <f>(E47-I47)/I47</f>
        <v>-3.449518505421599E-2</v>
      </c>
      <c r="I47" s="414">
        <v>3374.4200183999551</v>
      </c>
      <c r="J47" s="112">
        <v>35944.996920000005</v>
      </c>
      <c r="K47" s="117">
        <f t="shared" ref="K47:K50" si="13">I47/$I$51</f>
        <v>0.17018196054718424</v>
      </c>
      <c r="L47" s="89"/>
    </row>
    <row r="48" spans="1:12" ht="11.1" customHeight="1" x14ac:dyDescent="0.2">
      <c r="A48" s="977"/>
      <c r="B48" s="978"/>
      <c r="C48" s="93" t="s">
        <v>8</v>
      </c>
      <c r="D48" s="77">
        <v>38794</v>
      </c>
      <c r="E48" s="90">
        <v>2179.7142321746464</v>
      </c>
      <c r="F48" s="78">
        <v>23264.09</v>
      </c>
      <c r="G48" s="434">
        <f t="shared" si="12"/>
        <v>0.12263078552762141</v>
      </c>
      <c r="H48" s="141">
        <f t="shared" ref="H48:H50" si="14">(E48-I48)/I48</f>
        <v>-9.9089521630109173E-2</v>
      </c>
      <c r="I48" s="414">
        <v>2419.4570764884716</v>
      </c>
      <c r="J48" s="112">
        <v>25772.5406701705</v>
      </c>
      <c r="K48" s="117">
        <f t="shared" si="13"/>
        <v>0.12202036097800441</v>
      </c>
      <c r="L48" s="88"/>
    </row>
    <row r="49" spans="1:12" ht="11.1" customHeight="1" x14ac:dyDescent="0.2">
      <c r="A49" s="977"/>
      <c r="B49" s="978"/>
      <c r="C49" s="93" t="s">
        <v>9</v>
      </c>
      <c r="D49" s="77">
        <v>382122</v>
      </c>
      <c r="E49" s="90">
        <v>4427.8772603766511</v>
      </c>
      <c r="F49" s="78">
        <v>47258.733999999997</v>
      </c>
      <c r="G49" s="434">
        <f t="shared" si="12"/>
        <v>0.24911250229262821</v>
      </c>
      <c r="H49" s="141">
        <f t="shared" si="14"/>
        <v>-0.12145888711437014</v>
      </c>
      <c r="I49" s="414">
        <v>5040.0342060634794</v>
      </c>
      <c r="J49" s="112">
        <v>53687.4523698294</v>
      </c>
      <c r="K49" s="117">
        <f t="shared" si="13"/>
        <v>0.25418379980434669</v>
      </c>
      <c r="L49" s="88"/>
    </row>
    <row r="50" spans="1:12" ht="11.1" customHeight="1" x14ac:dyDescent="0.2">
      <c r="A50" s="977"/>
      <c r="B50" s="978"/>
      <c r="C50" s="93" t="s">
        <v>306</v>
      </c>
      <c r="D50" s="77">
        <v>26</v>
      </c>
      <c r="E50" s="90">
        <v>774.44767169493116</v>
      </c>
      <c r="F50" s="78">
        <v>8265.68</v>
      </c>
      <c r="G50" s="434">
        <f t="shared" si="12"/>
        <v>4.3570448331310171E-2</v>
      </c>
      <c r="H50" s="141">
        <f t="shared" si="14"/>
        <v>0.1221966913500071</v>
      </c>
      <c r="I50" s="417">
        <v>690.1175860385647</v>
      </c>
      <c r="J50" s="118">
        <v>7351.2705499999993</v>
      </c>
      <c r="K50" s="117">
        <f t="shared" si="13"/>
        <v>3.4804666627073315E-2</v>
      </c>
      <c r="L50" s="88"/>
    </row>
    <row r="51" spans="1:12" ht="11.1" customHeight="1" x14ac:dyDescent="0.2">
      <c r="A51" s="977"/>
      <c r="B51" s="978"/>
      <c r="C51" s="592" t="s">
        <v>2</v>
      </c>
      <c r="D51" s="593">
        <v>422762</v>
      </c>
      <c r="E51" s="594">
        <v>17774.608739529656</v>
      </c>
      <c r="F51" s="595">
        <v>189708.40819999998</v>
      </c>
      <c r="G51" s="596">
        <f>SUM(G46:G50)</f>
        <v>0.99999999999999978</v>
      </c>
      <c r="H51" s="597">
        <f t="shared" ref="H51" si="15">(E51-I51)/I51</f>
        <v>-0.10357402257037519</v>
      </c>
      <c r="I51" s="598">
        <v>19828.306170349773</v>
      </c>
      <c r="J51" s="599">
        <v>211215.0712699999</v>
      </c>
      <c r="K51" s="607">
        <f>SUM(K46:K49)</f>
        <v>0.96519533337292673</v>
      </c>
      <c r="L51" s="99"/>
    </row>
    <row r="52" spans="1:12" ht="11.1" customHeight="1" x14ac:dyDescent="0.2">
      <c r="A52" s="977" t="str">
        <f>T!J22</f>
        <v>Září</v>
      </c>
      <c r="B52" s="978"/>
      <c r="C52" s="92" t="s">
        <v>6</v>
      </c>
      <c r="D52" s="104">
        <v>181</v>
      </c>
      <c r="E52" s="106">
        <v>8744.9002035367594</v>
      </c>
      <c r="F52" s="105">
        <v>93413.912029999992</v>
      </c>
      <c r="G52" s="433">
        <f>E52/$E$57</f>
        <v>0.33496491532986589</v>
      </c>
      <c r="H52" s="395">
        <f>(E52-I52)/I52</f>
        <v>-0.22510607606661265</v>
      </c>
      <c r="I52" s="413">
        <v>11285.286841774878</v>
      </c>
      <c r="J52" s="113">
        <v>120452.38438</v>
      </c>
      <c r="K52" s="116">
        <f>I52/$I$57</f>
        <v>0.29668832816771451</v>
      </c>
      <c r="L52" s="106"/>
    </row>
    <row r="53" spans="1:12" ht="11.1" customHeight="1" x14ac:dyDescent="0.2">
      <c r="A53" s="977"/>
      <c r="B53" s="978"/>
      <c r="C53" s="93" t="s">
        <v>7</v>
      </c>
      <c r="D53" s="77">
        <v>1638</v>
      </c>
      <c r="E53" s="90">
        <v>5092.3770400951125</v>
      </c>
      <c r="F53" s="78">
        <v>54397.280780000001</v>
      </c>
      <c r="G53" s="434">
        <f t="shared" ref="G53:G56" si="16">E53/$E$57</f>
        <v>0.19505856034507257</v>
      </c>
      <c r="H53" s="141">
        <f t="shared" ref="H53:H56" si="17">(E53-I53)/I53</f>
        <v>-0.29763974179048402</v>
      </c>
      <c r="I53" s="414">
        <v>7250.3775385537865</v>
      </c>
      <c r="J53" s="112">
        <v>77386.179619999995</v>
      </c>
      <c r="K53" s="117">
        <f t="shared" ref="K53:K56" si="18">I53/$I$57</f>
        <v>0.19061122864290089</v>
      </c>
      <c r="L53" s="90"/>
    </row>
    <row r="54" spans="1:12" ht="11.1" customHeight="1" x14ac:dyDescent="0.2">
      <c r="A54" s="977"/>
      <c r="B54" s="978"/>
      <c r="C54" s="93" t="s">
        <v>8</v>
      </c>
      <c r="D54" s="77">
        <v>38858</v>
      </c>
      <c r="E54" s="90">
        <v>4285.797281990629</v>
      </c>
      <c r="F54" s="78">
        <v>45781.315145952096</v>
      </c>
      <c r="G54" s="434">
        <f t="shared" si="16"/>
        <v>0.16416330550031369</v>
      </c>
      <c r="H54" s="141">
        <f t="shared" si="17"/>
        <v>-0.42452487305951736</v>
      </c>
      <c r="I54" s="414">
        <v>7447.4066407980117</v>
      </c>
      <c r="J54" s="112">
        <v>79489.150039893502</v>
      </c>
      <c r="K54" s="117">
        <f t="shared" si="18"/>
        <v>0.19579109121660496</v>
      </c>
      <c r="L54" s="90"/>
    </row>
    <row r="55" spans="1:12" ht="11.1" customHeight="1" x14ac:dyDescent="0.2">
      <c r="A55" s="977"/>
      <c r="B55" s="978"/>
      <c r="C55" s="93" t="s">
        <v>9</v>
      </c>
      <c r="D55" s="77">
        <v>382028</v>
      </c>
      <c r="E55" s="90">
        <v>7233.3014983070752</v>
      </c>
      <c r="F55" s="78">
        <v>77266.849935066013</v>
      </c>
      <c r="G55" s="434">
        <f t="shared" si="16"/>
        <v>0.27706459393966676</v>
      </c>
      <c r="H55" s="141">
        <f t="shared" si="17"/>
        <v>-0.36476878524659107</v>
      </c>
      <c r="I55" s="414">
        <v>11386.879816847442</v>
      </c>
      <c r="J55" s="112">
        <v>121536.7230371395</v>
      </c>
      <c r="K55" s="117">
        <f t="shared" si="18"/>
        <v>0.29935919071205752</v>
      </c>
      <c r="L55" s="90"/>
    </row>
    <row r="56" spans="1:12" ht="11.1" customHeight="1" x14ac:dyDescent="0.2">
      <c r="A56" s="972"/>
      <c r="B56" s="1023"/>
      <c r="C56" s="93" t="s">
        <v>306</v>
      </c>
      <c r="D56" s="77">
        <v>26</v>
      </c>
      <c r="E56" s="90">
        <v>750.5378745752239</v>
      </c>
      <c r="F56" s="78">
        <v>8017.3206299999993</v>
      </c>
      <c r="G56" s="434">
        <f t="shared" si="16"/>
        <v>2.8748624885081068E-2</v>
      </c>
      <c r="H56" s="141">
        <f t="shared" si="17"/>
        <v>0.12429262247172676</v>
      </c>
      <c r="I56" s="417">
        <v>667.56452864129517</v>
      </c>
      <c r="J56" s="118">
        <v>7125.1832400000003</v>
      </c>
      <c r="K56" s="117">
        <f t="shared" si="18"/>
        <v>1.7550161260722091E-2</v>
      </c>
      <c r="L56" s="90"/>
    </row>
    <row r="57" spans="1:12" ht="11.1" customHeight="1" thickBot="1" x14ac:dyDescent="0.25">
      <c r="A57" s="979"/>
      <c r="B57" s="980"/>
      <c r="C57" s="659" t="s">
        <v>2</v>
      </c>
      <c r="D57" s="660">
        <v>422731</v>
      </c>
      <c r="E57" s="661">
        <v>26106.913898504801</v>
      </c>
      <c r="F57" s="662">
        <v>278876.67852101807</v>
      </c>
      <c r="G57" s="663">
        <f>SUM(G52:G56)</f>
        <v>1</v>
      </c>
      <c r="H57" s="664">
        <f t="shared" ref="H57" si="19">(E57-I57)/I57</f>
        <v>-0.31365354316969418</v>
      </c>
      <c r="I57" s="665">
        <v>38037.515366615415</v>
      </c>
      <c r="J57" s="666">
        <v>405989.62031703303</v>
      </c>
      <c r="K57" s="667">
        <f>SUM(K52:K55)</f>
        <v>0.98244983873927794</v>
      </c>
      <c r="L57" s="107"/>
    </row>
    <row r="58" spans="1:12" ht="11.1" customHeight="1" thickTop="1" x14ac:dyDescent="0.2">
      <c r="A58" s="1021" t="str">
        <f>T!E17</f>
        <v>III. čtvrtletí</v>
      </c>
      <c r="B58" s="1022"/>
      <c r="C58" s="93" t="s">
        <v>6</v>
      </c>
      <c r="D58" s="77">
        <f>D52</f>
        <v>181</v>
      </c>
      <c r="E58" s="90">
        <f>E40+E46+E52</f>
        <v>25241.471807431906</v>
      </c>
      <c r="F58" s="78">
        <f>F40+F46+F52</f>
        <v>269451.84331999999</v>
      </c>
      <c r="G58" s="434">
        <f>E58/$E$63</f>
        <v>0.39107183449730099</v>
      </c>
      <c r="H58" s="141">
        <f>(E58-I58)/I58</f>
        <v>-0.13140810186804247</v>
      </c>
      <c r="I58" s="414">
        <f>I40+I46+I52</f>
        <v>29060.220181327539</v>
      </c>
      <c r="J58" s="112">
        <f>J40+J46+J52</f>
        <v>309965.94397000002</v>
      </c>
      <c r="K58" s="117">
        <f>I58/$I$63</f>
        <v>0.369947392292022</v>
      </c>
      <c r="L58" s="87"/>
    </row>
    <row r="59" spans="1:12" ht="11.1" customHeight="1" x14ac:dyDescent="0.2">
      <c r="A59" s="977"/>
      <c r="B59" s="978"/>
      <c r="C59" s="93" t="s">
        <v>7</v>
      </c>
      <c r="D59" s="77">
        <f>D53</f>
        <v>1638</v>
      </c>
      <c r="E59" s="90">
        <f t="shared" ref="E59:F60" si="20">E41+E47+E53</f>
        <v>11673.36035655078</v>
      </c>
      <c r="F59" s="78">
        <f t="shared" si="20"/>
        <v>124625.48223000001</v>
      </c>
      <c r="G59" s="434">
        <f t="shared" ref="G59:G62" si="21">E59/$E$63</f>
        <v>0.18085801351885755</v>
      </c>
      <c r="H59" s="141">
        <f t="shared" ref="H59:H62" si="22">(E59-I59)/I59</f>
        <v>-0.15772386716306974</v>
      </c>
      <c r="I59" s="414">
        <f t="shared" ref="I59:J59" si="23">I41+I47+I53</f>
        <v>13859.303263447468</v>
      </c>
      <c r="J59" s="112">
        <f t="shared" si="23"/>
        <v>147844.32277999999</v>
      </c>
      <c r="K59" s="117">
        <f t="shared" ref="K59:K62" si="24">I59/$I$63</f>
        <v>0.17643407618057758</v>
      </c>
      <c r="L59" s="87"/>
    </row>
    <row r="60" spans="1:12" ht="11.1" customHeight="1" x14ac:dyDescent="0.2">
      <c r="A60" s="977"/>
      <c r="B60" s="978"/>
      <c r="C60" s="93" t="s">
        <v>8</v>
      </c>
      <c r="D60" s="77">
        <f>D54</f>
        <v>38858</v>
      </c>
      <c r="E60" s="90">
        <f>E42+E48+E54</f>
        <v>8868.0882832404677</v>
      </c>
      <c r="F60" s="78">
        <f t="shared" si="20"/>
        <v>94680.418756630592</v>
      </c>
      <c r="G60" s="434">
        <f t="shared" si="21"/>
        <v>0.13739529849403478</v>
      </c>
      <c r="H60" s="141">
        <f t="shared" si="22"/>
        <v>-0.2697784092297042</v>
      </c>
      <c r="I60" s="414">
        <f>I42+I48+I54</f>
        <v>12144.379727098596</v>
      </c>
      <c r="J60" s="112">
        <f t="shared" ref="J60" si="25">J42+J48+J54</f>
        <v>129563.46978956218</v>
      </c>
      <c r="K60" s="117">
        <f t="shared" si="24"/>
        <v>0.15460246285164184</v>
      </c>
      <c r="L60" s="87"/>
    </row>
    <row r="61" spans="1:12" ht="11.1" customHeight="1" x14ac:dyDescent="0.2">
      <c r="A61" s="977"/>
      <c r="B61" s="978"/>
      <c r="C61" s="93" t="s">
        <v>9</v>
      </c>
      <c r="D61" s="77">
        <f>D55</f>
        <v>382028</v>
      </c>
      <c r="E61" s="90">
        <f t="shared" ref="E61:F62" si="26">E43+E49+E55</f>
        <v>16524.527412108844</v>
      </c>
      <c r="F61" s="78">
        <f t="shared" si="26"/>
        <v>176416.54139738134</v>
      </c>
      <c r="G61" s="434">
        <f t="shared" si="21"/>
        <v>0.25601824246047489</v>
      </c>
      <c r="H61" s="141">
        <f t="shared" si="22"/>
        <v>-0.23092581232065398</v>
      </c>
      <c r="I61" s="414">
        <f t="shared" ref="I61:J61" si="27">I43+I49+I55</f>
        <v>21486.259293100211</v>
      </c>
      <c r="J61" s="112">
        <f t="shared" si="27"/>
        <v>229208.90724346967</v>
      </c>
      <c r="K61" s="117">
        <f t="shared" si="24"/>
        <v>0.27352805814940417</v>
      </c>
      <c r="L61" s="87"/>
    </row>
    <row r="62" spans="1:12" ht="11.1" customHeight="1" x14ac:dyDescent="0.2">
      <c r="A62" s="977"/>
      <c r="B62" s="978"/>
      <c r="C62" s="93" t="s">
        <v>306</v>
      </c>
      <c r="D62" s="77">
        <f>D56</f>
        <v>26</v>
      </c>
      <c r="E62" s="90">
        <f>E44+E50+E56</f>
        <v>2236.8879399420139</v>
      </c>
      <c r="F62" s="78">
        <f t="shared" si="26"/>
        <v>23878.856789999998</v>
      </c>
      <c r="G62" s="434">
        <f t="shared" si="21"/>
        <v>3.4656611029331784E-2</v>
      </c>
      <c r="H62" s="141">
        <f t="shared" si="22"/>
        <v>0.11724741915311722</v>
      </c>
      <c r="I62" s="414">
        <f>I44+I50+I56</f>
        <v>2002.1419621068299</v>
      </c>
      <c r="J62" s="112">
        <f t="shared" ref="J62" si="28">J44+J50+J56</f>
        <v>21353.0337</v>
      </c>
      <c r="K62" s="117">
        <f t="shared" si="24"/>
        <v>2.5488010526354441E-2</v>
      </c>
      <c r="L62" s="87"/>
    </row>
    <row r="63" spans="1:12" ht="11.1" customHeight="1" x14ac:dyDescent="0.2">
      <c r="A63" s="977"/>
      <c r="B63" s="978"/>
      <c r="C63" s="627" t="s">
        <v>2</v>
      </c>
      <c r="D63" s="622">
        <f>SUM(D58:D62)</f>
        <v>422731</v>
      </c>
      <c r="E63" s="628">
        <f>SUM(E58:E62)</f>
        <v>64544.335799274013</v>
      </c>
      <c r="F63" s="629">
        <f>SUM(F58:F62)</f>
        <v>689053.1424940119</v>
      </c>
      <c r="G63" s="630">
        <f>SUM(G58:G62)</f>
        <v>1</v>
      </c>
      <c r="H63" s="631">
        <f>(E63-I63)/I63</f>
        <v>-0.17832664146486107</v>
      </c>
      <c r="I63" s="641">
        <f>SUM(I58:I62)</f>
        <v>78552.304427080642</v>
      </c>
      <c r="J63" s="642">
        <f>SUM(J58:J62)</f>
        <v>837935.67748303199</v>
      </c>
      <c r="K63" s="643">
        <f>SUM(K58:K61)</f>
        <v>0.97451198947364559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6" zoomScaleNormal="100" zoomScaleSheetLayoutView="100" workbookViewId="0">
      <selection activeCell="F69" sqref="F69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1" t="s">
        <v>243</v>
      </c>
      <c r="L1" s="951"/>
    </row>
    <row r="2" spans="1:17" s="668" customFormat="1" ht="30" customHeight="1" x14ac:dyDescent="0.25">
      <c r="A2" s="872" t="s">
        <v>204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17" ht="17.100000000000001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17" ht="12.95" customHeight="1" x14ac:dyDescent="0.2">
      <c r="A4" s="952" t="s">
        <v>119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17" ht="24.95" customHeight="1" x14ac:dyDescent="0.25">
      <c r="A6" s="74"/>
      <c r="B6" s="75"/>
      <c r="C6" s="76"/>
      <c r="D6" s="76"/>
      <c r="E6" s="948" t="s">
        <v>39</v>
      </c>
      <c r="F6" s="949"/>
      <c r="G6" s="432"/>
      <c r="H6" s="949" t="s">
        <v>108</v>
      </c>
      <c r="I6" s="1015" t="s">
        <v>39</v>
      </c>
      <c r="J6" s="1016"/>
      <c r="K6" s="411"/>
      <c r="L6" s="87"/>
    </row>
    <row r="7" spans="1:17" ht="24.95" customHeight="1" x14ac:dyDescent="0.25">
      <c r="A7" s="74"/>
      <c r="B7" s="94"/>
      <c r="C7" s="94"/>
      <c r="D7" s="959" t="s">
        <v>0</v>
      </c>
      <c r="E7" s="948"/>
      <c r="F7" s="949"/>
      <c r="G7" s="560" t="s">
        <v>107</v>
      </c>
      <c r="H7" s="949"/>
      <c r="I7" s="1015"/>
      <c r="J7" s="1016"/>
      <c r="K7" s="114" t="s">
        <v>107</v>
      </c>
      <c r="L7" s="87"/>
    </row>
    <row r="8" spans="1:17" ht="15" customHeight="1" x14ac:dyDescent="0.25">
      <c r="A8" s="958" t="s">
        <v>140</v>
      </c>
      <c r="B8" s="958"/>
      <c r="C8" s="126" t="s">
        <v>45</v>
      </c>
      <c r="D8" s="960"/>
      <c r="E8" s="770" t="s">
        <v>342</v>
      </c>
      <c r="F8" s="764" t="s">
        <v>1</v>
      </c>
      <c r="G8" s="561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71" t="str">
        <f>T!J20</f>
        <v>Červenec</v>
      </c>
      <c r="B9" s="972"/>
      <c r="C9" s="92" t="s">
        <v>6</v>
      </c>
      <c r="D9" s="77">
        <v>188</v>
      </c>
      <c r="E9" s="90">
        <v>37967.150000000009</v>
      </c>
      <c r="F9" s="78">
        <v>406166.29022999981</v>
      </c>
      <c r="G9" s="433">
        <f>E9/$E$14</f>
        <v>0.81386739503655825</v>
      </c>
      <c r="H9" s="141">
        <f>(E9-I9)/I9</f>
        <v>-5.9202586089522717E-3</v>
      </c>
      <c r="I9" s="414">
        <v>38193.263999999996</v>
      </c>
      <c r="J9" s="112">
        <v>407710.37411000003</v>
      </c>
      <c r="K9" s="116">
        <f>I9/$I$14</f>
        <v>0.8143553959867158</v>
      </c>
      <c r="L9" s="87"/>
    </row>
    <row r="10" spans="1:17" ht="11.1" customHeight="1" x14ac:dyDescent="0.2">
      <c r="A10" s="973"/>
      <c r="B10" s="974"/>
      <c r="C10" s="93" t="s">
        <v>7</v>
      </c>
      <c r="D10" s="77">
        <v>629</v>
      </c>
      <c r="E10" s="90">
        <v>2927.114</v>
      </c>
      <c r="F10" s="78">
        <v>31316.73414</v>
      </c>
      <c r="G10" s="434">
        <f>E10/$E$14</f>
        <v>6.2745890754376865E-2</v>
      </c>
      <c r="H10" s="141">
        <f>(E10-I10)/I10</f>
        <v>-8.7790297795106415E-2</v>
      </c>
      <c r="I10" s="414">
        <v>3208.817</v>
      </c>
      <c r="J10" s="112">
        <v>34254.92839999999</v>
      </c>
      <c r="K10" s="117">
        <f>I10/$I$14</f>
        <v>6.8418280215168464E-2</v>
      </c>
      <c r="L10" s="88"/>
      <c r="M10" s="79"/>
      <c r="O10" s="79"/>
      <c r="P10" s="79"/>
      <c r="Q10" s="79"/>
    </row>
    <row r="11" spans="1:17" ht="11.1" customHeight="1" x14ac:dyDescent="0.2">
      <c r="A11" s="973"/>
      <c r="B11" s="974"/>
      <c r="C11" s="93" t="s">
        <v>8</v>
      </c>
      <c r="D11" s="77">
        <v>18505</v>
      </c>
      <c r="E11" s="90">
        <v>978.21</v>
      </c>
      <c r="F11" s="78">
        <v>10465.05638</v>
      </c>
      <c r="G11" s="434">
        <f>E11/$E$14</f>
        <v>2.096900147887612E-2</v>
      </c>
      <c r="H11" s="141">
        <f t="shared" ref="H11:H13" si="0">(E11-I11)/I11</f>
        <v>-0.21045431101906217</v>
      </c>
      <c r="I11" s="414">
        <v>1238.9530000000002</v>
      </c>
      <c r="J11" s="112">
        <v>13226.23122</v>
      </c>
      <c r="K11" s="117">
        <f>I11/$I$14</f>
        <v>2.6416911131866862E-2</v>
      </c>
      <c r="L11" s="88"/>
      <c r="M11" s="79"/>
      <c r="O11" s="79"/>
      <c r="P11" s="79"/>
      <c r="Q11" s="79"/>
    </row>
    <row r="12" spans="1:17" ht="11.1" customHeight="1" x14ac:dyDescent="0.2">
      <c r="A12" s="973"/>
      <c r="B12" s="974"/>
      <c r="C12" s="93" t="s">
        <v>9</v>
      </c>
      <c r="D12" s="77">
        <v>237757</v>
      </c>
      <c r="E12" s="90">
        <v>4113.5</v>
      </c>
      <c r="F12" s="78">
        <v>44008.5</v>
      </c>
      <c r="G12" s="434">
        <f>E12/$E$14</f>
        <v>8.8177372530803114E-2</v>
      </c>
      <c r="H12" s="141">
        <f t="shared" si="0"/>
        <v>0.10598768585486511</v>
      </c>
      <c r="I12" s="414">
        <v>3719.3</v>
      </c>
      <c r="J12" s="112">
        <v>39704.800000000003</v>
      </c>
      <c r="K12" s="117">
        <f>I12/$I$14</f>
        <v>7.9302780309464846E-2</v>
      </c>
      <c r="L12" s="88"/>
      <c r="M12" s="79"/>
      <c r="O12" s="79"/>
      <c r="P12" s="79"/>
      <c r="Q12" s="79"/>
    </row>
    <row r="13" spans="1:17" ht="11.1" customHeight="1" x14ac:dyDescent="0.2">
      <c r="A13" s="973"/>
      <c r="B13" s="974"/>
      <c r="C13" s="93" t="s">
        <v>306</v>
      </c>
      <c r="D13" s="77">
        <v>25</v>
      </c>
      <c r="E13" s="90">
        <v>664.31600000000003</v>
      </c>
      <c r="F13" s="78">
        <v>7107.2914700000001</v>
      </c>
      <c r="G13" s="434">
        <f>E13/$E$14</f>
        <v>1.4240340199385682E-2</v>
      </c>
      <c r="H13" s="141">
        <f t="shared" si="0"/>
        <v>0.23098760147574143</v>
      </c>
      <c r="I13" s="417">
        <v>539.66099999999994</v>
      </c>
      <c r="J13" s="118">
        <v>5761.0606899999993</v>
      </c>
      <c r="K13" s="117">
        <f>I13/$I$14</f>
        <v>1.1506632356783831E-2</v>
      </c>
      <c r="L13" s="88"/>
      <c r="M13" s="79"/>
      <c r="O13" s="79"/>
      <c r="P13" s="79"/>
      <c r="Q13" s="79"/>
    </row>
    <row r="14" spans="1:17" ht="11.1" customHeight="1" x14ac:dyDescent="0.2">
      <c r="A14" s="975"/>
      <c r="B14" s="976"/>
      <c r="C14" s="592" t="s">
        <v>2</v>
      </c>
      <c r="D14" s="593">
        <v>257104</v>
      </c>
      <c r="E14" s="594">
        <v>46650.290000000008</v>
      </c>
      <c r="F14" s="595">
        <v>499063.87221999984</v>
      </c>
      <c r="G14" s="596">
        <f>SUM(G9:G13)</f>
        <v>1</v>
      </c>
      <c r="H14" s="597">
        <f>(E14-I14)/I14</f>
        <v>-5.3242009940511602E-3</v>
      </c>
      <c r="I14" s="598">
        <v>46899.995000000003</v>
      </c>
      <c r="J14" s="599">
        <v>500657.39442000003</v>
      </c>
      <c r="K14" s="607">
        <f>SUM(K9:K12)</f>
        <v>0.98849336764321594</v>
      </c>
      <c r="L14" s="99"/>
      <c r="M14" s="79"/>
    </row>
    <row r="15" spans="1:17" ht="11.1" customHeight="1" x14ac:dyDescent="0.2">
      <c r="A15" s="977" t="str">
        <f>T!J21</f>
        <v>Srpen</v>
      </c>
      <c r="B15" s="978"/>
      <c r="C15" s="93" t="s">
        <v>6</v>
      </c>
      <c r="D15" s="77">
        <v>188</v>
      </c>
      <c r="E15" s="90">
        <v>34676.341999999997</v>
      </c>
      <c r="F15" s="78">
        <v>370180.64972999989</v>
      </c>
      <c r="G15" s="434">
        <f>E15/$E$20</f>
        <v>0.78525761974992658</v>
      </c>
      <c r="H15" s="141">
        <f>(E15-I15)/I15</f>
        <v>-6.8612294083653921E-2</v>
      </c>
      <c r="I15" s="414">
        <v>37230.834999999992</v>
      </c>
      <c r="J15" s="112">
        <v>396714.76075000002</v>
      </c>
      <c r="K15" s="117">
        <f>I15/$I$20</f>
        <v>0.80430591490111469</v>
      </c>
      <c r="L15" s="88"/>
      <c r="M15" s="79"/>
      <c r="N15" s="79"/>
    </row>
    <row r="16" spans="1:17" ht="11.1" customHeight="1" x14ac:dyDescent="0.2">
      <c r="A16" s="977"/>
      <c r="B16" s="978"/>
      <c r="C16" s="93" t="s">
        <v>7</v>
      </c>
      <c r="D16" s="77">
        <v>631</v>
      </c>
      <c r="E16" s="90">
        <v>4062.6879999999996</v>
      </c>
      <c r="F16" s="78">
        <v>43371.021450000007</v>
      </c>
      <c r="G16" s="434">
        <f>E16/$E$20</f>
        <v>9.2000958713193845E-2</v>
      </c>
      <c r="H16" s="141">
        <f>(E16-I16)/I16</f>
        <v>0.14392034121459132</v>
      </c>
      <c r="I16" s="414">
        <v>3551.5480000000002</v>
      </c>
      <c r="J16" s="112">
        <v>37845.283079999987</v>
      </c>
      <c r="K16" s="117">
        <f>I16/$I$20</f>
        <v>7.6724872366016633E-2</v>
      </c>
      <c r="L16" s="89"/>
      <c r="M16" s="82"/>
      <c r="N16" s="79"/>
    </row>
    <row r="17" spans="1:21" ht="11.1" customHeight="1" x14ac:dyDescent="0.2">
      <c r="A17" s="977"/>
      <c r="B17" s="978"/>
      <c r="C17" s="93" t="s">
        <v>8</v>
      </c>
      <c r="D17" s="77">
        <v>18514</v>
      </c>
      <c r="E17" s="90">
        <v>1059.97</v>
      </c>
      <c r="F17" s="78">
        <v>11315.6083</v>
      </c>
      <c r="G17" s="434">
        <f>E17/$E$20</f>
        <v>2.4003383032914192E-2</v>
      </c>
      <c r="H17" s="141">
        <f t="shared" ref="H17:H20" si="1">(E17-I17)/I17</f>
        <v>-9.4546538635340363E-2</v>
      </c>
      <c r="I17" s="414">
        <v>1170.6509999999998</v>
      </c>
      <c r="J17" s="112">
        <v>12474.61047</v>
      </c>
      <c r="K17" s="117">
        <f>I17/$I$20</f>
        <v>2.5289830958260939E-2</v>
      </c>
      <c r="L17" s="88"/>
      <c r="M17" s="79"/>
      <c r="N17" s="79"/>
      <c r="O17" s="79"/>
      <c r="P17" s="79"/>
    </row>
    <row r="18" spans="1:21" ht="11.1" customHeight="1" x14ac:dyDescent="0.2">
      <c r="A18" s="977"/>
      <c r="B18" s="978"/>
      <c r="C18" s="93" t="s">
        <v>9</v>
      </c>
      <c r="D18" s="77">
        <v>237696</v>
      </c>
      <c r="E18" s="90">
        <v>3647.2</v>
      </c>
      <c r="F18" s="78">
        <v>38935.699999999997</v>
      </c>
      <c r="G18" s="434">
        <f>E18/$E$20</f>
        <v>8.2592090906011148E-2</v>
      </c>
      <c r="H18" s="141">
        <f t="shared" si="1"/>
        <v>-1.639697950377567E-2</v>
      </c>
      <c r="I18" s="414">
        <v>3708</v>
      </c>
      <c r="J18" s="112">
        <v>39511.599999999999</v>
      </c>
      <c r="K18" s="117">
        <f>I18/$I$20</f>
        <v>8.010473932301905E-2</v>
      </c>
      <c r="L18" s="88"/>
      <c r="M18" s="79"/>
      <c r="N18" s="79"/>
      <c r="O18" s="79"/>
      <c r="P18" s="79"/>
    </row>
    <row r="19" spans="1:21" ht="11.1" customHeight="1" x14ac:dyDescent="0.2">
      <c r="A19" s="977"/>
      <c r="B19" s="978"/>
      <c r="C19" s="93" t="s">
        <v>306</v>
      </c>
      <c r="D19" s="77">
        <v>25</v>
      </c>
      <c r="E19" s="90">
        <v>712.99199999999996</v>
      </c>
      <c r="F19" s="78">
        <v>7611.5923600000006</v>
      </c>
      <c r="G19" s="434">
        <f>E19/$E$20</f>
        <v>1.6145947597954239E-2</v>
      </c>
      <c r="H19" s="141">
        <f t="shared" si="1"/>
        <v>0.1346835104605307</v>
      </c>
      <c r="I19" s="417">
        <v>628.36199999999997</v>
      </c>
      <c r="J19" s="118">
        <v>6695.7764999999999</v>
      </c>
      <c r="K19" s="117">
        <f>I19/$I$20</f>
        <v>1.3574642451588698E-2</v>
      </c>
      <c r="L19" s="88"/>
      <c r="M19" s="79"/>
      <c r="N19" s="79"/>
      <c r="O19" s="79"/>
      <c r="P19" s="79"/>
    </row>
    <row r="20" spans="1:21" ht="11.1" customHeight="1" x14ac:dyDescent="0.2">
      <c r="A20" s="977"/>
      <c r="B20" s="978"/>
      <c r="C20" s="592" t="s">
        <v>2</v>
      </c>
      <c r="D20" s="593">
        <v>257054</v>
      </c>
      <c r="E20" s="594">
        <v>44159.191999999995</v>
      </c>
      <c r="F20" s="595">
        <v>471414.57183999993</v>
      </c>
      <c r="G20" s="596">
        <f>SUM(G15:G19)</f>
        <v>1</v>
      </c>
      <c r="H20" s="597">
        <f t="shared" si="1"/>
        <v>-4.6019265405839345E-2</v>
      </c>
      <c r="I20" s="598">
        <v>46289.395999999993</v>
      </c>
      <c r="J20" s="599">
        <v>493242.03079999995</v>
      </c>
      <c r="K20" s="607">
        <f>SUM(K15:K18)</f>
        <v>0.98642535754841143</v>
      </c>
      <c r="L20" s="99"/>
      <c r="M20" s="79"/>
      <c r="N20" s="79"/>
      <c r="O20" s="79"/>
      <c r="P20" s="79"/>
    </row>
    <row r="21" spans="1:21" ht="11.1" customHeight="1" x14ac:dyDescent="0.2">
      <c r="A21" s="977" t="str">
        <f>T!J22</f>
        <v>Září</v>
      </c>
      <c r="B21" s="978"/>
      <c r="C21" s="92" t="s">
        <v>6</v>
      </c>
      <c r="D21" s="104">
        <v>188</v>
      </c>
      <c r="E21" s="106">
        <v>36544.036999999997</v>
      </c>
      <c r="F21" s="105">
        <v>390452.22467000008</v>
      </c>
      <c r="G21" s="433">
        <f>E21/$E$26</f>
        <v>0.73007984241287316</v>
      </c>
      <c r="H21" s="395">
        <f>(E21-I21)/I21</f>
        <v>-0.20722962721152041</v>
      </c>
      <c r="I21" s="413">
        <v>46096.622999999992</v>
      </c>
      <c r="J21" s="113">
        <v>492325.77332999988</v>
      </c>
      <c r="K21" s="116">
        <f>I21/$I$26</f>
        <v>0.7107017508317901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77"/>
      <c r="B22" s="978"/>
      <c r="C22" s="93" t="s">
        <v>7</v>
      </c>
      <c r="D22" s="77">
        <v>637</v>
      </c>
      <c r="E22" s="90">
        <v>4749.6909999999998</v>
      </c>
      <c r="F22" s="78">
        <v>50748.17252</v>
      </c>
      <c r="G22" s="434">
        <f>E22/$E$26</f>
        <v>9.4889725970610253E-2</v>
      </c>
      <c r="H22" s="141">
        <f t="shared" ref="H22:H26" si="2">(E22-I22)/I22</f>
        <v>1.2482267084618026E-2</v>
      </c>
      <c r="I22" s="414">
        <v>4691.1350000000002</v>
      </c>
      <c r="J22" s="112">
        <v>50104.160150000032</v>
      </c>
      <c r="K22" s="117">
        <f>I22/$I$26</f>
        <v>7.2326292923633254E-2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77"/>
      <c r="B23" s="978"/>
      <c r="C23" s="93" t="s">
        <v>8</v>
      </c>
      <c r="D23" s="77">
        <v>18531</v>
      </c>
      <c r="E23" s="90">
        <v>2428.7380000000003</v>
      </c>
      <c r="F23" s="78">
        <v>25950.62314</v>
      </c>
      <c r="G23" s="434">
        <f>E23/$E$26</f>
        <v>4.8521531879528172E-2</v>
      </c>
      <c r="H23" s="141">
        <f t="shared" si="2"/>
        <v>-0.38033972476359657</v>
      </c>
      <c r="I23" s="414">
        <v>3919.4669999999996</v>
      </c>
      <c r="J23" s="112">
        <v>41863.070650000001</v>
      </c>
      <c r="K23" s="117">
        <f>I23/$I$26</f>
        <v>6.0428983251710734E-2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77"/>
      <c r="B24" s="978"/>
      <c r="C24" s="93" t="s">
        <v>9</v>
      </c>
      <c r="D24" s="77">
        <v>237655</v>
      </c>
      <c r="E24" s="90">
        <v>5621.9</v>
      </c>
      <c r="F24" s="78">
        <v>60067.3</v>
      </c>
      <c r="G24" s="434">
        <f>E24/$E$26</f>
        <v>0.11231479067462995</v>
      </c>
      <c r="H24" s="141">
        <f t="shared" si="2"/>
        <v>-0.40593860622391298</v>
      </c>
      <c r="I24" s="414">
        <v>9463.5</v>
      </c>
      <c r="J24" s="112">
        <v>101076.3</v>
      </c>
      <c r="K24" s="117">
        <f>I24/$I$26</f>
        <v>0.14590496182326948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72"/>
      <c r="B25" s="1023"/>
      <c r="C25" s="93" t="s">
        <v>306</v>
      </c>
      <c r="D25" s="77">
        <v>27</v>
      </c>
      <c r="E25" s="90">
        <v>710.48400000000004</v>
      </c>
      <c r="F25" s="78">
        <v>7591.2446000000018</v>
      </c>
      <c r="G25" s="434">
        <f>E25/$E$26</f>
        <v>1.4194109062358596E-2</v>
      </c>
      <c r="H25" s="141">
        <f t="shared" si="2"/>
        <v>2.9703372082743353E-2</v>
      </c>
      <c r="I25" s="417">
        <v>689.98900000000003</v>
      </c>
      <c r="J25" s="118">
        <v>7369.5480099999995</v>
      </c>
      <c r="K25" s="117">
        <f>I25/$I$26</f>
        <v>1.0638011169596439E-2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79"/>
      <c r="B26" s="980"/>
      <c r="C26" s="659" t="s">
        <v>2</v>
      </c>
      <c r="D26" s="660">
        <v>257038</v>
      </c>
      <c r="E26" s="661">
        <v>50054.849999999991</v>
      </c>
      <c r="F26" s="662">
        <v>534809.56493000011</v>
      </c>
      <c r="G26" s="663">
        <f>SUM(G21:G25)</f>
        <v>1</v>
      </c>
      <c r="H26" s="664">
        <f t="shared" si="2"/>
        <v>-0.22827167767533368</v>
      </c>
      <c r="I26" s="665">
        <v>64860.713999999993</v>
      </c>
      <c r="J26" s="666">
        <v>692738.85213999997</v>
      </c>
      <c r="K26" s="667">
        <f>SUM(K21:K24)</f>
        <v>0.9893619888304036</v>
      </c>
      <c r="L26" s="107"/>
    </row>
    <row r="27" spans="1:21" ht="11.1" customHeight="1" thickTop="1" x14ac:dyDescent="0.2">
      <c r="A27" s="1021" t="str">
        <f>T!E17</f>
        <v>III. čtvrtletí</v>
      </c>
      <c r="B27" s="1022"/>
      <c r="C27" s="93" t="s">
        <v>6</v>
      </c>
      <c r="D27" s="77">
        <f>D21</f>
        <v>188</v>
      </c>
      <c r="E27" s="90">
        <f>E9+E15+E21</f>
        <v>109187.52899999999</v>
      </c>
      <c r="F27" s="78">
        <f>F9+F15+F21</f>
        <v>1166799.1646299998</v>
      </c>
      <c r="G27" s="434">
        <f>E27/$E$32</f>
        <v>0.77512545191354754</v>
      </c>
      <c r="H27" s="141">
        <f>(E27-I27)/I27</f>
        <v>-0.10149045197410847</v>
      </c>
      <c r="I27" s="414">
        <f>I9+I15+I21</f>
        <v>121520.72199999998</v>
      </c>
      <c r="J27" s="112">
        <f>J9+J15+J21</f>
        <v>1296750.9081899999</v>
      </c>
      <c r="K27" s="117">
        <f>I27/$I$32</f>
        <v>0.76887466794153669</v>
      </c>
      <c r="L27" s="87"/>
    </row>
    <row r="28" spans="1:21" ht="11.1" customHeight="1" x14ac:dyDescent="0.2">
      <c r="A28" s="977"/>
      <c r="B28" s="978"/>
      <c r="C28" s="93" t="s">
        <v>7</v>
      </c>
      <c r="D28" s="77">
        <f>D22</f>
        <v>637</v>
      </c>
      <c r="E28" s="90">
        <f t="shared" ref="E28:F31" si="3">E10+E16+E22</f>
        <v>11739.492999999999</v>
      </c>
      <c r="F28" s="78">
        <f t="shared" si="3"/>
        <v>125435.92811000001</v>
      </c>
      <c r="G28" s="434">
        <f>E28/$E$32</f>
        <v>8.3339003091286432E-2</v>
      </c>
      <c r="H28" s="141">
        <f t="shared" ref="H28:H31" si="4">(E28-I28)/I28</f>
        <v>2.5148932454263508E-2</v>
      </c>
      <c r="I28" s="414">
        <f t="shared" ref="I28:J28" si="5">I10+I16+I22</f>
        <v>11451.5</v>
      </c>
      <c r="J28" s="112">
        <f t="shared" si="5"/>
        <v>122204.37163000001</v>
      </c>
      <c r="K28" s="117">
        <f>I28/$I$32</f>
        <v>7.245487119416974E-2</v>
      </c>
      <c r="L28" s="87"/>
    </row>
    <row r="29" spans="1:21" ht="11.1" customHeight="1" x14ac:dyDescent="0.2">
      <c r="A29" s="977"/>
      <c r="B29" s="978"/>
      <c r="C29" s="93" t="s">
        <v>8</v>
      </c>
      <c r="D29" s="77">
        <f>D23</f>
        <v>18531</v>
      </c>
      <c r="E29" s="90">
        <f t="shared" si="3"/>
        <v>4466.9180000000006</v>
      </c>
      <c r="F29" s="78">
        <f t="shared" si="3"/>
        <v>47731.287819999998</v>
      </c>
      <c r="G29" s="434">
        <f>E29/$E$32</f>
        <v>3.1710781122363897E-2</v>
      </c>
      <c r="H29" s="141">
        <f t="shared" si="4"/>
        <v>-0.29422216941475288</v>
      </c>
      <c r="I29" s="414">
        <f t="shared" ref="I29:J29" si="6">I11+I17+I23</f>
        <v>6329.0709999999999</v>
      </c>
      <c r="J29" s="112">
        <f t="shared" si="6"/>
        <v>67563.91234000001</v>
      </c>
      <c r="K29" s="117">
        <f>I29/$I$32</f>
        <v>4.0044712403069914E-2</v>
      </c>
      <c r="L29" s="87"/>
    </row>
    <row r="30" spans="1:21" ht="11.1" customHeight="1" x14ac:dyDescent="0.2">
      <c r="A30" s="977"/>
      <c r="B30" s="978"/>
      <c r="C30" s="93" t="s">
        <v>9</v>
      </c>
      <c r="D30" s="77">
        <f>D24</f>
        <v>237655</v>
      </c>
      <c r="E30" s="90">
        <f t="shared" si="3"/>
        <v>13382.599999999999</v>
      </c>
      <c r="F30" s="78">
        <f t="shared" si="3"/>
        <v>143011.5</v>
      </c>
      <c r="G30" s="434">
        <f>E30/$E$32</f>
        <v>9.5003467591781854E-2</v>
      </c>
      <c r="H30" s="141">
        <f t="shared" si="4"/>
        <v>-0.20769886565467596</v>
      </c>
      <c r="I30" s="414">
        <f t="shared" ref="I30:J30" si="7">I12+I18+I24</f>
        <v>16890.8</v>
      </c>
      <c r="J30" s="112">
        <f t="shared" si="7"/>
        <v>180292.7</v>
      </c>
      <c r="K30" s="117">
        <f>I30/$I$32</f>
        <v>0.10686990685643648</v>
      </c>
      <c r="L30" s="87"/>
    </row>
    <row r="31" spans="1:21" ht="11.1" customHeight="1" x14ac:dyDescent="0.2">
      <c r="A31" s="977"/>
      <c r="B31" s="978"/>
      <c r="C31" s="93" t="s">
        <v>306</v>
      </c>
      <c r="D31" s="77">
        <f>D25</f>
        <v>27</v>
      </c>
      <c r="E31" s="90">
        <f>E13+E19+E25</f>
        <v>2087.7919999999999</v>
      </c>
      <c r="F31" s="78">
        <f t="shared" si="3"/>
        <v>22310.128430000004</v>
      </c>
      <c r="G31" s="434">
        <f>E31/$E$32</f>
        <v>1.4821296281020238E-2</v>
      </c>
      <c r="H31" s="141">
        <f t="shared" si="4"/>
        <v>0.12366981483434981</v>
      </c>
      <c r="I31" s="414">
        <f>I13+I19+I25</f>
        <v>1858.0119999999999</v>
      </c>
      <c r="J31" s="112">
        <f t="shared" ref="J31" si="8">J13+J19+J25</f>
        <v>19826.385199999997</v>
      </c>
      <c r="K31" s="117">
        <f>I31/$I$32</f>
        <v>1.1755841604787294E-2</v>
      </c>
      <c r="L31" s="87"/>
    </row>
    <row r="32" spans="1:21" ht="11.1" customHeight="1" x14ac:dyDescent="0.2">
      <c r="A32" s="977"/>
      <c r="B32" s="978"/>
      <c r="C32" s="627" t="s">
        <v>2</v>
      </c>
      <c r="D32" s="622">
        <f>SUM(D27:D31)</f>
        <v>257038</v>
      </c>
      <c r="E32" s="628">
        <f>SUM(E27:E31)</f>
        <v>140864.33199999999</v>
      </c>
      <c r="F32" s="629">
        <f>SUM(F27:F31)</f>
        <v>1505288.0089899998</v>
      </c>
      <c r="G32" s="630">
        <f>SUM(G27:G31)</f>
        <v>0.99999999999999989</v>
      </c>
      <c r="H32" s="631">
        <f>(E32-I32)/I32</f>
        <v>-0.10873623272822225</v>
      </c>
      <c r="I32" s="641">
        <f>SUM(I27:I31)</f>
        <v>158050.10499999995</v>
      </c>
      <c r="J32" s="642">
        <f>SUM(J27:J31)</f>
        <v>1686638.2773599997</v>
      </c>
      <c r="K32" s="643">
        <f>SUM(K27:K30)</f>
        <v>0.98824415839521285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7" t="s">
        <v>120</v>
      </c>
      <c r="B35" s="1017"/>
      <c r="C35" s="1017"/>
      <c r="D35" s="1018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4">
        <f>T!G17</f>
        <v>2018</v>
      </c>
      <c r="F36" s="943"/>
      <c r="G36" s="943"/>
      <c r="H36" s="410"/>
      <c r="I36" s="955">
        <f>E36-1</f>
        <v>2017</v>
      </c>
      <c r="J36" s="956"/>
      <c r="K36" s="957"/>
      <c r="L36" s="87"/>
    </row>
    <row r="37" spans="1:12" ht="24.95" customHeight="1" x14ac:dyDescent="0.25">
      <c r="A37" s="74"/>
      <c r="B37" s="75"/>
      <c r="C37" s="76"/>
      <c r="D37" s="76"/>
      <c r="E37" s="948" t="s">
        <v>39</v>
      </c>
      <c r="F37" s="949"/>
      <c r="G37" s="432"/>
      <c r="H37" s="949" t="s">
        <v>108</v>
      </c>
      <c r="I37" s="1015" t="s">
        <v>39</v>
      </c>
      <c r="J37" s="1016"/>
      <c r="K37" s="411"/>
      <c r="L37" s="87"/>
    </row>
    <row r="38" spans="1:12" ht="24.95" customHeight="1" x14ac:dyDescent="0.25">
      <c r="A38" s="74"/>
      <c r="B38" s="94"/>
      <c r="C38" s="94"/>
      <c r="D38" s="959" t="s">
        <v>0</v>
      </c>
      <c r="E38" s="948"/>
      <c r="F38" s="949"/>
      <c r="G38" s="560" t="s">
        <v>107</v>
      </c>
      <c r="H38" s="949"/>
      <c r="I38" s="1015"/>
      <c r="J38" s="1016"/>
      <c r="K38" s="114" t="s">
        <v>107</v>
      </c>
      <c r="L38" s="87"/>
    </row>
    <row r="39" spans="1:12" ht="15" customHeight="1" x14ac:dyDescent="0.25">
      <c r="A39" s="958" t="s">
        <v>140</v>
      </c>
      <c r="B39" s="958"/>
      <c r="C39" s="126" t="s">
        <v>45</v>
      </c>
      <c r="D39" s="960"/>
      <c r="E39" s="770" t="s">
        <v>342</v>
      </c>
      <c r="F39" s="764" t="s">
        <v>1</v>
      </c>
      <c r="G39" s="561" t="s">
        <v>66</v>
      </c>
      <c r="H39" s="958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71" t="str">
        <f>T!J20</f>
        <v>Červenec</v>
      </c>
      <c r="B40" s="972"/>
      <c r="C40" s="92" t="s">
        <v>6</v>
      </c>
      <c r="D40" s="77">
        <v>130</v>
      </c>
      <c r="E40" s="90">
        <v>81050.060999999987</v>
      </c>
      <c r="F40" s="78">
        <v>865337.97747999977</v>
      </c>
      <c r="G40" s="433">
        <f>E40/$E$45</f>
        <v>0.94823126806222746</v>
      </c>
      <c r="H40" s="141">
        <f>(E40-I40)/I40</f>
        <v>-0.14237791938754277</v>
      </c>
      <c r="I40" s="414">
        <v>94505.56700000001</v>
      </c>
      <c r="J40" s="112">
        <v>1008025.2799300001</v>
      </c>
      <c r="K40" s="116">
        <f>I40/$I$45</f>
        <v>0.95757241503583024</v>
      </c>
      <c r="L40" s="87"/>
    </row>
    <row r="41" spans="1:12" ht="11.1" customHeight="1" x14ac:dyDescent="0.2">
      <c r="A41" s="973"/>
      <c r="B41" s="974"/>
      <c r="C41" s="93" t="s">
        <v>7</v>
      </c>
      <c r="D41" s="77">
        <v>328</v>
      </c>
      <c r="E41" s="90">
        <v>1429.877</v>
      </c>
      <c r="F41" s="78">
        <v>15298.256379999988</v>
      </c>
      <c r="G41" s="434">
        <f t="shared" ref="G41" si="9">E41/$E$45</f>
        <v>1.6728600375550781E-2</v>
      </c>
      <c r="H41" s="141">
        <f>(E41-I41)/I41</f>
        <v>0.17991837233175217</v>
      </c>
      <c r="I41" s="414">
        <v>1211.8440000000001</v>
      </c>
      <c r="J41" s="112">
        <v>12936.673530000004</v>
      </c>
      <c r="K41" s="117">
        <f t="shared" ref="K41:K44" si="10">I41/$I$45</f>
        <v>1.2278942104296149E-2</v>
      </c>
      <c r="L41" s="88"/>
    </row>
    <row r="42" spans="1:12" ht="11.1" customHeight="1" x14ac:dyDescent="0.2">
      <c r="A42" s="973"/>
      <c r="B42" s="974"/>
      <c r="C42" s="93" t="s">
        <v>8</v>
      </c>
      <c r="D42" s="77">
        <v>12510</v>
      </c>
      <c r="E42" s="90">
        <v>550.32100000000003</v>
      </c>
      <c r="F42" s="78">
        <v>5887.9551700000002</v>
      </c>
      <c r="G42" s="434">
        <f>E42/$E$45</f>
        <v>6.4383860201076611E-3</v>
      </c>
      <c r="H42" s="141">
        <f t="shared" ref="H42:H44" si="11">(E42-I42)/I42</f>
        <v>-0.24839557768080908</v>
      </c>
      <c r="I42" s="414">
        <v>732.19500000000005</v>
      </c>
      <c r="J42" s="112">
        <v>7816.0422699999999</v>
      </c>
      <c r="K42" s="117">
        <f t="shared" si="10"/>
        <v>7.4189252197932399E-3</v>
      </c>
      <c r="L42" s="88"/>
    </row>
    <row r="43" spans="1:12" ht="11.1" customHeight="1" x14ac:dyDescent="0.2">
      <c r="A43" s="973"/>
      <c r="B43" s="974"/>
      <c r="C43" s="93" t="s">
        <v>9</v>
      </c>
      <c r="D43" s="77">
        <v>211582</v>
      </c>
      <c r="E43" s="90">
        <v>2079.1999999999998</v>
      </c>
      <c r="F43" s="78">
        <v>22245</v>
      </c>
      <c r="G43" s="434">
        <f>E43/$E$45</f>
        <v>2.4325243290748214E-2</v>
      </c>
      <c r="H43" s="141">
        <f t="shared" si="11"/>
        <v>6.119532486091965E-2</v>
      </c>
      <c r="I43" s="414">
        <v>1959.3</v>
      </c>
      <c r="J43" s="112">
        <v>20916.5</v>
      </c>
      <c r="K43" s="117">
        <f t="shared" si="10"/>
        <v>1.9852498560002312E-2</v>
      </c>
      <c r="L43" s="88"/>
    </row>
    <row r="44" spans="1:12" ht="11.1" customHeight="1" x14ac:dyDescent="0.2">
      <c r="A44" s="973"/>
      <c r="B44" s="974"/>
      <c r="C44" s="93" t="s">
        <v>306</v>
      </c>
      <c r="D44" s="77">
        <v>11</v>
      </c>
      <c r="E44" s="90">
        <v>365.53399999999999</v>
      </c>
      <c r="F44" s="78">
        <v>3910.7272699999999</v>
      </c>
      <c r="G44" s="434">
        <f>E44/$E$45</f>
        <v>4.2765022513660822E-3</v>
      </c>
      <c r="H44" s="141">
        <f t="shared" si="11"/>
        <v>0.28726832205831077</v>
      </c>
      <c r="I44" s="417">
        <v>283.96100000000001</v>
      </c>
      <c r="J44" s="118">
        <v>3031.3805300000004</v>
      </c>
      <c r="K44" s="117">
        <f t="shared" si="10"/>
        <v>2.8772190800779958E-3</v>
      </c>
      <c r="L44" s="88"/>
    </row>
    <row r="45" spans="1:12" ht="11.1" customHeight="1" x14ac:dyDescent="0.2">
      <c r="A45" s="975"/>
      <c r="B45" s="976"/>
      <c r="C45" s="592" t="s">
        <v>2</v>
      </c>
      <c r="D45" s="593">
        <v>224561</v>
      </c>
      <c r="E45" s="594">
        <v>85474.992999999973</v>
      </c>
      <c r="F45" s="595">
        <v>912679.91629999981</v>
      </c>
      <c r="G45" s="596">
        <f>SUM(G40:G44)</f>
        <v>1.0000000000000002</v>
      </c>
      <c r="H45" s="597">
        <f>(E45-I45)/I45</f>
        <v>-0.13392937505807828</v>
      </c>
      <c r="I45" s="598">
        <v>98692.867000000013</v>
      </c>
      <c r="J45" s="599">
        <v>1052725.87626</v>
      </c>
      <c r="K45" s="607">
        <f>SUM(K40:K43)</f>
        <v>0.9971227809199219</v>
      </c>
      <c r="L45" s="99"/>
    </row>
    <row r="46" spans="1:12" ht="11.1" customHeight="1" x14ac:dyDescent="0.2">
      <c r="A46" s="977" t="str">
        <f>T!J21</f>
        <v>Srpen</v>
      </c>
      <c r="B46" s="978"/>
      <c r="C46" s="93" t="s">
        <v>6</v>
      </c>
      <c r="D46" s="77">
        <v>130</v>
      </c>
      <c r="E46" s="90">
        <v>96011.013999999996</v>
      </c>
      <c r="F46" s="78">
        <v>1024645.5474100001</v>
      </c>
      <c r="G46" s="434">
        <f>E46/$E$51</f>
        <v>0.95517639601694559</v>
      </c>
      <c r="H46" s="141">
        <f>(E46-I46)/I46</f>
        <v>0.30495988252358985</v>
      </c>
      <c r="I46" s="414">
        <v>73573.919999999998</v>
      </c>
      <c r="J46" s="112">
        <v>783785.14353000012</v>
      </c>
      <c r="K46" s="117">
        <f>I46/$I$51</f>
        <v>0.94185081939343795</v>
      </c>
      <c r="L46" s="88"/>
    </row>
    <row r="47" spans="1:12" ht="11.1" customHeight="1" x14ac:dyDescent="0.2">
      <c r="A47" s="977"/>
      <c r="B47" s="978"/>
      <c r="C47" s="93" t="s">
        <v>7</v>
      </c>
      <c r="D47" s="77">
        <v>330</v>
      </c>
      <c r="E47" s="90">
        <v>1681.627</v>
      </c>
      <c r="F47" s="78">
        <v>17951.961549999993</v>
      </c>
      <c r="G47" s="434">
        <f t="shared" ref="G47:G50" si="12">E47/$E$51</f>
        <v>1.6729855777846366E-2</v>
      </c>
      <c r="H47" s="141">
        <f>(E47-I47)/I47</f>
        <v>5.9470122237804908E-2</v>
      </c>
      <c r="I47" s="414">
        <v>1587.2339999999999</v>
      </c>
      <c r="J47" s="112">
        <v>16913.189779999993</v>
      </c>
      <c r="K47" s="117">
        <f t="shared" ref="K47:K50" si="13">I47/$I$51</f>
        <v>2.0318852705811026E-2</v>
      </c>
      <c r="L47" s="89"/>
    </row>
    <row r="48" spans="1:12" ht="11.1" customHeight="1" x14ac:dyDescent="0.2">
      <c r="A48" s="977"/>
      <c r="B48" s="978"/>
      <c r="C48" s="93" t="s">
        <v>8</v>
      </c>
      <c r="D48" s="77">
        <v>12516</v>
      </c>
      <c r="E48" s="90">
        <v>596.22299999999996</v>
      </c>
      <c r="F48" s="78">
        <v>6365.0135499999997</v>
      </c>
      <c r="G48" s="434">
        <f t="shared" si="12"/>
        <v>5.9315917271992495E-3</v>
      </c>
      <c r="H48" s="141">
        <f t="shared" ref="H48:H50" si="14">(E48-I48)/I48</f>
        <v>-0.14095712875780739</v>
      </c>
      <c r="I48" s="414">
        <v>694.05499999999995</v>
      </c>
      <c r="J48" s="112">
        <v>7396.2292600000001</v>
      </c>
      <c r="K48" s="117">
        <f t="shared" si="13"/>
        <v>8.8848911469459908E-3</v>
      </c>
      <c r="L48" s="88"/>
    </row>
    <row r="49" spans="1:12" ht="11.1" customHeight="1" x14ac:dyDescent="0.2">
      <c r="A49" s="977"/>
      <c r="B49" s="978"/>
      <c r="C49" s="93" t="s">
        <v>9</v>
      </c>
      <c r="D49" s="77">
        <v>211521</v>
      </c>
      <c r="E49" s="90">
        <v>1843.5</v>
      </c>
      <c r="F49" s="78">
        <v>19680.8</v>
      </c>
      <c r="G49" s="434">
        <f t="shared" si="12"/>
        <v>1.8340267566148601E-2</v>
      </c>
      <c r="H49" s="141">
        <f t="shared" si="14"/>
        <v>-5.6212563354323432E-2</v>
      </c>
      <c r="I49" s="414">
        <v>1953.3</v>
      </c>
      <c r="J49" s="112">
        <v>20814.7</v>
      </c>
      <c r="K49" s="117">
        <f t="shared" si="13"/>
        <v>2.5005018157537376E-2</v>
      </c>
      <c r="L49" s="88"/>
    </row>
    <row r="50" spans="1:12" ht="11.1" customHeight="1" x14ac:dyDescent="0.2">
      <c r="A50" s="977"/>
      <c r="B50" s="978"/>
      <c r="C50" s="93" t="s">
        <v>306</v>
      </c>
      <c r="D50" s="77">
        <v>11</v>
      </c>
      <c r="E50" s="90">
        <v>384.16300000000001</v>
      </c>
      <c r="F50" s="78">
        <v>4101.1488100000006</v>
      </c>
      <c r="G50" s="434">
        <f t="shared" si="12"/>
        <v>3.8218889118602365E-3</v>
      </c>
      <c r="H50" s="141">
        <f t="shared" si="14"/>
        <v>0.24804831536234909</v>
      </c>
      <c r="I50" s="417">
        <v>307.81099999999998</v>
      </c>
      <c r="J50" s="118">
        <v>3280.00596</v>
      </c>
      <c r="K50" s="117">
        <f t="shared" si="13"/>
        <v>3.9404185962677194E-3</v>
      </c>
      <c r="L50" s="88"/>
    </row>
    <row r="51" spans="1:12" ht="11.1" customHeight="1" x14ac:dyDescent="0.2">
      <c r="A51" s="977"/>
      <c r="B51" s="978"/>
      <c r="C51" s="592" t="s">
        <v>2</v>
      </c>
      <c r="D51" s="593">
        <v>224508</v>
      </c>
      <c r="E51" s="594">
        <v>100516.52699999999</v>
      </c>
      <c r="F51" s="595">
        <v>1072744.47132</v>
      </c>
      <c r="G51" s="596">
        <f>SUM(G46:G50)</f>
        <v>1</v>
      </c>
      <c r="H51" s="597">
        <f t="shared" ref="H51" si="15">(E51-I51)/I51</f>
        <v>0.28675450917298712</v>
      </c>
      <c r="I51" s="598">
        <v>78116.319999999992</v>
      </c>
      <c r="J51" s="599">
        <v>832189.26853000012</v>
      </c>
      <c r="K51" s="607">
        <f>SUM(K46:K49)</f>
        <v>0.99605958140373241</v>
      </c>
      <c r="L51" s="99"/>
    </row>
    <row r="52" spans="1:12" ht="11.1" customHeight="1" x14ac:dyDescent="0.2">
      <c r="A52" s="977" t="str">
        <f>T!J22</f>
        <v>Září</v>
      </c>
      <c r="B52" s="978"/>
      <c r="C52" s="92" t="s">
        <v>6</v>
      </c>
      <c r="D52" s="104">
        <v>131</v>
      </c>
      <c r="E52" s="106">
        <v>70778.214999999997</v>
      </c>
      <c r="F52" s="105">
        <v>756194.10772999981</v>
      </c>
      <c r="G52" s="433">
        <f>E52/$E$57</f>
        <v>0.91516152116041782</v>
      </c>
      <c r="H52" s="395">
        <f>(E52-I52)/I52</f>
        <v>-3.3813107686374438E-2</v>
      </c>
      <c r="I52" s="413">
        <v>73255.201000000001</v>
      </c>
      <c r="J52" s="113">
        <v>782253.51466999983</v>
      </c>
      <c r="K52" s="116">
        <f>I52/$I$57</f>
        <v>0.88096669904505542</v>
      </c>
      <c r="L52" s="106"/>
    </row>
    <row r="53" spans="1:12" ht="11.1" customHeight="1" x14ac:dyDescent="0.2">
      <c r="A53" s="977"/>
      <c r="B53" s="978"/>
      <c r="C53" s="93" t="s">
        <v>7</v>
      </c>
      <c r="D53" s="77">
        <v>329</v>
      </c>
      <c r="E53" s="90">
        <v>2003.2659999999998</v>
      </c>
      <c r="F53" s="78">
        <v>21404.312269999984</v>
      </c>
      <c r="G53" s="434">
        <f t="shared" ref="G53:G56" si="16">E53/$E$57</f>
        <v>2.590220677151784E-2</v>
      </c>
      <c r="H53" s="141">
        <f t="shared" ref="H53:H56" si="17">(E53-I53)/I53</f>
        <v>-0.12243149259707398</v>
      </c>
      <c r="I53" s="414">
        <v>2282.7460000000001</v>
      </c>
      <c r="J53" s="112">
        <v>24381.760850000002</v>
      </c>
      <c r="K53" s="117">
        <f t="shared" ref="K53:K56" si="18">I53/$I$57</f>
        <v>2.7452292546140226E-2</v>
      </c>
      <c r="L53" s="90"/>
    </row>
    <row r="54" spans="1:12" ht="11.1" customHeight="1" x14ac:dyDescent="0.2">
      <c r="A54" s="977"/>
      <c r="B54" s="978"/>
      <c r="C54" s="93" t="s">
        <v>8</v>
      </c>
      <c r="D54" s="77">
        <v>12532</v>
      </c>
      <c r="E54" s="90">
        <v>1366.3390000000002</v>
      </c>
      <c r="F54" s="78">
        <v>14598.84439</v>
      </c>
      <c r="G54" s="434">
        <f t="shared" si="16"/>
        <v>1.7666747849755807E-2</v>
      </c>
      <c r="H54" s="141">
        <f t="shared" si="17"/>
        <v>-0.41111458780490739</v>
      </c>
      <c r="I54" s="414">
        <v>2320.212</v>
      </c>
      <c r="J54" s="112">
        <v>24781.358649999998</v>
      </c>
      <c r="K54" s="117">
        <f t="shared" si="18"/>
        <v>2.7902858484064853E-2</v>
      </c>
      <c r="L54" s="90"/>
    </row>
    <row r="55" spans="1:12" ht="11.1" customHeight="1" x14ac:dyDescent="0.2">
      <c r="A55" s="977"/>
      <c r="B55" s="978"/>
      <c r="C55" s="93" t="s">
        <v>9</v>
      </c>
      <c r="D55" s="77">
        <v>211480</v>
      </c>
      <c r="E55" s="90">
        <v>2841.7</v>
      </c>
      <c r="F55" s="78">
        <v>30362.3</v>
      </c>
      <c r="G55" s="434">
        <f t="shared" si="16"/>
        <v>3.6743148929109883E-2</v>
      </c>
      <c r="H55" s="141">
        <f t="shared" si="17"/>
        <v>-0.42999558711437397</v>
      </c>
      <c r="I55" s="414">
        <v>4985.3999999999996</v>
      </c>
      <c r="J55" s="112">
        <v>53247.1</v>
      </c>
      <c r="K55" s="117">
        <f t="shared" si="18"/>
        <v>5.9954396704463606E-2</v>
      </c>
      <c r="L55" s="90"/>
    </row>
    <row r="56" spans="1:12" ht="11.1" customHeight="1" x14ac:dyDescent="0.2">
      <c r="A56" s="972"/>
      <c r="B56" s="1023"/>
      <c r="C56" s="93" t="s">
        <v>306</v>
      </c>
      <c r="D56" s="77">
        <v>11</v>
      </c>
      <c r="E56" s="90">
        <v>350.06799999999998</v>
      </c>
      <c r="F56" s="78">
        <v>3740.3465199999996</v>
      </c>
      <c r="G56" s="434">
        <f t="shared" si="16"/>
        <v>4.5263752891985922E-3</v>
      </c>
      <c r="H56" s="141">
        <f t="shared" si="17"/>
        <v>0.1305572241491787</v>
      </c>
      <c r="I56" s="417">
        <v>309.642</v>
      </c>
      <c r="J56" s="118">
        <v>3307.1837600000003</v>
      </c>
      <c r="K56" s="117">
        <f t="shared" si="18"/>
        <v>3.7237532202759097E-3</v>
      </c>
      <c r="L56" s="90"/>
    </row>
    <row r="57" spans="1:12" ht="11.1" customHeight="1" thickBot="1" x14ac:dyDescent="0.25">
      <c r="A57" s="979"/>
      <c r="B57" s="980"/>
      <c r="C57" s="659" t="s">
        <v>2</v>
      </c>
      <c r="D57" s="660">
        <v>224483</v>
      </c>
      <c r="E57" s="661">
        <v>77339.588000000003</v>
      </c>
      <c r="F57" s="662">
        <v>826299.91090999986</v>
      </c>
      <c r="G57" s="663">
        <f>SUM(G52:G56)</f>
        <v>1</v>
      </c>
      <c r="H57" s="664">
        <f t="shared" ref="H57" si="19">(E57-I57)/I57</f>
        <v>-6.9914482305978784E-2</v>
      </c>
      <c r="I57" s="665">
        <v>83153.201000000001</v>
      </c>
      <c r="J57" s="666">
        <v>887970.91792999976</v>
      </c>
      <c r="K57" s="667">
        <f>SUM(K52:K55)</f>
        <v>0.99627624677972404</v>
      </c>
      <c r="L57" s="107"/>
    </row>
    <row r="58" spans="1:12" ht="11.1" customHeight="1" thickTop="1" x14ac:dyDescent="0.2">
      <c r="A58" s="1021" t="str">
        <f>T!E17</f>
        <v>III. čtvrtletí</v>
      </c>
      <c r="B58" s="1022"/>
      <c r="C58" s="93" t="s">
        <v>6</v>
      </c>
      <c r="D58" s="77">
        <f>D52</f>
        <v>131</v>
      </c>
      <c r="E58" s="90">
        <f>E40+E46+E52</f>
        <v>247839.28999999998</v>
      </c>
      <c r="F58" s="78">
        <f>F40+F46+F52</f>
        <v>2646177.6326199998</v>
      </c>
      <c r="G58" s="434">
        <f>E58/$E$63</f>
        <v>0.94116981424010104</v>
      </c>
      <c r="H58" s="141">
        <f>(E58-I58)/I58</f>
        <v>2.6952619426180272E-2</v>
      </c>
      <c r="I58" s="414">
        <f>I40+I46+I52</f>
        <v>241334.68800000002</v>
      </c>
      <c r="J58" s="112">
        <f>J40+J46+J52</f>
        <v>2574063.9381300001</v>
      </c>
      <c r="K58" s="117">
        <f>I58/$I$63</f>
        <v>0.92834463422454794</v>
      </c>
      <c r="L58" s="87"/>
    </row>
    <row r="59" spans="1:12" ht="11.1" customHeight="1" x14ac:dyDescent="0.2">
      <c r="A59" s="977"/>
      <c r="B59" s="978"/>
      <c r="C59" s="93" t="s">
        <v>7</v>
      </c>
      <c r="D59" s="77">
        <f>D53</f>
        <v>329</v>
      </c>
      <c r="E59" s="90">
        <f t="shared" ref="E59:F60" si="20">E41+E47+E53</f>
        <v>5114.7699999999995</v>
      </c>
      <c r="F59" s="78">
        <f t="shared" si="20"/>
        <v>54654.530199999965</v>
      </c>
      <c r="G59" s="434">
        <f t="shared" ref="G59:G62" si="21">E59/$E$63</f>
        <v>1.9423341354717572E-2</v>
      </c>
      <c r="H59" s="141">
        <f t="shared" ref="H59:H62" si="22">(E59-I59)/I59</f>
        <v>6.4831052787343675E-3</v>
      </c>
      <c r="I59" s="414">
        <f t="shared" ref="I59:J59" si="23">I41+I47+I53</f>
        <v>5081.8240000000005</v>
      </c>
      <c r="J59" s="112">
        <f t="shared" si="23"/>
        <v>54231.624159999999</v>
      </c>
      <c r="K59" s="117">
        <f t="shared" ref="K59:K62" si="24">I59/$I$63</f>
        <v>1.9548304810925187E-2</v>
      </c>
      <c r="L59" s="87"/>
    </row>
    <row r="60" spans="1:12" ht="11.1" customHeight="1" x14ac:dyDescent="0.2">
      <c r="A60" s="977"/>
      <c r="B60" s="978"/>
      <c r="C60" s="93" t="s">
        <v>8</v>
      </c>
      <c r="D60" s="77">
        <f>D54</f>
        <v>12532</v>
      </c>
      <c r="E60" s="90">
        <f>E42+E48+E54</f>
        <v>2512.8829999999998</v>
      </c>
      <c r="F60" s="78">
        <f t="shared" si="20"/>
        <v>26851.813110000003</v>
      </c>
      <c r="G60" s="434">
        <f t="shared" si="21"/>
        <v>9.5426743125236833E-3</v>
      </c>
      <c r="H60" s="141">
        <f t="shared" si="22"/>
        <v>-0.32926505059973921</v>
      </c>
      <c r="I60" s="414">
        <f>I42+I48+I54</f>
        <v>3746.462</v>
      </c>
      <c r="J60" s="112">
        <f t="shared" ref="J60" si="25">J42+J48+J54</f>
        <v>39993.63018</v>
      </c>
      <c r="K60" s="117">
        <f t="shared" si="24"/>
        <v>1.4411554028346592E-2</v>
      </c>
      <c r="L60" s="87"/>
    </row>
    <row r="61" spans="1:12" ht="11.1" customHeight="1" x14ac:dyDescent="0.2">
      <c r="A61" s="977"/>
      <c r="B61" s="978"/>
      <c r="C61" s="93" t="s">
        <v>9</v>
      </c>
      <c r="D61" s="77">
        <f>D55</f>
        <v>211480</v>
      </c>
      <c r="E61" s="90">
        <f t="shared" ref="E61:F62" si="26">E43+E49+E55</f>
        <v>6764.4</v>
      </c>
      <c r="F61" s="78">
        <f t="shared" si="26"/>
        <v>72288.100000000006</v>
      </c>
      <c r="G61" s="434">
        <f t="shared" si="21"/>
        <v>2.5687812014978495E-2</v>
      </c>
      <c r="H61" s="141">
        <f t="shared" si="22"/>
        <v>-0.23978422117329742</v>
      </c>
      <c r="I61" s="414">
        <f t="shared" ref="I61:J61" si="27">I43+I49+I55</f>
        <v>8898</v>
      </c>
      <c r="J61" s="112">
        <f t="shared" si="27"/>
        <v>94978.299999999988</v>
      </c>
      <c r="K61" s="117">
        <f t="shared" si="24"/>
        <v>3.4228028402324105E-2</v>
      </c>
      <c r="L61" s="87"/>
    </row>
    <row r="62" spans="1:12" ht="11.1" customHeight="1" x14ac:dyDescent="0.2">
      <c r="A62" s="977"/>
      <c r="B62" s="978"/>
      <c r="C62" s="93" t="s">
        <v>306</v>
      </c>
      <c r="D62" s="77">
        <f>D56</f>
        <v>11</v>
      </c>
      <c r="E62" s="90">
        <f>E44+E50+E56</f>
        <v>1099.7649999999999</v>
      </c>
      <c r="F62" s="78">
        <f t="shared" si="26"/>
        <v>11752.222599999999</v>
      </c>
      <c r="G62" s="434">
        <f t="shared" si="21"/>
        <v>4.1763580776791468E-3</v>
      </c>
      <c r="H62" s="141">
        <f t="shared" si="22"/>
        <v>0.22004428597736433</v>
      </c>
      <c r="I62" s="414">
        <f>I44+I50+I56</f>
        <v>901.41399999999999</v>
      </c>
      <c r="J62" s="112">
        <f t="shared" ref="J62" si="28">J44+J50+J56</f>
        <v>9618.5702500000007</v>
      </c>
      <c r="K62" s="117">
        <f t="shared" si="24"/>
        <v>3.4674785338562131E-3</v>
      </c>
      <c r="L62" s="87"/>
    </row>
    <row r="63" spans="1:12" ht="11.1" customHeight="1" x14ac:dyDescent="0.2">
      <c r="A63" s="977"/>
      <c r="B63" s="978"/>
      <c r="C63" s="627" t="s">
        <v>2</v>
      </c>
      <c r="D63" s="622">
        <f>SUM(D58:D62)</f>
        <v>224483</v>
      </c>
      <c r="E63" s="628">
        <f>SUM(E58:E62)</f>
        <v>263331.10800000001</v>
      </c>
      <c r="F63" s="629">
        <f>SUM(F58:F62)</f>
        <v>2811724.2985299998</v>
      </c>
      <c r="G63" s="630">
        <f>SUM(G58:G62)</f>
        <v>0.99999999999999989</v>
      </c>
      <c r="H63" s="631">
        <f>(E63-I63)/I63</f>
        <v>1.2958489979711992E-2</v>
      </c>
      <c r="I63" s="641">
        <f>SUM(I58:I62)</f>
        <v>259962.38800000001</v>
      </c>
      <c r="J63" s="642">
        <f>SUM(J58:J62)</f>
        <v>2772886.0627199998</v>
      </c>
      <c r="K63" s="643">
        <f>SUM(K58:K61)</f>
        <v>0.99653252146614379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9" zoomScaleNormal="100" zoomScaleSheetLayoutView="100" workbookViewId="0">
      <selection activeCell="E67" sqref="E67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1" t="s">
        <v>244</v>
      </c>
      <c r="L1" s="951"/>
    </row>
    <row r="2" spans="1:17" s="668" customFormat="1" ht="30" customHeight="1" x14ac:dyDescent="0.25">
      <c r="A2" s="872" t="s">
        <v>204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17" ht="17.100000000000001" customHeight="1" x14ac:dyDescent="0.2">
      <c r="A3" s="966" t="str">
        <f>T!E17&amp;" "&amp;T!G17</f>
        <v>III. čtvrtletí 2018</v>
      </c>
      <c r="B3" s="966"/>
      <c r="C3" s="966"/>
      <c r="D3" s="101"/>
      <c r="E3" s="101"/>
      <c r="F3" s="69"/>
      <c r="G3" s="67"/>
      <c r="H3" s="67"/>
      <c r="I3" s="67"/>
    </row>
    <row r="4" spans="1:17" ht="12.95" customHeight="1" x14ac:dyDescent="0.2">
      <c r="A4" s="952" t="s">
        <v>121</v>
      </c>
      <c r="B4" s="952"/>
      <c r="C4" s="952"/>
      <c r="D4" s="953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4">
        <f>T!G17</f>
        <v>2018</v>
      </c>
      <c r="F5" s="943"/>
      <c r="G5" s="943"/>
      <c r="H5" s="410"/>
      <c r="I5" s="955">
        <f>E5-1</f>
        <v>2017</v>
      </c>
      <c r="J5" s="956"/>
      <c r="K5" s="957"/>
      <c r="L5" s="71"/>
    </row>
    <row r="6" spans="1:17" ht="24.95" customHeight="1" x14ac:dyDescent="0.25">
      <c r="A6" s="74"/>
      <c r="B6" s="75"/>
      <c r="C6" s="76"/>
      <c r="D6" s="76"/>
      <c r="E6" s="948" t="s">
        <v>39</v>
      </c>
      <c r="F6" s="949"/>
      <c r="G6" s="432"/>
      <c r="H6" s="949" t="s">
        <v>108</v>
      </c>
      <c r="I6" s="1015" t="s">
        <v>39</v>
      </c>
      <c r="J6" s="1016"/>
      <c r="K6" s="411"/>
      <c r="L6" s="87"/>
    </row>
    <row r="7" spans="1:17" ht="24.95" customHeight="1" x14ac:dyDescent="0.25">
      <c r="A7" s="74"/>
      <c r="B7" s="94"/>
      <c r="C7" s="94"/>
      <c r="D7" s="959" t="s">
        <v>0</v>
      </c>
      <c r="E7" s="948"/>
      <c r="F7" s="949"/>
      <c r="G7" s="560" t="s">
        <v>107</v>
      </c>
      <c r="H7" s="949"/>
      <c r="I7" s="1015"/>
      <c r="J7" s="1016"/>
      <c r="K7" s="114" t="s">
        <v>107</v>
      </c>
      <c r="L7" s="87"/>
    </row>
    <row r="8" spans="1:17" ht="15" customHeight="1" x14ac:dyDescent="0.25">
      <c r="A8" s="958" t="s">
        <v>140</v>
      </c>
      <c r="B8" s="958"/>
      <c r="C8" s="126" t="s">
        <v>45</v>
      </c>
      <c r="D8" s="960"/>
      <c r="E8" s="770" t="s">
        <v>342</v>
      </c>
      <c r="F8" s="764" t="s">
        <v>1</v>
      </c>
      <c r="G8" s="561" t="s">
        <v>66</v>
      </c>
      <c r="H8" s="958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71" t="str">
        <f>T!J20</f>
        <v>Červenec</v>
      </c>
      <c r="B9" s="972"/>
      <c r="C9" s="92" t="s">
        <v>6</v>
      </c>
      <c r="D9" s="77">
        <v>95</v>
      </c>
      <c r="E9" s="90">
        <v>6947.6170000000002</v>
      </c>
      <c r="F9" s="78">
        <v>74317.403250000003</v>
      </c>
      <c r="G9" s="433">
        <f>E9/$E$14</f>
        <v>0.65093191549523532</v>
      </c>
      <c r="H9" s="141">
        <f>(E9-I9)/I9</f>
        <v>7.7669638157193731E-3</v>
      </c>
      <c r="I9" s="414">
        <v>6894.0709999999999</v>
      </c>
      <c r="J9" s="112">
        <v>73598.383320000008</v>
      </c>
      <c r="K9" s="116">
        <f>I9/$I$14</f>
        <v>0.60946029284203596</v>
      </c>
      <c r="L9" s="87"/>
    </row>
    <row r="10" spans="1:17" ht="11.1" customHeight="1" x14ac:dyDescent="0.2">
      <c r="A10" s="973"/>
      <c r="B10" s="974"/>
      <c r="C10" s="93" t="s">
        <v>7</v>
      </c>
      <c r="D10" s="77">
        <v>334</v>
      </c>
      <c r="E10" s="90">
        <v>1396.3320000000001</v>
      </c>
      <c r="F10" s="78">
        <v>14935.042690000004</v>
      </c>
      <c r="G10" s="434">
        <f>E10/$E$14</f>
        <v>0.13082429031814691</v>
      </c>
      <c r="H10" s="141">
        <f>(E10-I10)/I10</f>
        <v>0.14851468860937755</v>
      </c>
      <c r="I10" s="414">
        <v>1215.7719999999999</v>
      </c>
      <c r="J10" s="112">
        <v>12979.398990000003</v>
      </c>
      <c r="K10" s="117">
        <f>I10/$I$14</f>
        <v>0.10747855064868751</v>
      </c>
      <c r="L10" s="88"/>
      <c r="M10" s="79"/>
      <c r="O10" s="79"/>
      <c r="P10" s="79"/>
      <c r="Q10" s="79"/>
    </row>
    <row r="11" spans="1:17" ht="11.1" customHeight="1" x14ac:dyDescent="0.2">
      <c r="A11" s="973"/>
      <c r="B11" s="974"/>
      <c r="C11" s="93" t="s">
        <v>8</v>
      </c>
      <c r="D11" s="77">
        <v>10481</v>
      </c>
      <c r="E11" s="90">
        <v>587.44000000000005</v>
      </c>
      <c r="F11" s="78">
        <v>6282.8500100000001</v>
      </c>
      <c r="G11" s="434">
        <f>E11/$E$14</f>
        <v>5.5038071966045488E-2</v>
      </c>
      <c r="H11" s="141">
        <f t="shared" ref="H11:H13" si="0">(E11-I11)/I11</f>
        <v>-0.38642513191295641</v>
      </c>
      <c r="I11" s="414">
        <v>957.40557600000011</v>
      </c>
      <c r="J11" s="112">
        <v>10221.25165</v>
      </c>
      <c r="K11" s="117">
        <f>I11/$I$14</f>
        <v>8.4638043721562806E-2</v>
      </c>
      <c r="L11" s="88"/>
      <c r="M11" s="79"/>
      <c r="O11" s="79"/>
      <c r="P11" s="79"/>
      <c r="Q11" s="79"/>
    </row>
    <row r="12" spans="1:17" ht="11.1" customHeight="1" x14ac:dyDescent="0.2">
      <c r="A12" s="973"/>
      <c r="B12" s="974"/>
      <c r="C12" s="93" t="s">
        <v>9</v>
      </c>
      <c r="D12" s="77">
        <v>108589</v>
      </c>
      <c r="E12" s="90">
        <v>1580.768</v>
      </c>
      <c r="F12" s="78">
        <v>16910.624</v>
      </c>
      <c r="G12" s="434">
        <f>E12/$E$14</f>
        <v>0.14810435609700018</v>
      </c>
      <c r="H12" s="141">
        <f t="shared" si="0"/>
        <v>-0.24087940399897459</v>
      </c>
      <c r="I12" s="414">
        <v>2082.367424</v>
      </c>
      <c r="J12" s="112">
        <v>22231.292229999999</v>
      </c>
      <c r="K12" s="117">
        <f>I12/$I$14</f>
        <v>0.1840886553149447</v>
      </c>
      <c r="L12" s="88"/>
      <c r="M12" s="79"/>
      <c r="O12" s="79"/>
      <c r="P12" s="79"/>
      <c r="Q12" s="79"/>
    </row>
    <row r="13" spans="1:17" ht="11.1" customHeight="1" x14ac:dyDescent="0.2">
      <c r="A13" s="973"/>
      <c r="B13" s="974"/>
      <c r="C13" s="93" t="s">
        <v>306</v>
      </c>
      <c r="D13" s="77">
        <v>12</v>
      </c>
      <c r="E13" s="90">
        <v>161.18199999999999</v>
      </c>
      <c r="F13" s="78">
        <v>1723.64156</v>
      </c>
      <c r="G13" s="434">
        <f>E13/$E$14</f>
        <v>1.510136612357201E-2</v>
      </c>
      <c r="H13" s="141">
        <f t="shared" si="0"/>
        <v>-5.9575202901053868E-3</v>
      </c>
      <c r="I13" s="417">
        <v>162.148</v>
      </c>
      <c r="J13" s="118">
        <v>1731.1321600000001</v>
      </c>
      <c r="K13" s="117">
        <f>I13/$I$14</f>
        <v>1.4334457472769058E-2</v>
      </c>
      <c r="L13" s="88"/>
      <c r="M13" s="79"/>
      <c r="O13" s="79"/>
      <c r="P13" s="79"/>
      <c r="Q13" s="79"/>
    </row>
    <row r="14" spans="1:17" ht="11.1" customHeight="1" x14ac:dyDescent="0.2">
      <c r="A14" s="975"/>
      <c r="B14" s="976"/>
      <c r="C14" s="592" t="s">
        <v>2</v>
      </c>
      <c r="D14" s="593">
        <v>119511</v>
      </c>
      <c r="E14" s="594">
        <v>10673.339000000002</v>
      </c>
      <c r="F14" s="595">
        <v>114169.56151</v>
      </c>
      <c r="G14" s="596">
        <f>SUM(G9:G13)</f>
        <v>0.99999999999999989</v>
      </c>
      <c r="H14" s="597">
        <f>(E14-I14)/I14</f>
        <v>-5.6439031083038639E-2</v>
      </c>
      <c r="I14" s="598">
        <v>11311.763999999999</v>
      </c>
      <c r="J14" s="599">
        <v>120761.45835000002</v>
      </c>
      <c r="K14" s="607">
        <f>SUM(K9:K12)</f>
        <v>0.98566554252723093</v>
      </c>
      <c r="L14" s="99"/>
      <c r="M14" s="79"/>
    </row>
    <row r="15" spans="1:17" ht="11.1" customHeight="1" x14ac:dyDescent="0.2">
      <c r="A15" s="977" t="str">
        <f>T!J21</f>
        <v>Srpen</v>
      </c>
      <c r="B15" s="978"/>
      <c r="C15" s="93" t="s">
        <v>6</v>
      </c>
      <c r="D15" s="77">
        <v>94</v>
      </c>
      <c r="E15" s="90">
        <v>7306.9777380999994</v>
      </c>
      <c r="F15" s="78">
        <v>78009.998330000002</v>
      </c>
      <c r="G15" s="434">
        <f>E15/$E$20</f>
        <v>0.66510979256085268</v>
      </c>
      <c r="H15" s="141">
        <f>(E15-I15)/I15</f>
        <v>2.2956710627666403E-2</v>
      </c>
      <c r="I15" s="414">
        <v>7142.9979999999996</v>
      </c>
      <c r="J15" s="112">
        <v>76125.36063000001</v>
      </c>
      <c r="K15" s="117">
        <f>I15/$I$20</f>
        <v>0.61192342071370354</v>
      </c>
      <c r="L15" s="88"/>
      <c r="M15" s="79"/>
      <c r="N15" s="79"/>
    </row>
    <row r="16" spans="1:17" ht="11.1" customHeight="1" x14ac:dyDescent="0.2">
      <c r="A16" s="977"/>
      <c r="B16" s="978"/>
      <c r="C16" s="93" t="s">
        <v>7</v>
      </c>
      <c r="D16" s="77">
        <v>334</v>
      </c>
      <c r="E16" s="90">
        <v>1446.1537661000002</v>
      </c>
      <c r="F16" s="78">
        <v>15439.349230000007</v>
      </c>
      <c r="G16" s="434">
        <f>E16/$E$20</f>
        <v>0.13163459173641506</v>
      </c>
      <c r="H16" s="141">
        <f>(E16-I16)/I16</f>
        <v>2.8814240590303266E-2</v>
      </c>
      <c r="I16" s="414">
        <v>1405.6509999999998</v>
      </c>
      <c r="J16" s="112">
        <v>14982.11968</v>
      </c>
      <c r="K16" s="117">
        <f>I16/$I$20</f>
        <v>0.12041873289753659</v>
      </c>
      <c r="L16" s="89"/>
      <c r="M16" s="82"/>
      <c r="N16" s="79"/>
    </row>
    <row r="17" spans="1:21" ht="11.1" customHeight="1" x14ac:dyDescent="0.2">
      <c r="A17" s="977"/>
      <c r="B17" s="978"/>
      <c r="C17" s="93" t="s">
        <v>8</v>
      </c>
      <c r="D17" s="77">
        <v>10486</v>
      </c>
      <c r="E17" s="90">
        <v>634.25971029999994</v>
      </c>
      <c r="F17" s="78">
        <v>6771.9680099999996</v>
      </c>
      <c r="G17" s="434">
        <f>E17/$E$20</f>
        <v>5.7732808209845707E-2</v>
      </c>
      <c r="H17" s="141">
        <f t="shared" ref="H17:H20" si="1">(E17-I17)/I17</f>
        <v>-0.30210135797013865</v>
      </c>
      <c r="I17" s="414">
        <v>908.81350399999997</v>
      </c>
      <c r="J17" s="112">
        <v>9688.5312940000003</v>
      </c>
      <c r="K17" s="117">
        <f>I17/$I$20</f>
        <v>7.7855862224585126E-2</v>
      </c>
      <c r="L17" s="88"/>
      <c r="M17" s="79"/>
      <c r="N17" s="79"/>
      <c r="O17" s="79"/>
      <c r="P17" s="79"/>
    </row>
    <row r="18" spans="1:21" ht="11.1" customHeight="1" x14ac:dyDescent="0.2">
      <c r="A18" s="977"/>
      <c r="B18" s="978"/>
      <c r="C18" s="93" t="s">
        <v>9</v>
      </c>
      <c r="D18" s="77">
        <v>108560</v>
      </c>
      <c r="E18" s="90">
        <v>1420.5854073999999</v>
      </c>
      <c r="F18" s="78">
        <v>15166.1885</v>
      </c>
      <c r="G18" s="434">
        <f>E18/$E$20</f>
        <v>0.12930725937540247</v>
      </c>
      <c r="H18" s="141">
        <f t="shared" si="1"/>
        <v>-0.30607134692675286</v>
      </c>
      <c r="I18" s="414">
        <v>2047.1634960000001</v>
      </c>
      <c r="J18" s="112">
        <v>21823.595355999998</v>
      </c>
      <c r="K18" s="117">
        <f>I18/$I$20</f>
        <v>0.17537556208647184</v>
      </c>
      <c r="L18" s="88"/>
      <c r="M18" s="79"/>
      <c r="N18" s="79"/>
      <c r="O18" s="79"/>
      <c r="P18" s="79"/>
    </row>
    <row r="19" spans="1:21" ht="11.1" customHeight="1" x14ac:dyDescent="0.2">
      <c r="A19" s="977"/>
      <c r="B19" s="978"/>
      <c r="C19" s="93" t="s">
        <v>306</v>
      </c>
      <c r="D19" s="77">
        <v>12</v>
      </c>
      <c r="E19" s="90">
        <v>178.14600000000002</v>
      </c>
      <c r="F19" s="78">
        <v>1902.0614499999999</v>
      </c>
      <c r="G19" s="434">
        <f>E19/$E$20</f>
        <v>1.6215548117484099E-2</v>
      </c>
      <c r="H19" s="141">
        <f t="shared" si="1"/>
        <v>5.7874109263658012E-2</v>
      </c>
      <c r="I19" s="417">
        <v>168.4</v>
      </c>
      <c r="J19" s="118">
        <v>1795.1683499999999</v>
      </c>
      <c r="K19" s="117">
        <f>I19/$I$20</f>
        <v>1.4426422077702903E-2</v>
      </c>
      <c r="L19" s="88"/>
      <c r="M19" s="79"/>
      <c r="N19" s="79"/>
      <c r="O19" s="79"/>
      <c r="P19" s="79"/>
    </row>
    <row r="20" spans="1:21" ht="11.1" customHeight="1" x14ac:dyDescent="0.2">
      <c r="A20" s="977"/>
      <c r="B20" s="978"/>
      <c r="C20" s="592" t="s">
        <v>2</v>
      </c>
      <c r="D20" s="593">
        <v>119486</v>
      </c>
      <c r="E20" s="594">
        <v>10986.1226219</v>
      </c>
      <c r="F20" s="595">
        <v>117289.56552</v>
      </c>
      <c r="G20" s="596">
        <f>SUM(G15:G19)</f>
        <v>0.99999999999999989</v>
      </c>
      <c r="H20" s="597">
        <f t="shared" si="1"/>
        <v>-5.8845356645312007E-2</v>
      </c>
      <c r="I20" s="598">
        <v>11673.026</v>
      </c>
      <c r="J20" s="599">
        <v>124414.77531</v>
      </c>
      <c r="K20" s="607">
        <f>SUM(K15:K18)</f>
        <v>0.98557357792229716</v>
      </c>
      <c r="L20" s="99"/>
      <c r="M20" s="79"/>
      <c r="N20" s="79"/>
      <c r="O20" s="79"/>
      <c r="P20" s="79"/>
    </row>
    <row r="21" spans="1:21" ht="11.1" customHeight="1" x14ac:dyDescent="0.2">
      <c r="A21" s="977" t="str">
        <f>T!J22</f>
        <v>Září</v>
      </c>
      <c r="B21" s="978"/>
      <c r="C21" s="92" t="s">
        <v>6</v>
      </c>
      <c r="D21" s="104">
        <v>95</v>
      </c>
      <c r="E21" s="106">
        <v>8335.2691016000008</v>
      </c>
      <c r="F21" s="105">
        <v>89049.785169999974</v>
      </c>
      <c r="G21" s="433">
        <f>E21/$E$26</f>
        <v>0.60425782237664838</v>
      </c>
      <c r="H21" s="395">
        <f>(E21-I21)/I21</f>
        <v>-8.2933867572664147E-2</v>
      </c>
      <c r="I21" s="413">
        <v>9089.06</v>
      </c>
      <c r="J21" s="113">
        <v>97070.402220000004</v>
      </c>
      <c r="K21" s="116">
        <f>I21/$I$26</f>
        <v>0.4924054718027539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77"/>
      <c r="B22" s="978"/>
      <c r="C22" s="93" t="s">
        <v>7</v>
      </c>
      <c r="D22" s="77">
        <v>333</v>
      </c>
      <c r="E22" s="90">
        <v>1724.3012159</v>
      </c>
      <c r="F22" s="78">
        <v>18420.894009999996</v>
      </c>
      <c r="G22" s="434">
        <f>E22/$E$26</f>
        <v>0.12500166283067435</v>
      </c>
      <c r="H22" s="141">
        <f t="shared" ref="H22:H26" si="2">(E22-I22)/I22</f>
        <v>-0.22507182073163987</v>
      </c>
      <c r="I22" s="414">
        <v>2225.1109999999999</v>
      </c>
      <c r="J22" s="112">
        <v>23763.758229999992</v>
      </c>
      <c r="K22" s="117">
        <f>I22/$I$26</f>
        <v>0.12054677070769666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77"/>
      <c r="B23" s="978"/>
      <c r="C23" s="93" t="s">
        <v>8</v>
      </c>
      <c r="D23" s="77">
        <v>10498</v>
      </c>
      <c r="E23" s="90">
        <v>1371.2724500000002</v>
      </c>
      <c r="F23" s="78">
        <v>14649.42571</v>
      </c>
      <c r="G23" s="434">
        <f>E23/$E$26</f>
        <v>9.940916057083711E-2</v>
      </c>
      <c r="H23" s="141">
        <f t="shared" si="2"/>
        <v>-0.44081820654073933</v>
      </c>
      <c r="I23" s="414">
        <v>2452.2837939999999</v>
      </c>
      <c r="J23" s="112">
        <v>26189.109080000002</v>
      </c>
      <c r="K23" s="117">
        <f>I23/$I$26</f>
        <v>0.13285399794685229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77"/>
      <c r="B24" s="978"/>
      <c r="C24" s="93" t="s">
        <v>9</v>
      </c>
      <c r="D24" s="77">
        <v>108543</v>
      </c>
      <c r="E24" s="90">
        <v>2185.41446</v>
      </c>
      <c r="F24" s="78">
        <v>23348.45217</v>
      </c>
      <c r="G24" s="434">
        <f>E24/$E$26</f>
        <v>0.15842965193967781</v>
      </c>
      <c r="H24" s="141">
        <f t="shared" si="2"/>
        <v>-0.51738671490964405</v>
      </c>
      <c r="I24" s="414">
        <v>4528.2932060000003</v>
      </c>
      <c r="J24" s="112">
        <v>48358.855330000006</v>
      </c>
      <c r="K24" s="117">
        <f>I24/$I$26</f>
        <v>0.24532309749981135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72"/>
      <c r="B25" s="1023"/>
      <c r="C25" s="93" t="s">
        <v>306</v>
      </c>
      <c r="D25" s="77">
        <v>12</v>
      </c>
      <c r="E25" s="90">
        <v>177.96899999999999</v>
      </c>
      <c r="F25" s="78">
        <v>1900.9338900000002</v>
      </c>
      <c r="G25" s="434">
        <f>E25/$E$26</f>
        <v>1.2901702282162312E-2</v>
      </c>
      <c r="H25" s="141">
        <f t="shared" si="2"/>
        <v>8.690660135948057E-2</v>
      </c>
      <c r="I25" s="417">
        <v>163.739</v>
      </c>
      <c r="J25" s="118">
        <v>1748.5857099999998</v>
      </c>
      <c r="K25" s="117">
        <f>I25/$I$26</f>
        <v>8.8706620428857467E-3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79"/>
      <c r="B26" s="980"/>
      <c r="C26" s="659" t="s">
        <v>2</v>
      </c>
      <c r="D26" s="660">
        <v>119481</v>
      </c>
      <c r="E26" s="661">
        <v>13794.226227500001</v>
      </c>
      <c r="F26" s="662">
        <v>147369.49094999995</v>
      </c>
      <c r="G26" s="663">
        <f>SUM(G21:G25)</f>
        <v>1</v>
      </c>
      <c r="H26" s="664">
        <f t="shared" si="2"/>
        <v>-0.25268922488067408</v>
      </c>
      <c r="I26" s="665">
        <v>18458.487000000001</v>
      </c>
      <c r="J26" s="666">
        <v>197130.71057</v>
      </c>
      <c r="K26" s="667">
        <f>SUM(K21:K24)</f>
        <v>0.99112933795711422</v>
      </c>
      <c r="L26" s="107"/>
    </row>
    <row r="27" spans="1:21" ht="11.1" customHeight="1" thickTop="1" x14ac:dyDescent="0.2">
      <c r="A27" s="1021" t="str">
        <f>T!E17</f>
        <v>III. čtvrtletí</v>
      </c>
      <c r="B27" s="1022"/>
      <c r="C27" s="93" t="s">
        <v>6</v>
      </c>
      <c r="D27" s="77">
        <f>D21</f>
        <v>95</v>
      </c>
      <c r="E27" s="90">
        <f>E9+E15+E21</f>
        <v>22589.863839700003</v>
      </c>
      <c r="F27" s="78">
        <f>F9+F15+F21</f>
        <v>241377.18674999999</v>
      </c>
      <c r="G27" s="434">
        <f>E27/$E$32</f>
        <v>0.63716541804218263</v>
      </c>
      <c r="H27" s="141">
        <f>(E27-I27)/I27</f>
        <v>-2.3188712659174288E-2</v>
      </c>
      <c r="I27" s="414">
        <f>I9+I15+I21</f>
        <v>23126.129000000001</v>
      </c>
      <c r="J27" s="112">
        <f>J9+J15+J21</f>
        <v>246794.14617000002</v>
      </c>
      <c r="K27" s="117">
        <f>I27/$I$32</f>
        <v>0.5580188313776443</v>
      </c>
      <c r="L27" s="87"/>
    </row>
    <row r="28" spans="1:21" ht="11.1" customHeight="1" x14ac:dyDescent="0.2">
      <c r="A28" s="977"/>
      <c r="B28" s="978"/>
      <c r="C28" s="93" t="s">
        <v>7</v>
      </c>
      <c r="D28" s="77">
        <f>D22</f>
        <v>333</v>
      </c>
      <c r="E28" s="90">
        <f t="shared" ref="E28:F31" si="3">E10+E16+E22</f>
        <v>4566.7869820000005</v>
      </c>
      <c r="F28" s="78">
        <f t="shared" si="3"/>
        <v>48795.285930000005</v>
      </c>
      <c r="G28" s="434">
        <f>E28/$E$32</f>
        <v>0.12880992807853375</v>
      </c>
      <c r="H28" s="141">
        <f t="shared" ref="H28:H31" si="4">(E28-I28)/I28</f>
        <v>-5.7721047247372891E-2</v>
      </c>
      <c r="I28" s="414">
        <f t="shared" ref="I28:J28" si="5">I10+I16+I22</f>
        <v>4846.5339999999997</v>
      </c>
      <c r="J28" s="112">
        <f t="shared" si="5"/>
        <v>51725.276899999997</v>
      </c>
      <c r="K28" s="117">
        <f>I28/$I$32</f>
        <v>0.11694379283761755</v>
      </c>
      <c r="L28" s="87"/>
    </row>
    <row r="29" spans="1:21" ht="11.1" customHeight="1" x14ac:dyDescent="0.2">
      <c r="A29" s="977"/>
      <c r="B29" s="978"/>
      <c r="C29" s="93" t="s">
        <v>8</v>
      </c>
      <c r="D29" s="77">
        <f>D23</f>
        <v>10498</v>
      </c>
      <c r="E29" s="90">
        <f t="shared" si="3"/>
        <v>2592.9721602999998</v>
      </c>
      <c r="F29" s="78">
        <f t="shared" si="3"/>
        <v>27704.243729999998</v>
      </c>
      <c r="G29" s="434">
        <f>E29/$E$32</f>
        <v>7.3136881311597651E-2</v>
      </c>
      <c r="H29" s="141">
        <f t="shared" si="4"/>
        <v>-0.39956687862563178</v>
      </c>
      <c r="I29" s="414">
        <f t="shared" ref="I29:J29" si="6">I11+I17+I23</f>
        <v>4318.5028739999998</v>
      </c>
      <c r="J29" s="112">
        <f t="shared" si="6"/>
        <v>46098.892024000001</v>
      </c>
      <c r="K29" s="117">
        <f>I29/$I$32</f>
        <v>0.1042027365258785</v>
      </c>
      <c r="L29" s="87"/>
    </row>
    <row r="30" spans="1:21" ht="11.1" customHeight="1" x14ac:dyDescent="0.2">
      <c r="A30" s="977"/>
      <c r="B30" s="978"/>
      <c r="C30" s="93" t="s">
        <v>9</v>
      </c>
      <c r="D30" s="77">
        <f>D24</f>
        <v>108543</v>
      </c>
      <c r="E30" s="90">
        <f t="shared" si="3"/>
        <v>5186.7678673999999</v>
      </c>
      <c r="F30" s="78">
        <f t="shared" si="3"/>
        <v>55425.264670000004</v>
      </c>
      <c r="G30" s="434">
        <f>E30/$E$32</f>
        <v>0.14629699142815061</v>
      </c>
      <c r="H30" s="141">
        <f t="shared" si="4"/>
        <v>-0.40091554276047209</v>
      </c>
      <c r="I30" s="414">
        <f t="shared" ref="I30:J30" si="7">I12+I18+I24</f>
        <v>8657.8241259999995</v>
      </c>
      <c r="J30" s="112">
        <f t="shared" si="7"/>
        <v>92413.742916000003</v>
      </c>
      <c r="K30" s="117">
        <f>I30/$I$32</f>
        <v>0.20890780731456154</v>
      </c>
      <c r="L30" s="87"/>
    </row>
    <row r="31" spans="1:21" ht="11.1" customHeight="1" x14ac:dyDescent="0.2">
      <c r="A31" s="977"/>
      <c r="B31" s="978"/>
      <c r="C31" s="93" t="s">
        <v>306</v>
      </c>
      <c r="D31" s="77">
        <f>D25</f>
        <v>12</v>
      </c>
      <c r="E31" s="90">
        <f>E13+E19+E25</f>
        <v>517.29700000000003</v>
      </c>
      <c r="F31" s="78">
        <f t="shared" si="3"/>
        <v>5526.6369000000004</v>
      </c>
      <c r="G31" s="434">
        <f>E31/$E$32</f>
        <v>1.4590781139535373E-2</v>
      </c>
      <c r="H31" s="141">
        <f t="shared" si="4"/>
        <v>4.6551902032624749E-2</v>
      </c>
      <c r="I31" s="414">
        <f>I13+I19+I25</f>
        <v>494.28700000000003</v>
      </c>
      <c r="J31" s="112">
        <f t="shared" ref="J31" si="8">J13+J19+J25</f>
        <v>5274.8862200000003</v>
      </c>
      <c r="K31" s="117">
        <f>I31/$I$32</f>
        <v>1.1926831944298229E-2</v>
      </c>
      <c r="L31" s="87"/>
    </row>
    <row r="32" spans="1:21" ht="11.1" customHeight="1" x14ac:dyDescent="0.2">
      <c r="A32" s="977"/>
      <c r="B32" s="978"/>
      <c r="C32" s="627" t="s">
        <v>2</v>
      </c>
      <c r="D32" s="622">
        <f>SUM(D27:D31)</f>
        <v>119481</v>
      </c>
      <c r="E32" s="628">
        <f>SUM(E27:E31)</f>
        <v>35453.687849400005</v>
      </c>
      <c r="F32" s="629">
        <f>SUM(F27:F31)</f>
        <v>378828.61797999998</v>
      </c>
      <c r="G32" s="630">
        <f>SUM(G27:G31)</f>
        <v>1</v>
      </c>
      <c r="H32" s="631">
        <f>(E32-I32)/I32</f>
        <v>-0.14452498895297278</v>
      </c>
      <c r="I32" s="641">
        <f>SUM(I27:I31)</f>
        <v>41443.276999999995</v>
      </c>
      <c r="J32" s="642">
        <f>SUM(J27:J31)</f>
        <v>442306.94423000002</v>
      </c>
      <c r="K32" s="643">
        <f>SUM(K27:K30)</f>
        <v>0.988073168055702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7" t="s">
        <v>122</v>
      </c>
      <c r="B35" s="1017"/>
      <c r="C35" s="1017"/>
      <c r="D35" s="1018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4">
        <f>T!G17</f>
        <v>2018</v>
      </c>
      <c r="F36" s="943"/>
      <c r="G36" s="943"/>
      <c r="H36" s="410"/>
      <c r="I36" s="955">
        <f>E36-1</f>
        <v>2017</v>
      </c>
      <c r="J36" s="956"/>
      <c r="K36" s="957"/>
      <c r="L36" s="87"/>
    </row>
    <row r="37" spans="1:12" ht="24.95" customHeight="1" x14ac:dyDescent="0.25">
      <c r="A37" s="74"/>
      <c r="B37" s="75"/>
      <c r="C37" s="76"/>
      <c r="D37" s="76"/>
      <c r="E37" s="948" t="s">
        <v>39</v>
      </c>
      <c r="F37" s="949"/>
      <c r="G37" s="432"/>
      <c r="H37" s="949" t="s">
        <v>108</v>
      </c>
      <c r="I37" s="1015" t="s">
        <v>39</v>
      </c>
      <c r="J37" s="1016"/>
      <c r="K37" s="411"/>
      <c r="L37" s="87"/>
    </row>
    <row r="38" spans="1:12" ht="24.95" customHeight="1" x14ac:dyDescent="0.25">
      <c r="A38" s="74"/>
      <c r="B38" s="94"/>
      <c r="C38" s="94"/>
      <c r="D38" s="959" t="s">
        <v>0</v>
      </c>
      <c r="E38" s="948"/>
      <c r="F38" s="949"/>
      <c r="G38" s="560" t="s">
        <v>107</v>
      </c>
      <c r="H38" s="949"/>
      <c r="I38" s="1015"/>
      <c r="J38" s="1016"/>
      <c r="K38" s="114" t="s">
        <v>107</v>
      </c>
      <c r="L38" s="87"/>
    </row>
    <row r="39" spans="1:12" ht="15" customHeight="1" x14ac:dyDescent="0.25">
      <c r="A39" s="958" t="s">
        <v>140</v>
      </c>
      <c r="B39" s="958"/>
      <c r="C39" s="126" t="s">
        <v>45</v>
      </c>
      <c r="D39" s="960"/>
      <c r="E39" s="770" t="s">
        <v>342</v>
      </c>
      <c r="F39" s="764" t="s">
        <v>1</v>
      </c>
      <c r="G39" s="561" t="s">
        <v>66</v>
      </c>
      <c r="H39" s="958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71" t="str">
        <f>T!J20</f>
        <v>Červenec</v>
      </c>
      <c r="B40" s="972"/>
      <c r="C40" s="92" t="s">
        <v>6</v>
      </c>
      <c r="D40" s="77">
        <v>73</v>
      </c>
      <c r="E40" s="90">
        <v>9766.6759999999995</v>
      </c>
      <c r="F40" s="78">
        <v>104490.01651999999</v>
      </c>
      <c r="G40" s="433">
        <f>E40/$E$45</f>
        <v>0.69575112554852681</v>
      </c>
      <c r="H40" s="141">
        <f>(E40-I40)/I40</f>
        <v>8.9282408202578517E-2</v>
      </c>
      <c r="I40" s="414">
        <v>8966.1560000000009</v>
      </c>
      <c r="J40" s="112">
        <v>95716.808749999967</v>
      </c>
      <c r="K40" s="116">
        <f>I40/$I$45</f>
        <v>0.68260521347219683</v>
      </c>
      <c r="L40" s="87"/>
    </row>
    <row r="41" spans="1:12" ht="11.1" customHeight="1" x14ac:dyDescent="0.2">
      <c r="A41" s="973"/>
      <c r="B41" s="974"/>
      <c r="C41" s="93" t="s">
        <v>7</v>
      </c>
      <c r="D41" s="77">
        <v>329</v>
      </c>
      <c r="E41" s="90">
        <v>1188.1759999999999</v>
      </c>
      <c r="F41" s="78">
        <v>12712.410440000007</v>
      </c>
      <c r="G41" s="434">
        <f t="shared" ref="G41" si="9">E41/$E$45</f>
        <v>8.4642389012366787E-2</v>
      </c>
      <c r="H41" s="141">
        <f>(E41-I41)/I41</f>
        <v>6.7660606104173154E-2</v>
      </c>
      <c r="I41" s="414">
        <v>1112.8779999999999</v>
      </c>
      <c r="J41" s="112">
        <v>11880.255440000012</v>
      </c>
      <c r="K41" s="117">
        <f t="shared" ref="K41:K44" si="10">I41/$I$45</f>
        <v>8.4724861441013447E-2</v>
      </c>
      <c r="L41" s="88"/>
    </row>
    <row r="42" spans="1:12" ht="11.1" customHeight="1" x14ac:dyDescent="0.2">
      <c r="A42" s="973"/>
      <c r="B42" s="974"/>
      <c r="C42" s="93" t="s">
        <v>8</v>
      </c>
      <c r="D42" s="77">
        <v>10717</v>
      </c>
      <c r="E42" s="90">
        <v>621.53700000000003</v>
      </c>
      <c r="F42" s="78">
        <v>6649.7461499999999</v>
      </c>
      <c r="G42" s="434">
        <f>E42/$E$45</f>
        <v>4.4276585741152341E-2</v>
      </c>
      <c r="H42" s="141">
        <f t="shared" ref="H42:H44" si="11">(E42-I42)/I42</f>
        <v>-0.22490700061230573</v>
      </c>
      <c r="I42" s="414">
        <v>801.88700000000006</v>
      </c>
      <c r="J42" s="112">
        <v>8560.3246799999997</v>
      </c>
      <c r="K42" s="117">
        <f t="shared" si="10"/>
        <v>6.1048708812960595E-2</v>
      </c>
      <c r="L42" s="88"/>
    </row>
    <row r="43" spans="1:12" ht="11.1" customHeight="1" x14ac:dyDescent="0.2">
      <c r="A43" s="973"/>
      <c r="B43" s="974"/>
      <c r="C43" s="93" t="s">
        <v>9</v>
      </c>
      <c r="D43" s="77">
        <v>146756</v>
      </c>
      <c r="E43" s="90">
        <v>2311.9</v>
      </c>
      <c r="F43" s="78">
        <v>24734.5</v>
      </c>
      <c r="G43" s="434">
        <f>E43/$E$45</f>
        <v>0.1646933948823161</v>
      </c>
      <c r="H43" s="141">
        <f t="shared" si="11"/>
        <v>8.2451540406405038E-2</v>
      </c>
      <c r="I43" s="414">
        <v>2135.8000000000002</v>
      </c>
      <c r="J43" s="112">
        <v>22800.9</v>
      </c>
      <c r="K43" s="117">
        <f t="shared" si="10"/>
        <v>0.16260125464400998</v>
      </c>
      <c r="L43" s="88"/>
    </row>
    <row r="44" spans="1:12" ht="11.1" customHeight="1" x14ac:dyDescent="0.2">
      <c r="A44" s="973"/>
      <c r="B44" s="974"/>
      <c r="C44" s="93" t="s">
        <v>306</v>
      </c>
      <c r="D44" s="77">
        <v>9</v>
      </c>
      <c r="E44" s="90">
        <v>149.31100000000001</v>
      </c>
      <c r="F44" s="78">
        <v>1597.4245299999998</v>
      </c>
      <c r="G44" s="434">
        <f>E44/$E$45</f>
        <v>1.0636504815638003E-2</v>
      </c>
      <c r="H44" s="141">
        <f t="shared" si="11"/>
        <v>0.26023177103115325</v>
      </c>
      <c r="I44" s="417">
        <v>118.479</v>
      </c>
      <c r="J44" s="118">
        <v>1264.80035</v>
      </c>
      <c r="K44" s="117">
        <f t="shared" si="10"/>
        <v>9.0199616298191117E-3</v>
      </c>
      <c r="L44" s="88"/>
    </row>
    <row r="45" spans="1:12" ht="11.1" customHeight="1" x14ac:dyDescent="0.2">
      <c r="A45" s="975"/>
      <c r="B45" s="976"/>
      <c r="C45" s="592" t="s">
        <v>2</v>
      </c>
      <c r="D45" s="593">
        <v>157884</v>
      </c>
      <c r="E45" s="594">
        <v>14037.599999999999</v>
      </c>
      <c r="F45" s="595">
        <v>150184.09763999999</v>
      </c>
      <c r="G45" s="596">
        <f>SUM(G40:G44)</f>
        <v>1</v>
      </c>
      <c r="H45" s="597">
        <f>(E45-I45)/I45</f>
        <v>6.8700895304220549E-2</v>
      </c>
      <c r="I45" s="598">
        <v>13135.2</v>
      </c>
      <c r="J45" s="599">
        <v>140223.08921999999</v>
      </c>
      <c r="K45" s="607">
        <f>SUM(K40:K43)</f>
        <v>0.99098003837018089</v>
      </c>
      <c r="L45" s="99"/>
    </row>
    <row r="46" spans="1:12" ht="11.1" customHeight="1" x14ac:dyDescent="0.2">
      <c r="A46" s="977" t="str">
        <f>T!J21</f>
        <v>Srpen</v>
      </c>
      <c r="B46" s="978"/>
      <c r="C46" s="93" t="s">
        <v>6</v>
      </c>
      <c r="D46" s="77">
        <v>73</v>
      </c>
      <c r="E46" s="90">
        <v>9356.9760000000006</v>
      </c>
      <c r="F46" s="78">
        <v>99890.75529000003</v>
      </c>
      <c r="G46" s="434">
        <f>E46/$E$51</f>
        <v>0.6953964148755909</v>
      </c>
      <c r="H46" s="141">
        <f>(E46-I46)/I46</f>
        <v>-3.9533210095181487E-2</v>
      </c>
      <c r="I46" s="414">
        <v>9742.1129999999994</v>
      </c>
      <c r="J46" s="112">
        <v>103811.47093000001</v>
      </c>
      <c r="K46" s="117">
        <f>I46/$I$51</f>
        <v>0.69847451551151807</v>
      </c>
      <c r="L46" s="88"/>
    </row>
    <row r="47" spans="1:12" ht="11.1" customHeight="1" x14ac:dyDescent="0.2">
      <c r="A47" s="977"/>
      <c r="B47" s="978"/>
      <c r="C47" s="93" t="s">
        <v>7</v>
      </c>
      <c r="D47" s="77">
        <v>329</v>
      </c>
      <c r="E47" s="90">
        <v>1212.171</v>
      </c>
      <c r="F47" s="78">
        <v>12940.707939999997</v>
      </c>
      <c r="G47" s="434">
        <f t="shared" ref="G47:G50" si="12">E47/$E$51</f>
        <v>9.0086729688754127E-2</v>
      </c>
      <c r="H47" s="141">
        <f>(E47-I47)/I47</f>
        <v>1.7446067017742428E-2</v>
      </c>
      <c r="I47" s="414">
        <v>1191.386</v>
      </c>
      <c r="J47" s="112">
        <v>12695.685259999987</v>
      </c>
      <c r="K47" s="117">
        <f t="shared" ref="K47:K50" si="13">I47/$I$51</f>
        <v>8.5418097607490848E-2</v>
      </c>
      <c r="L47" s="89"/>
    </row>
    <row r="48" spans="1:12" ht="11.1" customHeight="1" x14ac:dyDescent="0.2">
      <c r="A48" s="977"/>
      <c r="B48" s="978"/>
      <c r="C48" s="93" t="s">
        <v>8</v>
      </c>
      <c r="D48" s="77">
        <v>10723</v>
      </c>
      <c r="E48" s="90">
        <v>668.19600000000003</v>
      </c>
      <c r="F48" s="78">
        <v>7132.9342199999992</v>
      </c>
      <c r="G48" s="434">
        <f t="shared" si="12"/>
        <v>4.9659323998929812E-2</v>
      </c>
      <c r="H48" s="141">
        <f t="shared" ref="H48:H50" si="14">(E48-I48)/I48</f>
        <v>-0.1169313113291703</v>
      </c>
      <c r="I48" s="414">
        <v>756.67499999999995</v>
      </c>
      <c r="J48" s="112">
        <v>8063.1440299999995</v>
      </c>
      <c r="K48" s="117">
        <f t="shared" si="13"/>
        <v>5.4250880073417121E-2</v>
      </c>
      <c r="L48" s="88"/>
    </row>
    <row r="49" spans="1:12" ht="11.1" customHeight="1" x14ac:dyDescent="0.2">
      <c r="A49" s="977"/>
      <c r="B49" s="978"/>
      <c r="C49" s="93" t="s">
        <v>9</v>
      </c>
      <c r="D49" s="77">
        <v>146713</v>
      </c>
      <c r="E49" s="90">
        <v>2049.9</v>
      </c>
      <c r="F49" s="78">
        <v>21883.4</v>
      </c>
      <c r="G49" s="434">
        <f t="shared" si="12"/>
        <v>0.15234549183982876</v>
      </c>
      <c r="H49" s="141">
        <f t="shared" si="14"/>
        <v>-3.7289249988259089E-2</v>
      </c>
      <c r="I49" s="414">
        <v>2129.3000000000002</v>
      </c>
      <c r="J49" s="112">
        <v>22690</v>
      </c>
      <c r="K49" s="117">
        <f t="shared" si="13"/>
        <v>0.15266316310216024</v>
      </c>
      <c r="L49" s="88"/>
    </row>
    <row r="50" spans="1:12" ht="11.1" customHeight="1" x14ac:dyDescent="0.2">
      <c r="A50" s="977"/>
      <c r="B50" s="978"/>
      <c r="C50" s="93" t="s">
        <v>306</v>
      </c>
      <c r="D50" s="77">
        <v>9</v>
      </c>
      <c r="E50" s="90">
        <v>168.357</v>
      </c>
      <c r="F50" s="78">
        <v>1797.3081300000003</v>
      </c>
      <c r="G50" s="434">
        <f t="shared" si="12"/>
        <v>1.2512039596896458E-2</v>
      </c>
      <c r="H50" s="141">
        <f t="shared" si="14"/>
        <v>0.31297084834588929</v>
      </c>
      <c r="I50" s="417">
        <v>128.226</v>
      </c>
      <c r="J50" s="118">
        <v>1366.3706100000002</v>
      </c>
      <c r="K50" s="117">
        <f t="shared" si="13"/>
        <v>9.1933437054137965E-3</v>
      </c>
      <c r="L50" s="88"/>
    </row>
    <row r="51" spans="1:12" ht="11.1" customHeight="1" x14ac:dyDescent="0.2">
      <c r="A51" s="977"/>
      <c r="B51" s="978"/>
      <c r="C51" s="592" t="s">
        <v>2</v>
      </c>
      <c r="D51" s="593">
        <v>157847</v>
      </c>
      <c r="E51" s="594">
        <v>13455.6</v>
      </c>
      <c r="F51" s="595">
        <v>143645.10558</v>
      </c>
      <c r="G51" s="596">
        <f>SUM(G46:G50)</f>
        <v>1</v>
      </c>
      <c r="H51" s="597">
        <f t="shared" ref="H51" si="15">(E51-I51)/I51</f>
        <v>-3.5281802734500926E-2</v>
      </c>
      <c r="I51" s="598">
        <v>13947.699999999999</v>
      </c>
      <c r="J51" s="599">
        <v>148626.67082999999</v>
      </c>
      <c r="K51" s="607">
        <f>SUM(K46:K49)</f>
        <v>0.99080665629458631</v>
      </c>
      <c r="L51" s="99"/>
    </row>
    <row r="52" spans="1:12" ht="11.1" customHeight="1" x14ac:dyDescent="0.2">
      <c r="A52" s="977" t="str">
        <f>T!J22</f>
        <v>Září</v>
      </c>
      <c r="B52" s="978"/>
      <c r="C52" s="92" t="s">
        <v>6</v>
      </c>
      <c r="D52" s="104">
        <v>74</v>
      </c>
      <c r="E52" s="106">
        <v>10947.960000000001</v>
      </c>
      <c r="F52" s="105">
        <v>116974.76961999999</v>
      </c>
      <c r="G52" s="433">
        <f>E52/$E$57</f>
        <v>0.62649628896302711</v>
      </c>
      <c r="H52" s="395">
        <f>(E52-I52)/I52</f>
        <v>1.6383063067412322E-2</v>
      </c>
      <c r="I52" s="413">
        <v>10771.49</v>
      </c>
      <c r="J52" s="113">
        <v>115046.84773999998</v>
      </c>
      <c r="K52" s="116">
        <f>I52/$I$57</f>
        <v>0.52370392699303292</v>
      </c>
      <c r="L52" s="106"/>
    </row>
    <row r="53" spans="1:12" ht="11.1" customHeight="1" x14ac:dyDescent="0.2">
      <c r="A53" s="977"/>
      <c r="B53" s="978"/>
      <c r="C53" s="93" t="s">
        <v>7</v>
      </c>
      <c r="D53" s="77">
        <v>329</v>
      </c>
      <c r="E53" s="90">
        <v>1671.3630000000001</v>
      </c>
      <c r="F53" s="78">
        <v>17857.714879999996</v>
      </c>
      <c r="G53" s="434">
        <f t="shared" ref="G53:G56" si="16">E53/$E$57</f>
        <v>9.5643637445707863E-2</v>
      </c>
      <c r="H53" s="141">
        <f t="shared" ref="H53:H56" si="17">(E53-I53)/I53</f>
        <v>-1.4162656735327997E-2</v>
      </c>
      <c r="I53" s="414">
        <v>1695.374</v>
      </c>
      <c r="J53" s="112">
        <v>18108.125000000018</v>
      </c>
      <c r="K53" s="117">
        <f t="shared" ref="K53:K56" si="18">I53/$I$57</f>
        <v>8.2428152606731864E-2</v>
      </c>
      <c r="L53" s="90"/>
    </row>
    <row r="54" spans="1:12" ht="11.1" customHeight="1" x14ac:dyDescent="0.2">
      <c r="A54" s="977"/>
      <c r="B54" s="978"/>
      <c r="C54" s="93" t="s">
        <v>8</v>
      </c>
      <c r="D54" s="77">
        <v>10737</v>
      </c>
      <c r="E54" s="90">
        <v>1543.471</v>
      </c>
      <c r="F54" s="78">
        <v>16491.478450000002</v>
      </c>
      <c r="G54" s="434">
        <f t="shared" si="16"/>
        <v>8.8325026180407343E-2</v>
      </c>
      <c r="H54" s="141">
        <f t="shared" si="17"/>
        <v>-0.39265968117083716</v>
      </c>
      <c r="I54" s="414">
        <v>2541.3609999999999</v>
      </c>
      <c r="J54" s="112">
        <v>27143.344729999997</v>
      </c>
      <c r="K54" s="117">
        <f t="shared" si="18"/>
        <v>0.12355957584391213</v>
      </c>
      <c r="L54" s="90"/>
    </row>
    <row r="55" spans="1:12" ht="11.1" customHeight="1" x14ac:dyDescent="0.2">
      <c r="A55" s="977"/>
      <c r="B55" s="978"/>
      <c r="C55" s="93" t="s">
        <v>9</v>
      </c>
      <c r="D55" s="77">
        <v>146688</v>
      </c>
      <c r="E55" s="90">
        <v>3159.7</v>
      </c>
      <c r="F55" s="78">
        <v>33760.300000000003</v>
      </c>
      <c r="G55" s="434">
        <f t="shared" si="16"/>
        <v>0.18081362411229823</v>
      </c>
      <c r="H55" s="141">
        <f t="shared" si="17"/>
        <v>-0.41858496641825377</v>
      </c>
      <c r="I55" s="414">
        <v>5434.5</v>
      </c>
      <c r="J55" s="112">
        <v>58044.2</v>
      </c>
      <c r="K55" s="117">
        <f t="shared" si="18"/>
        <v>0.26422240481527043</v>
      </c>
      <c r="L55" s="90"/>
    </row>
    <row r="56" spans="1:12" ht="11.1" customHeight="1" x14ac:dyDescent="0.2">
      <c r="A56" s="972"/>
      <c r="B56" s="1023"/>
      <c r="C56" s="93" t="s">
        <v>306</v>
      </c>
      <c r="D56" s="77">
        <v>9</v>
      </c>
      <c r="E56" s="90">
        <v>152.40600000000001</v>
      </c>
      <c r="F56" s="78">
        <v>1628.3928100000001</v>
      </c>
      <c r="G56" s="434">
        <f t="shared" si="16"/>
        <v>8.7214232985596499E-3</v>
      </c>
      <c r="H56" s="141">
        <f t="shared" si="17"/>
        <v>0.21754343918514088</v>
      </c>
      <c r="I56" s="417">
        <v>125.175</v>
      </c>
      <c r="J56" s="118">
        <v>1336.94658</v>
      </c>
      <c r="K56" s="117">
        <f t="shared" si="18"/>
        <v>6.0859397410528062E-3</v>
      </c>
      <c r="L56" s="90"/>
    </row>
    <row r="57" spans="1:12" ht="11.1" customHeight="1" thickBot="1" x14ac:dyDescent="0.25">
      <c r="A57" s="979"/>
      <c r="B57" s="980"/>
      <c r="C57" s="659" t="s">
        <v>2</v>
      </c>
      <c r="D57" s="660">
        <v>157837</v>
      </c>
      <c r="E57" s="661">
        <v>17474.899999999998</v>
      </c>
      <c r="F57" s="662">
        <v>186712.65575999999</v>
      </c>
      <c r="G57" s="663">
        <f>SUM(G52:G56)</f>
        <v>1.0000000000000002</v>
      </c>
      <c r="H57" s="664">
        <f t="shared" ref="H57" si="19">(E57-I57)/I57</f>
        <v>-0.15037996100720055</v>
      </c>
      <c r="I57" s="665">
        <v>20567.899999999998</v>
      </c>
      <c r="J57" s="666">
        <v>219679.46405000001</v>
      </c>
      <c r="K57" s="667">
        <f>SUM(K52:K55)</f>
        <v>0.99391406025894735</v>
      </c>
      <c r="L57" s="107"/>
    </row>
    <row r="58" spans="1:12" ht="11.1" customHeight="1" thickTop="1" x14ac:dyDescent="0.2">
      <c r="A58" s="1021" t="str">
        <f>T!E17</f>
        <v>III. čtvrtletí</v>
      </c>
      <c r="B58" s="1022"/>
      <c r="C58" s="93" t="s">
        <v>6</v>
      </c>
      <c r="D58" s="77">
        <f>D52</f>
        <v>74</v>
      </c>
      <c r="E58" s="90">
        <f>E40+E46+E52</f>
        <v>30071.612000000001</v>
      </c>
      <c r="F58" s="78">
        <f>F40+F46+F52</f>
        <v>321355.54142999998</v>
      </c>
      <c r="G58" s="434">
        <f>E58/$E$63</f>
        <v>0.66873210120062898</v>
      </c>
      <c r="H58" s="141">
        <f>(E58-I58)/I58</f>
        <v>2.0076588821503014E-2</v>
      </c>
      <c r="I58" s="414">
        <f>I40+I46+I52</f>
        <v>29479.758999999998</v>
      </c>
      <c r="J58" s="112">
        <f>J40+J46+J52</f>
        <v>314575.12741999998</v>
      </c>
      <c r="K58" s="117">
        <f>I58/$I$63</f>
        <v>0.61866241490174356</v>
      </c>
      <c r="L58" s="87"/>
    </row>
    <row r="59" spans="1:12" ht="11.1" customHeight="1" x14ac:dyDescent="0.2">
      <c r="A59" s="977"/>
      <c r="B59" s="978"/>
      <c r="C59" s="93" t="s">
        <v>7</v>
      </c>
      <c r="D59" s="77">
        <f>D53</f>
        <v>329</v>
      </c>
      <c r="E59" s="90">
        <f t="shared" ref="E59:F60" si="20">E41+E47+E53</f>
        <v>4071.71</v>
      </c>
      <c r="F59" s="78">
        <f t="shared" si="20"/>
        <v>43510.833259999999</v>
      </c>
      <c r="G59" s="434">
        <f t="shared" ref="G59:G62" si="21">E59/$E$63</f>
        <v>9.0546631945757114E-2</v>
      </c>
      <c r="H59" s="141">
        <f t="shared" ref="H59:H62" si="22">(E59-I59)/I59</f>
        <v>1.8019630776585312E-2</v>
      </c>
      <c r="I59" s="414">
        <f t="shared" ref="I59:J59" si="23">I41+I47+I53</f>
        <v>3999.6379999999999</v>
      </c>
      <c r="J59" s="112">
        <f t="shared" si="23"/>
        <v>42684.065700000021</v>
      </c>
      <c r="K59" s="117">
        <f t="shared" ref="K59:K62" si="24">I59/$I$63</f>
        <v>8.3936429189016767E-2</v>
      </c>
      <c r="L59" s="87"/>
    </row>
    <row r="60" spans="1:12" ht="11.1" customHeight="1" x14ac:dyDescent="0.2">
      <c r="A60" s="977"/>
      <c r="B60" s="978"/>
      <c r="C60" s="93" t="s">
        <v>8</v>
      </c>
      <c r="D60" s="77">
        <f>D54</f>
        <v>10737</v>
      </c>
      <c r="E60" s="90">
        <f>E42+E48+E54</f>
        <v>2833.2040000000002</v>
      </c>
      <c r="F60" s="78">
        <f t="shared" si="20"/>
        <v>30274.158820000001</v>
      </c>
      <c r="G60" s="434">
        <f t="shared" si="21"/>
        <v>6.3004752257711585E-2</v>
      </c>
      <c r="H60" s="141">
        <f t="shared" si="22"/>
        <v>-0.30896165610915122</v>
      </c>
      <c r="I60" s="414">
        <f>I42+I48+I54</f>
        <v>4099.9229999999998</v>
      </c>
      <c r="J60" s="112">
        <f t="shared" ref="J60" si="25">J42+J48+J54</f>
        <v>43766.813439999998</v>
      </c>
      <c r="K60" s="117">
        <f t="shared" si="24"/>
        <v>8.6041010853962582E-2</v>
      </c>
      <c r="L60" s="87"/>
    </row>
    <row r="61" spans="1:12" ht="11.1" customHeight="1" x14ac:dyDescent="0.2">
      <c r="A61" s="977"/>
      <c r="B61" s="978"/>
      <c r="C61" s="93" t="s">
        <v>9</v>
      </c>
      <c r="D61" s="77">
        <f>D55</f>
        <v>146688</v>
      </c>
      <c r="E61" s="90">
        <f t="shared" ref="E61:F62" si="26">E43+E49+E55</f>
        <v>7521.5</v>
      </c>
      <c r="F61" s="78">
        <f t="shared" si="26"/>
        <v>80378.200000000012</v>
      </c>
      <c r="G61" s="434">
        <f t="shared" si="21"/>
        <v>0.16726301533753929</v>
      </c>
      <c r="H61" s="141">
        <f t="shared" si="22"/>
        <v>-0.22455565177945486</v>
      </c>
      <c r="I61" s="414">
        <f t="shared" ref="I61:J61" si="27">I43+I49+I55</f>
        <v>9699.6</v>
      </c>
      <c r="J61" s="112">
        <f t="shared" si="27"/>
        <v>103535.1</v>
      </c>
      <c r="K61" s="117">
        <f t="shared" si="24"/>
        <v>0.20355586894658645</v>
      </c>
      <c r="L61" s="87"/>
    </row>
    <row r="62" spans="1:12" ht="11.1" customHeight="1" x14ac:dyDescent="0.2">
      <c r="A62" s="977"/>
      <c r="B62" s="978"/>
      <c r="C62" s="93" t="s">
        <v>306</v>
      </c>
      <c r="D62" s="77">
        <f>D56</f>
        <v>9</v>
      </c>
      <c r="E62" s="90">
        <f>E44+E50+E56</f>
        <v>470.07400000000001</v>
      </c>
      <c r="F62" s="78">
        <f t="shared" si="26"/>
        <v>5023.12547</v>
      </c>
      <c r="G62" s="434">
        <f t="shared" si="21"/>
        <v>1.0453499258363152E-2</v>
      </c>
      <c r="H62" s="141">
        <f t="shared" si="22"/>
        <v>0.26404754221791982</v>
      </c>
      <c r="I62" s="414">
        <f>I44+I50+I56</f>
        <v>371.88</v>
      </c>
      <c r="J62" s="112">
        <f t="shared" ref="J62" si="28">J44+J50+J56</f>
        <v>3968.1175400000002</v>
      </c>
      <c r="K62" s="117">
        <f t="shared" si="24"/>
        <v>7.8042761086907254E-3</v>
      </c>
      <c r="L62" s="87"/>
    </row>
    <row r="63" spans="1:12" ht="11.1" customHeight="1" x14ac:dyDescent="0.2">
      <c r="A63" s="977"/>
      <c r="B63" s="978"/>
      <c r="C63" s="627" t="s">
        <v>2</v>
      </c>
      <c r="D63" s="622">
        <f>SUM(D58:D62)</f>
        <v>157837</v>
      </c>
      <c r="E63" s="628">
        <f>SUM(E58:E62)</f>
        <v>44968.1</v>
      </c>
      <c r="F63" s="629">
        <f>SUM(F58:F62)</f>
        <v>480541.85898000002</v>
      </c>
      <c r="G63" s="630">
        <f>SUM(G58:G62)</f>
        <v>1.0000000000000002</v>
      </c>
      <c r="H63" s="631">
        <f>(E63-I63)/I63</f>
        <v>-5.6299159720298447E-2</v>
      </c>
      <c r="I63" s="641">
        <f>SUM(I58:I62)</f>
        <v>47650.799999999996</v>
      </c>
      <c r="J63" s="642">
        <f>SUM(J58:J62)</f>
        <v>508529.22409999999</v>
      </c>
      <c r="K63" s="643">
        <f>SUM(K58:K61)</f>
        <v>0.99219572389130928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H9" sqref="H9:L25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1" t="s">
        <v>245</v>
      </c>
      <c r="L1" s="951"/>
      <c r="M1" s="951"/>
    </row>
    <row r="2" spans="1:13" s="658" customFormat="1" ht="30" customHeight="1" x14ac:dyDescent="0.25">
      <c r="A2" s="872" t="s">
        <v>152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</row>
    <row r="3" spans="1:13" ht="17.100000000000001" customHeight="1" x14ac:dyDescent="0.2">
      <c r="A3" s="1003" t="str">
        <f>T!J20&amp;" "&amp;T!G17</f>
        <v>Červenec 2018</v>
      </c>
      <c r="B3" s="1003"/>
      <c r="C3" s="1003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52"/>
      <c r="C4" s="953"/>
      <c r="D4" s="669"/>
      <c r="E4" s="670"/>
      <c r="F4" s="71"/>
      <c r="G4" s="671"/>
      <c r="H4" s="672"/>
      <c r="I4" s="673"/>
      <c r="J4" s="670"/>
      <c r="K4" s="670"/>
      <c r="L4" s="674"/>
      <c r="M4" s="71"/>
    </row>
    <row r="5" spans="1:13" ht="24.95" customHeight="1" x14ac:dyDescent="0.2">
      <c r="D5" s="1002" t="s">
        <v>39</v>
      </c>
      <c r="E5" s="1000"/>
      <c r="F5" s="1000"/>
      <c r="G5" s="1001"/>
      <c r="H5" s="1002" t="s">
        <v>143</v>
      </c>
      <c r="I5" s="1000"/>
      <c r="J5" s="1000"/>
      <c r="K5" s="1000"/>
      <c r="L5" s="1001"/>
      <c r="M5" s="71"/>
    </row>
    <row r="6" spans="1:13" ht="24.95" customHeight="1" x14ac:dyDescent="0.25">
      <c r="B6" s="76"/>
      <c r="C6" s="76"/>
      <c r="D6" s="616"/>
      <c r="E6" s="618"/>
      <c r="F6" s="617"/>
      <c r="G6" s="618"/>
      <c r="H6" s="1002"/>
      <c r="I6" s="1000"/>
      <c r="J6" s="1000"/>
      <c r="K6" s="1000"/>
      <c r="L6" s="1001"/>
      <c r="M6" s="87"/>
    </row>
    <row r="7" spans="1:13" ht="14.1" customHeight="1" x14ac:dyDescent="0.25">
      <c r="B7" s="94"/>
      <c r="C7" s="959" t="s">
        <v>144</v>
      </c>
      <c r="D7" s="152"/>
      <c r="E7" s="615"/>
      <c r="F7" s="132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126" t="s">
        <v>145</v>
      </c>
      <c r="C8" s="960"/>
      <c r="D8" s="772" t="s">
        <v>342</v>
      </c>
      <c r="E8" s="771" t="s">
        <v>1</v>
      </c>
      <c r="F8" s="126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'19'!D14</f>
        <v>104591</v>
      </c>
      <c r="D9" s="105">
        <f>'19'!E14</f>
        <v>9451.0360000000001</v>
      </c>
      <c r="E9" s="104">
        <f>'19'!F14</f>
        <v>100942.9363</v>
      </c>
      <c r="F9" s="395">
        <f t="shared" ref="F9:F22" si="0">E9/$E$23</f>
        <v>2.8935952933558017E-2</v>
      </c>
      <c r="G9" s="395">
        <f>'19'!H14</f>
        <v>6.7600750695220063E-2</v>
      </c>
      <c r="H9" s="159">
        <v>18.970967741935482</v>
      </c>
      <c r="I9" s="160">
        <v>24</v>
      </c>
      <c r="J9" s="160">
        <v>12.2</v>
      </c>
      <c r="K9" s="160">
        <v>17.199999999999996</v>
      </c>
      <c r="L9" s="161">
        <v>1.7709677419354861</v>
      </c>
      <c r="M9" s="71"/>
    </row>
    <row r="10" spans="1:13" ht="14.1" customHeight="1" x14ac:dyDescent="0.2">
      <c r="A10" s="158"/>
      <c r="B10" s="138" t="s">
        <v>14</v>
      </c>
      <c r="C10" s="139">
        <f>'19'!D45</f>
        <v>386836</v>
      </c>
      <c r="D10" s="140">
        <f>'19'!E45</f>
        <v>28266.799999999996</v>
      </c>
      <c r="E10" s="139">
        <f>'19'!F45</f>
        <v>302418.27476000012</v>
      </c>
      <c r="F10" s="141">
        <f t="shared" si="0"/>
        <v>8.6690176504239255E-2</v>
      </c>
      <c r="G10" s="396">
        <f>'19'!H45</f>
        <v>2.9392163789116365E-2</v>
      </c>
      <c r="H10" s="162">
        <v>21.532258064516128</v>
      </c>
      <c r="I10" s="163">
        <v>27</v>
      </c>
      <c r="J10" s="163">
        <v>14.8</v>
      </c>
      <c r="K10" s="163">
        <v>18.899999999999988</v>
      </c>
      <c r="L10" s="164">
        <v>2.6322580645161402</v>
      </c>
      <c r="M10" s="131"/>
    </row>
    <row r="11" spans="1:13" ht="14.1" customHeight="1" x14ac:dyDescent="0.2">
      <c r="A11" s="100"/>
      <c r="B11" s="84" t="s">
        <v>15</v>
      </c>
      <c r="C11" s="77">
        <f>'20'!D14</f>
        <v>85132</v>
      </c>
      <c r="D11" s="78">
        <f>'20'!E14</f>
        <v>8560.2000000000007</v>
      </c>
      <c r="E11" s="77">
        <f>'20'!F14</f>
        <v>91582.253470000025</v>
      </c>
      <c r="F11" s="395">
        <f t="shared" si="0"/>
        <v>2.6252651974391802E-2</v>
      </c>
      <c r="G11" s="141">
        <f>'20'!H14</f>
        <v>-0.11542594965485867</v>
      </c>
      <c r="H11" s="165">
        <v>18.690322580645166</v>
      </c>
      <c r="I11" s="166">
        <v>24.3</v>
      </c>
      <c r="J11" s="166">
        <v>12.4</v>
      </c>
      <c r="K11" s="166">
        <v>16.5</v>
      </c>
      <c r="L11" s="167">
        <v>2.1903225806451658</v>
      </c>
      <c r="M11" s="71"/>
    </row>
    <row r="12" spans="1:13" ht="14.1" customHeight="1" x14ac:dyDescent="0.2">
      <c r="A12" s="158"/>
      <c r="B12" s="138" t="s">
        <v>305</v>
      </c>
      <c r="C12" s="139">
        <f>'20'!D45</f>
        <v>118121</v>
      </c>
      <c r="D12" s="140">
        <f>'20'!E45</f>
        <v>10930.3</v>
      </c>
      <c r="E12" s="139">
        <f>'20'!F45</f>
        <v>116938.68047000001</v>
      </c>
      <c r="F12" s="141">
        <f t="shared" si="0"/>
        <v>3.3521237624155584E-2</v>
      </c>
      <c r="G12" s="396">
        <f>'20'!H45</f>
        <v>7.1177969423755316E-2</v>
      </c>
      <c r="H12" s="162">
        <v>19.806451612903224</v>
      </c>
      <c r="I12" s="163">
        <v>25.8</v>
      </c>
      <c r="J12" s="163">
        <v>13.1</v>
      </c>
      <c r="K12" s="163">
        <v>16.899999999999991</v>
      </c>
      <c r="L12" s="164">
        <v>2.9064516129032327</v>
      </c>
      <c r="M12" s="131"/>
    </row>
    <row r="13" spans="1:13" ht="14.1" customHeight="1" x14ac:dyDescent="0.2">
      <c r="A13" s="100"/>
      <c r="B13" s="84" t="s">
        <v>16</v>
      </c>
      <c r="C13" s="77">
        <f>'21'!D14</f>
        <v>93171</v>
      </c>
      <c r="D13" s="78">
        <f>'21'!E14</f>
        <v>10527.6</v>
      </c>
      <c r="E13" s="77">
        <f>'21'!F14</f>
        <v>112630.22527999998</v>
      </c>
      <c r="F13" s="395">
        <f t="shared" si="0"/>
        <v>3.2286190763385944E-2</v>
      </c>
      <c r="G13" s="141">
        <f>'21'!H14</f>
        <v>-2.3141876217871359E-2</v>
      </c>
      <c r="H13" s="165">
        <v>19.587096774193551</v>
      </c>
      <c r="I13" s="166">
        <v>25.9</v>
      </c>
      <c r="J13" s="166">
        <v>13</v>
      </c>
      <c r="K13" s="166">
        <v>16.600000000000009</v>
      </c>
      <c r="L13" s="167">
        <v>2.9870967741935424</v>
      </c>
      <c r="M13" s="71"/>
    </row>
    <row r="14" spans="1:13" ht="14.1" customHeight="1" x14ac:dyDescent="0.2">
      <c r="A14" s="158"/>
      <c r="B14" s="138" t="s">
        <v>17</v>
      </c>
      <c r="C14" s="139">
        <f>'21'!D45</f>
        <v>382473</v>
      </c>
      <c r="D14" s="140">
        <f>'21'!E45</f>
        <v>38344.817000000003</v>
      </c>
      <c r="E14" s="139">
        <f>'21'!F45</f>
        <v>410064.22840999992</v>
      </c>
      <c r="F14" s="141">
        <f t="shared" si="0"/>
        <v>0.11754759320397877</v>
      </c>
      <c r="G14" s="396">
        <f>'21'!H45</f>
        <v>-2.710341668723941E-3</v>
      </c>
      <c r="H14" s="162">
        <v>19.587096774193544</v>
      </c>
      <c r="I14" s="163">
        <v>23.7</v>
      </c>
      <c r="J14" s="163">
        <v>12.2</v>
      </c>
      <c r="K14" s="163">
        <v>17.199999999999996</v>
      </c>
      <c r="L14" s="164">
        <v>2.387096774193548</v>
      </c>
      <c r="M14" s="131"/>
    </row>
    <row r="15" spans="1:13" ht="14.1" customHeight="1" x14ac:dyDescent="0.2">
      <c r="A15" s="100"/>
      <c r="B15" s="84" t="s">
        <v>18</v>
      </c>
      <c r="C15" s="77">
        <f>'22'!D14</f>
        <v>188517</v>
      </c>
      <c r="D15" s="78">
        <f>'22'!E14</f>
        <v>16554.8</v>
      </c>
      <c r="E15" s="77">
        <f>'22'!F14</f>
        <v>177114.13383999997</v>
      </c>
      <c r="F15" s="395">
        <f t="shared" si="0"/>
        <v>5.077092492565162E-2</v>
      </c>
      <c r="G15" s="141">
        <f>'22'!H14</f>
        <v>6.9970657049417698E-2</v>
      </c>
      <c r="H15" s="165">
        <v>19.274193548387093</v>
      </c>
      <c r="I15" s="166">
        <v>23.8</v>
      </c>
      <c r="J15" s="166">
        <v>12.6</v>
      </c>
      <c r="K15" s="166">
        <v>16.699999999999996</v>
      </c>
      <c r="L15" s="167">
        <v>2.5741935483870968</v>
      </c>
      <c r="M15" s="71"/>
    </row>
    <row r="16" spans="1:13" ht="14.1" customHeight="1" x14ac:dyDescent="0.2">
      <c r="A16" s="158"/>
      <c r="B16" s="138" t="s">
        <v>19</v>
      </c>
      <c r="C16" s="139">
        <f>'22'!D45</f>
        <v>136647</v>
      </c>
      <c r="D16" s="140">
        <f>'22'!E45</f>
        <v>13470.199999999997</v>
      </c>
      <c r="E16" s="139">
        <f>'22'!F45</f>
        <v>144112.65364999996</v>
      </c>
      <c r="F16" s="141">
        <f t="shared" si="0"/>
        <v>4.1310834774543274E-2</v>
      </c>
      <c r="G16" s="396">
        <f>'22'!H45</f>
        <v>-0.11271103265201293</v>
      </c>
      <c r="H16" s="162">
        <v>19.912903225806453</v>
      </c>
      <c r="I16" s="163">
        <v>25.6</v>
      </c>
      <c r="J16" s="163">
        <v>13.2</v>
      </c>
      <c r="K16" s="163">
        <v>17.7</v>
      </c>
      <c r="L16" s="164">
        <v>2.2129032258064534</v>
      </c>
      <c r="M16" s="131"/>
    </row>
    <row r="17" spans="1:18" ht="14.1" customHeight="1" x14ac:dyDescent="0.2">
      <c r="A17" s="100"/>
      <c r="B17" s="84" t="s">
        <v>20</v>
      </c>
      <c r="C17" s="77">
        <f>'23'!D14</f>
        <v>159624</v>
      </c>
      <c r="D17" s="78">
        <f>'23'!E14</f>
        <v>12723.7</v>
      </c>
      <c r="E17" s="77">
        <f>'23'!F14</f>
        <v>136126.42732000002</v>
      </c>
      <c r="F17" s="395">
        <f t="shared" si="0"/>
        <v>3.9021530761087303E-2</v>
      </c>
      <c r="G17" s="141">
        <f>'23'!H14</f>
        <v>-5.3063624252978649E-2</v>
      </c>
      <c r="H17" s="165">
        <v>20.103225806451618</v>
      </c>
      <c r="I17" s="166">
        <v>25.7</v>
      </c>
      <c r="J17" s="166">
        <v>13.8</v>
      </c>
      <c r="K17" s="166">
        <v>17.5</v>
      </c>
      <c r="L17" s="167">
        <v>2.6032258064516185</v>
      </c>
      <c r="M17" s="71"/>
    </row>
    <row r="18" spans="1:18" ht="14.1" customHeight="1" x14ac:dyDescent="0.2">
      <c r="A18" s="158"/>
      <c r="B18" s="138" t="s">
        <v>3</v>
      </c>
      <c r="C18" s="139">
        <f>'23'!D45</f>
        <v>423170</v>
      </c>
      <c r="D18" s="140">
        <f>'23'!E45</f>
        <v>20662.813161239555</v>
      </c>
      <c r="E18" s="139">
        <f>'23'!F45</f>
        <v>220468.05577299383</v>
      </c>
      <c r="F18" s="141">
        <f t="shared" si="0"/>
        <v>6.3198610215189396E-2</v>
      </c>
      <c r="G18" s="396">
        <f>'23'!H45</f>
        <v>-1.1442123342877383E-3</v>
      </c>
      <c r="H18" s="162">
        <v>22.474193548387095</v>
      </c>
      <c r="I18" s="163">
        <v>28.7</v>
      </c>
      <c r="J18" s="163">
        <v>15.9</v>
      </c>
      <c r="K18" s="163">
        <v>18.7</v>
      </c>
      <c r="L18" s="164">
        <v>3.7741935483870961</v>
      </c>
      <c r="M18" s="131"/>
    </row>
    <row r="19" spans="1:18" ht="14.1" customHeight="1" x14ac:dyDescent="0.2">
      <c r="A19" s="100"/>
      <c r="B19" s="84" t="s">
        <v>21</v>
      </c>
      <c r="C19" s="85">
        <f>'24'!D14</f>
        <v>257104</v>
      </c>
      <c r="D19" s="86">
        <f>'24'!E14</f>
        <v>46650.290000000008</v>
      </c>
      <c r="E19" s="85">
        <f>'24'!F14</f>
        <v>499063.87221999984</v>
      </c>
      <c r="F19" s="395">
        <f t="shared" si="0"/>
        <v>0.14305992322711072</v>
      </c>
      <c r="G19" s="98">
        <f>'24'!H14</f>
        <v>-5.3242009940511602E-3</v>
      </c>
      <c r="H19" s="168">
        <v>20.861290322580647</v>
      </c>
      <c r="I19" s="169">
        <v>26.9</v>
      </c>
      <c r="J19" s="166">
        <v>13.8</v>
      </c>
      <c r="K19" s="166">
        <v>18.3</v>
      </c>
      <c r="L19" s="167">
        <v>2.5612903225806463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'24'!D45</f>
        <v>224561</v>
      </c>
      <c r="D20" s="134">
        <f>'24'!E45</f>
        <v>85474.992999999973</v>
      </c>
      <c r="E20" s="133">
        <f>'24'!F45</f>
        <v>912679.91629999981</v>
      </c>
      <c r="F20" s="141">
        <f t="shared" si="0"/>
        <v>0.26162566762445627</v>
      </c>
      <c r="G20" s="399">
        <f>'24'!H45</f>
        <v>-0.13392937505807828</v>
      </c>
      <c r="H20" s="170">
        <v>20.867741935483867</v>
      </c>
      <c r="I20" s="171">
        <v>26.8</v>
      </c>
      <c r="J20" s="163">
        <v>13.9</v>
      </c>
      <c r="K20" s="163">
        <v>18.5</v>
      </c>
      <c r="L20" s="164">
        <v>2.3677419354838669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'25'!D14</f>
        <v>119511</v>
      </c>
      <c r="D21" s="86">
        <f>'25'!E14</f>
        <v>10673.339000000002</v>
      </c>
      <c r="E21" s="85">
        <f>'25'!F14</f>
        <v>114169.56151</v>
      </c>
      <c r="F21" s="395">
        <f t="shared" si="0"/>
        <v>3.2727451562138847E-2</v>
      </c>
      <c r="G21" s="98">
        <f>'25'!H14</f>
        <v>-5.6439031083038639E-2</v>
      </c>
      <c r="H21" s="168">
        <v>19.519354838709681</v>
      </c>
      <c r="I21" s="169">
        <v>25.4</v>
      </c>
      <c r="J21" s="166">
        <v>12.3</v>
      </c>
      <c r="K21" s="166">
        <v>17</v>
      </c>
      <c r="L21" s="167">
        <v>2.5193548387096811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'25'!D45</f>
        <v>157884</v>
      </c>
      <c r="D22" s="154">
        <f>'25'!E45</f>
        <v>14037.599999999999</v>
      </c>
      <c r="E22" s="153">
        <f>'25'!F45</f>
        <v>150184.09763999999</v>
      </c>
      <c r="F22" s="398">
        <f t="shared" si="0"/>
        <v>4.30512539061133E-2</v>
      </c>
      <c r="G22" s="400">
        <f>'25'!H45</f>
        <v>6.8700895304220549E-2</v>
      </c>
      <c r="H22" s="172">
        <v>19.041935483870965</v>
      </c>
      <c r="I22" s="173">
        <v>23.6</v>
      </c>
      <c r="J22" s="173">
        <v>11.9</v>
      </c>
      <c r="K22" s="173">
        <v>18.2</v>
      </c>
      <c r="L22" s="174">
        <v>0.84193548387096584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2837342</v>
      </c>
      <c r="D23" s="86">
        <f>SUM(D9:D22)</f>
        <v>326328.48816123948</v>
      </c>
      <c r="E23" s="85">
        <f>SUM(E9:E22)</f>
        <v>3488495.3169429931</v>
      </c>
      <c r="F23" s="181">
        <f>SUM(F9:F22)</f>
        <v>1</v>
      </c>
      <c r="G23" s="98"/>
      <c r="H23" s="175">
        <v>19.954838709677414</v>
      </c>
      <c r="I23" s="176">
        <v>25.5</v>
      </c>
      <c r="J23" s="176">
        <v>13.2</v>
      </c>
      <c r="K23" s="176">
        <v>17.525806451612908</v>
      </c>
      <c r="L23" s="177">
        <v>2.4290322580645061</v>
      </c>
      <c r="M23" s="71"/>
    </row>
    <row r="24" spans="1:18" ht="14.1" customHeight="1" x14ac:dyDescent="0.2">
      <c r="A24" s="158"/>
      <c r="B24" s="138" t="s">
        <v>314</v>
      </c>
      <c r="C24" s="130"/>
      <c r="D24" s="134">
        <f>'9'!E14</f>
        <v>7326.4854319519854</v>
      </c>
      <c r="E24" s="133">
        <f>'9'!F14</f>
        <v>78516.305017999999</v>
      </c>
      <c r="F24" s="137"/>
      <c r="G24" s="98">
        <f>'9'!H14</f>
        <v>4.6311218509890596E-2</v>
      </c>
      <c r="H24" s="178">
        <v>19.954838709677414</v>
      </c>
      <c r="I24" s="179">
        <v>25.5</v>
      </c>
      <c r="J24" s="179">
        <v>13.2</v>
      </c>
      <c r="K24" s="179">
        <v>17.525806451612908</v>
      </c>
      <c r="L24" s="180">
        <v>2.4290322580645061</v>
      </c>
      <c r="M24" s="131"/>
    </row>
    <row r="25" spans="1:18" ht="14.1" customHeight="1" x14ac:dyDescent="0.2">
      <c r="A25" s="675"/>
      <c r="B25" s="619" t="s">
        <v>153</v>
      </c>
      <c r="C25" s="676">
        <f>C23+C24</f>
        <v>2837342</v>
      </c>
      <c r="D25" s="628">
        <f>D23+D24</f>
        <v>333654.97359319148</v>
      </c>
      <c r="E25" s="677">
        <f>E23+E24</f>
        <v>3567011.6219609929</v>
      </c>
      <c r="F25" s="678"/>
      <c r="G25" s="679">
        <f>'9'!H15</f>
        <v>-3.9117987985479392E-2</v>
      </c>
      <c r="H25" s="680">
        <v>19.954838709677414</v>
      </c>
      <c r="I25" s="681">
        <v>25.5</v>
      </c>
      <c r="J25" s="681">
        <v>13.2</v>
      </c>
      <c r="K25" s="681">
        <v>17.525806451612908</v>
      </c>
      <c r="L25" s="682">
        <v>2.4290322580645061</v>
      </c>
      <c r="M25" s="683"/>
    </row>
    <row r="26" spans="1:18" ht="15" customHeight="1" x14ac:dyDescent="0.2">
      <c r="A26" s="100"/>
      <c r="B26" s="84"/>
      <c r="C26" s="157"/>
      <c r="D26" s="986" t="s">
        <v>151</v>
      </c>
      <c r="E26" s="987"/>
      <c r="F26" s="987"/>
      <c r="G26" s="988"/>
      <c r="H26" s="994" t="s">
        <v>149</v>
      </c>
      <c r="I26" s="995"/>
      <c r="J26" s="995"/>
      <c r="K26" s="995"/>
      <c r="L26" s="996"/>
      <c r="M26" s="71"/>
    </row>
    <row r="27" spans="1:18" ht="15" customHeight="1" x14ac:dyDescent="0.2">
      <c r="A27" s="71"/>
      <c r="B27" s="156"/>
      <c r="C27" s="83"/>
      <c r="D27" s="989"/>
      <c r="E27" s="990"/>
      <c r="F27" s="990"/>
      <c r="G27" s="991"/>
      <c r="H27" s="997" t="s">
        <v>150</v>
      </c>
      <c r="I27" s="998"/>
      <c r="J27" s="998"/>
      <c r="K27" s="998"/>
      <c r="L27" s="999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62"/>
      <c r="C29" s="562"/>
      <c r="D29" s="83"/>
      <c r="E29" s="284"/>
      <c r="F29" s="285"/>
      <c r="G29" s="285"/>
      <c r="H29" s="83"/>
      <c r="I29" s="84"/>
      <c r="J29" s="562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67" t="s">
        <v>168</v>
      </c>
      <c r="C31" s="967"/>
      <c r="D31" s="967"/>
      <c r="E31" s="967"/>
      <c r="F31" s="967"/>
      <c r="G31" s="967" t="s">
        <v>169</v>
      </c>
      <c r="H31" s="967"/>
      <c r="I31" s="967"/>
      <c r="J31" s="967"/>
      <c r="K31" s="967"/>
      <c r="L31" s="967"/>
      <c r="M31" s="71"/>
    </row>
    <row r="32" spans="1:18" ht="15" customHeight="1" x14ac:dyDescent="0.2">
      <c r="A32" s="71"/>
      <c r="B32" s="71"/>
      <c r="C32" s="940" t="str">
        <f>A3</f>
        <v>Červenec 2018</v>
      </c>
      <c r="D32" s="940"/>
      <c r="E32" s="71"/>
      <c r="F32" s="71"/>
      <c r="G32" s="71"/>
      <c r="H32" s="71"/>
      <c r="I32" s="940" t="str">
        <f>A3</f>
        <v>Červenec 2018</v>
      </c>
      <c r="J32" s="940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G31:L31"/>
    <mergeCell ref="B31:F31"/>
    <mergeCell ref="K1:M1"/>
    <mergeCell ref="B4:C4"/>
    <mergeCell ref="C7:C8"/>
    <mergeCell ref="H27:L27"/>
    <mergeCell ref="H26:L26"/>
    <mergeCell ref="H6:L6"/>
    <mergeCell ref="D26:G27"/>
    <mergeCell ref="D5:G5"/>
    <mergeCell ref="H5:L5"/>
    <mergeCell ref="A2:M2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1" t="s">
        <v>246</v>
      </c>
      <c r="L1" s="951"/>
      <c r="M1" s="951"/>
    </row>
    <row r="2" spans="1:13" s="658" customFormat="1" ht="30" customHeight="1" x14ac:dyDescent="0.25">
      <c r="A2" s="872" t="s">
        <v>152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</row>
    <row r="3" spans="1:13" ht="17.100000000000001" customHeight="1" x14ac:dyDescent="0.2">
      <c r="A3" s="1003" t="str">
        <f>T!J21&amp;" "&amp;T!G17</f>
        <v>Srpen 2018</v>
      </c>
      <c r="B3" s="1003"/>
      <c r="C3" s="1003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52"/>
      <c r="C4" s="953"/>
      <c r="D4" s="669"/>
      <c r="E4" s="670"/>
      <c r="F4" s="71"/>
      <c r="G4" s="671"/>
      <c r="H4" s="672"/>
      <c r="I4" s="673"/>
      <c r="J4" s="670"/>
      <c r="K4" s="670"/>
      <c r="L4" s="674"/>
      <c r="M4" s="71"/>
    </row>
    <row r="5" spans="1:13" ht="24.95" customHeight="1" x14ac:dyDescent="0.2">
      <c r="D5" s="1002" t="s">
        <v>39</v>
      </c>
      <c r="E5" s="1000"/>
      <c r="F5" s="1000"/>
      <c r="G5" s="1001"/>
      <c r="H5" s="1002" t="s">
        <v>143</v>
      </c>
      <c r="I5" s="1000"/>
      <c r="J5" s="1000"/>
      <c r="K5" s="1000"/>
      <c r="L5" s="1001"/>
      <c r="M5" s="71"/>
    </row>
    <row r="6" spans="1:13" ht="24.95" customHeight="1" x14ac:dyDescent="0.25">
      <c r="B6" s="76"/>
      <c r="C6" s="76"/>
      <c r="D6" s="616"/>
      <c r="E6" s="618"/>
      <c r="F6" s="617"/>
      <c r="G6" s="618"/>
      <c r="H6" s="1002"/>
      <c r="I6" s="1000"/>
      <c r="J6" s="1000"/>
      <c r="K6" s="1000"/>
      <c r="L6" s="1001"/>
      <c r="M6" s="87"/>
    </row>
    <row r="7" spans="1:13" ht="14.1" customHeight="1" x14ac:dyDescent="0.25">
      <c r="B7" s="94"/>
      <c r="C7" s="959" t="s">
        <v>144</v>
      </c>
      <c r="D7" s="152"/>
      <c r="E7" s="615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60"/>
      <c r="D8" s="772" t="s">
        <v>342</v>
      </c>
      <c r="E8" s="771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'19'!D20</f>
        <v>104591</v>
      </c>
      <c r="D9" s="105">
        <f>'19'!E20</f>
        <v>9952.5693816999992</v>
      </c>
      <c r="E9" s="104">
        <f>'19'!F20</f>
        <v>106299.53051999999</v>
      </c>
      <c r="F9" s="395">
        <f>E9/$E$23</f>
        <v>2.9813437666441161E-2</v>
      </c>
      <c r="G9" s="395">
        <f>'19'!H20</f>
        <v>0.12881224619765022</v>
      </c>
      <c r="H9" s="159">
        <v>19.916129032258063</v>
      </c>
      <c r="I9" s="160">
        <v>25.1</v>
      </c>
      <c r="J9" s="160">
        <v>11.8</v>
      </c>
      <c r="K9" s="160">
        <v>16.899999999999991</v>
      </c>
      <c r="L9" s="161">
        <v>3.0161290322580712</v>
      </c>
      <c r="M9" s="71"/>
    </row>
    <row r="10" spans="1:13" ht="14.1" customHeight="1" x14ac:dyDescent="0.2">
      <c r="A10" s="158"/>
      <c r="B10" s="138" t="s">
        <v>14</v>
      </c>
      <c r="C10" s="139">
        <f>'19'!D51</f>
        <v>386742</v>
      </c>
      <c r="D10" s="140">
        <f>'19'!E51</f>
        <v>27994.5</v>
      </c>
      <c r="E10" s="139">
        <f>'19'!F51</f>
        <v>298857.18626000005</v>
      </c>
      <c r="F10" s="141">
        <f t="shared" ref="F10:F22" si="0">E10/$E$23</f>
        <v>8.3819373896991206E-2</v>
      </c>
      <c r="G10" s="396">
        <f>'19'!H51</f>
        <v>-1.912383541868851E-2</v>
      </c>
      <c r="H10" s="162">
        <v>23.054838709677409</v>
      </c>
      <c r="I10" s="163">
        <v>28.8</v>
      </c>
      <c r="J10" s="163">
        <v>14</v>
      </c>
      <c r="K10" s="163">
        <v>18.7</v>
      </c>
      <c r="L10" s="164">
        <v>4.3548387096774093</v>
      </c>
      <c r="M10" s="131"/>
    </row>
    <row r="11" spans="1:13" ht="14.1" customHeight="1" x14ac:dyDescent="0.2">
      <c r="A11" s="100"/>
      <c r="B11" s="84" t="s">
        <v>15</v>
      </c>
      <c r="C11" s="77">
        <f>'20'!D20</f>
        <v>85112</v>
      </c>
      <c r="D11" s="78">
        <f>'20'!E20</f>
        <v>8303.5</v>
      </c>
      <c r="E11" s="77">
        <f>'20'!F20</f>
        <v>88644.430869999982</v>
      </c>
      <c r="F11" s="395">
        <f t="shared" si="0"/>
        <v>2.4861776917468718E-2</v>
      </c>
      <c r="G11" s="141">
        <f>'20'!H20</f>
        <v>-5.0192741040687154E-2</v>
      </c>
      <c r="H11" s="165">
        <v>18.764516129032256</v>
      </c>
      <c r="I11" s="166">
        <v>25.4</v>
      </c>
      <c r="J11" s="166">
        <v>10.199999999999999</v>
      </c>
      <c r="K11" s="166">
        <v>16.100000000000009</v>
      </c>
      <c r="L11" s="167">
        <v>2.664516129032247</v>
      </c>
      <c r="M11" s="71"/>
    </row>
    <row r="12" spans="1:13" ht="14.1" customHeight="1" x14ac:dyDescent="0.2">
      <c r="A12" s="158"/>
      <c r="B12" s="138" t="s">
        <v>305</v>
      </c>
      <c r="C12" s="139">
        <f>'20'!D51</f>
        <v>118095</v>
      </c>
      <c r="D12" s="140">
        <f>'20'!E51</f>
        <v>10986.300000000001</v>
      </c>
      <c r="E12" s="139">
        <f>'20'!F51</f>
        <v>117284.55442999996</v>
      </c>
      <c r="F12" s="141">
        <f t="shared" si="0"/>
        <v>3.2894366848377023E-2</v>
      </c>
      <c r="G12" s="396">
        <f>'20'!H51</f>
        <v>1.0271642175344617E-2</v>
      </c>
      <c r="H12" s="162">
        <v>21.06451612903226</v>
      </c>
      <c r="I12" s="163">
        <v>27.6</v>
      </c>
      <c r="J12" s="163">
        <v>13.3</v>
      </c>
      <c r="K12" s="163">
        <v>16.899999999999991</v>
      </c>
      <c r="L12" s="164">
        <v>4.1645161290322683</v>
      </c>
      <c r="M12" s="131"/>
    </row>
    <row r="13" spans="1:13" ht="14.1" customHeight="1" x14ac:dyDescent="0.2">
      <c r="A13" s="100"/>
      <c r="B13" s="84" t="s">
        <v>16</v>
      </c>
      <c r="C13" s="77">
        <f>'21'!D20</f>
        <v>93155</v>
      </c>
      <c r="D13" s="78">
        <f>'21'!E20</f>
        <v>10564.900000000001</v>
      </c>
      <c r="E13" s="77">
        <f>'21'!F20</f>
        <v>112787.27268999998</v>
      </c>
      <c r="F13" s="395">
        <f t="shared" si="0"/>
        <v>3.1633030808904235E-2</v>
      </c>
      <c r="G13" s="141">
        <f>'21'!H20</f>
        <v>-4.1158425905757481E-2</v>
      </c>
      <c r="H13" s="165">
        <v>20.235483870967737</v>
      </c>
      <c r="I13" s="166">
        <v>27.2</v>
      </c>
      <c r="J13" s="166">
        <v>11.3</v>
      </c>
      <c r="K13" s="166">
        <v>16.300000000000008</v>
      </c>
      <c r="L13" s="167">
        <v>3.9354838709677296</v>
      </c>
      <c r="M13" s="71"/>
    </row>
    <row r="14" spans="1:13" ht="14.1" customHeight="1" x14ac:dyDescent="0.2">
      <c r="A14" s="158"/>
      <c r="B14" s="138" t="s">
        <v>17</v>
      </c>
      <c r="C14" s="139">
        <f>'21'!D51</f>
        <v>382380</v>
      </c>
      <c r="D14" s="140">
        <f>'21'!E51</f>
        <v>37054.577000000005</v>
      </c>
      <c r="E14" s="139">
        <f>'21'!F51</f>
        <v>395351.04093999998</v>
      </c>
      <c r="F14" s="141">
        <f t="shared" si="0"/>
        <v>0.1108826497894049</v>
      </c>
      <c r="G14" s="396">
        <f>'21'!H51</f>
        <v>6.3259329486177962E-2</v>
      </c>
      <c r="H14" s="162">
        <v>20.632258064516122</v>
      </c>
      <c r="I14" s="163">
        <v>26.1</v>
      </c>
      <c r="J14" s="163">
        <v>11.3</v>
      </c>
      <c r="K14" s="163">
        <v>16.899999999999991</v>
      </c>
      <c r="L14" s="164">
        <v>3.732258064516131</v>
      </c>
      <c r="M14" s="131"/>
    </row>
    <row r="15" spans="1:13" ht="14.1" customHeight="1" x14ac:dyDescent="0.2">
      <c r="A15" s="100"/>
      <c r="B15" s="84" t="s">
        <v>18</v>
      </c>
      <c r="C15" s="77">
        <f>'22'!D20</f>
        <v>188478</v>
      </c>
      <c r="D15" s="78">
        <f>'22'!E20</f>
        <v>16148.5</v>
      </c>
      <c r="E15" s="77">
        <f>'22'!F20</f>
        <v>172394.22560999996</v>
      </c>
      <c r="F15" s="395">
        <f t="shared" si="0"/>
        <v>4.8350773273745679E-2</v>
      </c>
      <c r="G15" s="141">
        <f>'22'!H20</f>
        <v>2.9806582446384358E-2</v>
      </c>
      <c r="H15" s="165">
        <v>20.56774193548387</v>
      </c>
      <c r="I15" s="166">
        <v>26.5</v>
      </c>
      <c r="J15" s="166">
        <v>12.1</v>
      </c>
      <c r="K15" s="166">
        <v>16.600000000000009</v>
      </c>
      <c r="L15" s="167">
        <v>3.9677419354838612</v>
      </c>
      <c r="M15" s="71"/>
    </row>
    <row r="16" spans="1:13" ht="14.1" customHeight="1" x14ac:dyDescent="0.2">
      <c r="A16" s="158"/>
      <c r="B16" s="138" t="s">
        <v>19</v>
      </c>
      <c r="C16" s="139">
        <f>'22'!D51</f>
        <v>136615</v>
      </c>
      <c r="D16" s="140">
        <f>'22'!E51</f>
        <v>12788.2</v>
      </c>
      <c r="E16" s="139">
        <f>'22'!F51</f>
        <v>136520.19524</v>
      </c>
      <c r="F16" s="141">
        <f t="shared" si="0"/>
        <v>3.8289316153022251E-2</v>
      </c>
      <c r="G16" s="396">
        <f>'22'!H51</f>
        <v>-0.10092942814156557</v>
      </c>
      <c r="H16" s="162">
        <v>21.270967741935479</v>
      </c>
      <c r="I16" s="163">
        <v>27.8</v>
      </c>
      <c r="J16" s="163">
        <v>13.4</v>
      </c>
      <c r="K16" s="163">
        <v>17.5</v>
      </c>
      <c r="L16" s="164">
        <v>3.770967741935479</v>
      </c>
      <c r="M16" s="131"/>
    </row>
    <row r="17" spans="1:18" ht="14.1" customHeight="1" x14ac:dyDescent="0.2">
      <c r="A17" s="100"/>
      <c r="B17" s="84" t="s">
        <v>20</v>
      </c>
      <c r="C17" s="77">
        <f>'23'!D20</f>
        <v>159588</v>
      </c>
      <c r="D17" s="78">
        <f>'23'!E20</f>
        <v>13352.900000000001</v>
      </c>
      <c r="E17" s="77">
        <f>'23'!F20</f>
        <v>142549.99961</v>
      </c>
      <c r="F17" s="395">
        <f t="shared" si="0"/>
        <v>3.9980473167982034E-2</v>
      </c>
      <c r="G17" s="141">
        <f>'23'!H20</f>
        <v>-9.2256968048946314E-2</v>
      </c>
      <c r="H17" s="165">
        <v>20.561290322580653</v>
      </c>
      <c r="I17" s="166">
        <v>27.1</v>
      </c>
      <c r="J17" s="166">
        <v>12.2</v>
      </c>
      <c r="K17" s="166">
        <v>17</v>
      </c>
      <c r="L17" s="167">
        <v>3.5612903225806534</v>
      </c>
      <c r="M17" s="71"/>
    </row>
    <row r="18" spans="1:18" ht="14.1" customHeight="1" x14ac:dyDescent="0.2">
      <c r="A18" s="158"/>
      <c r="B18" s="138" t="s">
        <v>3</v>
      </c>
      <c r="C18" s="139">
        <f>'23'!D51</f>
        <v>422762</v>
      </c>
      <c r="D18" s="140">
        <f>'23'!E51</f>
        <v>17774.608739529656</v>
      </c>
      <c r="E18" s="139">
        <f>'23'!F51</f>
        <v>189708.40819999998</v>
      </c>
      <c r="F18" s="141">
        <f t="shared" si="0"/>
        <v>5.3206818271002043E-2</v>
      </c>
      <c r="G18" s="396">
        <f>'23'!H51</f>
        <v>-0.10357402257037519</v>
      </c>
      <c r="H18" s="162">
        <v>22.858064516129037</v>
      </c>
      <c r="I18" s="163">
        <v>29.3</v>
      </c>
      <c r="J18" s="163">
        <v>15.5</v>
      </c>
      <c r="K18" s="163">
        <v>18.5</v>
      </c>
      <c r="L18" s="164">
        <v>4.358064516129037</v>
      </c>
      <c r="M18" s="131"/>
    </row>
    <row r="19" spans="1:18" ht="14.1" customHeight="1" x14ac:dyDescent="0.2">
      <c r="A19" s="100"/>
      <c r="B19" s="84" t="s">
        <v>21</v>
      </c>
      <c r="C19" s="85">
        <f>'24'!D20</f>
        <v>257054</v>
      </c>
      <c r="D19" s="86">
        <f>'24'!E20</f>
        <v>44159.191999999995</v>
      </c>
      <c r="E19" s="85">
        <f>'24'!F20</f>
        <v>471414.57183999993</v>
      </c>
      <c r="F19" s="395">
        <f t="shared" si="0"/>
        <v>0.1322159080463631</v>
      </c>
      <c r="G19" s="98">
        <f>'24'!H20</f>
        <v>-4.6019265405839345E-2</v>
      </c>
      <c r="H19" s="168">
        <v>21.641935483870967</v>
      </c>
      <c r="I19" s="169">
        <v>27.5</v>
      </c>
      <c r="J19" s="166">
        <v>13.2</v>
      </c>
      <c r="K19" s="166">
        <v>18.100000000000009</v>
      </c>
      <c r="L19" s="167">
        <v>3.541935483870958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'24'!D51</f>
        <v>224508</v>
      </c>
      <c r="D20" s="134">
        <f>'24'!E51</f>
        <v>100516.52699999999</v>
      </c>
      <c r="E20" s="133">
        <f>'24'!F51</f>
        <v>1072744.47132</v>
      </c>
      <c r="F20" s="141">
        <f t="shared" si="0"/>
        <v>0.30086868936547961</v>
      </c>
      <c r="G20" s="399">
        <f>'24'!H51</f>
        <v>0.28675450917298712</v>
      </c>
      <c r="H20" s="170">
        <v>20.78709677419355</v>
      </c>
      <c r="I20" s="171">
        <v>28.2</v>
      </c>
      <c r="J20" s="163">
        <v>12.1</v>
      </c>
      <c r="K20" s="163">
        <v>18</v>
      </c>
      <c r="L20" s="164">
        <v>2.7870967741935502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'25'!D20</f>
        <v>119486</v>
      </c>
      <c r="D21" s="86">
        <f>'25'!E20</f>
        <v>10986.1226219</v>
      </c>
      <c r="E21" s="85">
        <f>'25'!F20</f>
        <v>117289.56552</v>
      </c>
      <c r="F21" s="395">
        <f t="shared" si="0"/>
        <v>3.2895772290326072E-2</v>
      </c>
      <c r="G21" s="98">
        <f>'25'!H20</f>
        <v>-5.8845356645312007E-2</v>
      </c>
      <c r="H21" s="168">
        <v>20.745161290322578</v>
      </c>
      <c r="I21" s="169">
        <v>26.7</v>
      </c>
      <c r="J21" s="166">
        <v>12.4</v>
      </c>
      <c r="K21" s="166">
        <v>16.699999999999996</v>
      </c>
      <c r="L21" s="167">
        <v>4.0451612903225822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'25'!D51</f>
        <v>157847</v>
      </c>
      <c r="D22" s="154">
        <f>'25'!E51</f>
        <v>13455.6</v>
      </c>
      <c r="E22" s="153">
        <f>'25'!F51</f>
        <v>143645.10558</v>
      </c>
      <c r="F22" s="398">
        <f t="shared" si="0"/>
        <v>4.0287613504491795E-2</v>
      </c>
      <c r="G22" s="400">
        <f>'25'!H51</f>
        <v>-3.5281802734500926E-2</v>
      </c>
      <c r="H22" s="172">
        <v>20.180645161290318</v>
      </c>
      <c r="I22" s="173">
        <v>26</v>
      </c>
      <c r="J22" s="173">
        <v>10.4</v>
      </c>
      <c r="K22" s="173">
        <v>17.899999999999991</v>
      </c>
      <c r="L22" s="174">
        <v>2.2806451612903267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2836413</v>
      </c>
      <c r="D23" s="86">
        <f>SUM(D9:D22)</f>
        <v>334037.99674312962</v>
      </c>
      <c r="E23" s="85">
        <f>SUM(E9:E22)</f>
        <v>3565490.5586300003</v>
      </c>
      <c r="F23" s="181">
        <f>SUM(F9:F22)</f>
        <v>0.99999999999999978</v>
      </c>
      <c r="G23" s="98"/>
      <c r="H23" s="175">
        <v>20.912903225806453</v>
      </c>
      <c r="I23" s="176">
        <v>26.6</v>
      </c>
      <c r="J23" s="176">
        <v>12.4</v>
      </c>
      <c r="K23" s="176">
        <v>17.219354838709684</v>
      </c>
      <c r="L23" s="177">
        <v>3.6935483870967687</v>
      </c>
      <c r="M23" s="71"/>
    </row>
    <row r="24" spans="1:18" ht="14.1" customHeight="1" x14ac:dyDescent="0.2">
      <c r="A24" s="158"/>
      <c r="B24" s="138" t="s">
        <v>314</v>
      </c>
      <c r="C24" s="130"/>
      <c r="D24" s="706">
        <f>'9'!E21</f>
        <v>9078.4472000777714</v>
      </c>
      <c r="E24" s="133">
        <f>'9'!F21</f>
        <v>97077.697294700018</v>
      </c>
      <c r="F24" s="137"/>
      <c r="G24" s="401">
        <f>'9'!H21</f>
        <v>7.5546499386383872E-2</v>
      </c>
      <c r="H24" s="178">
        <v>20.912903225806453</v>
      </c>
      <c r="I24" s="179">
        <v>26.6</v>
      </c>
      <c r="J24" s="179">
        <v>12.4</v>
      </c>
      <c r="K24" s="179">
        <v>17.219354838709684</v>
      </c>
      <c r="L24" s="180">
        <v>3.6935483870967687</v>
      </c>
      <c r="M24" s="131"/>
    </row>
    <row r="25" spans="1:18" ht="14.1" customHeight="1" x14ac:dyDescent="0.2">
      <c r="A25" s="675"/>
      <c r="B25" s="619" t="s">
        <v>153</v>
      </c>
      <c r="C25" s="676">
        <f>C23+C24</f>
        <v>2836413</v>
      </c>
      <c r="D25" s="628">
        <f t="shared" ref="D25:E25" si="1">D23+D24</f>
        <v>343116.44394320739</v>
      </c>
      <c r="E25" s="677">
        <f t="shared" si="1"/>
        <v>3662568.2559247003</v>
      </c>
      <c r="F25" s="678"/>
      <c r="G25" s="623">
        <f>'9'!H22</f>
        <v>5.330291920873944E-2</v>
      </c>
      <c r="H25" s="680">
        <v>20.912903225806453</v>
      </c>
      <c r="I25" s="681">
        <v>26.6</v>
      </c>
      <c r="J25" s="681">
        <v>12.4</v>
      </c>
      <c r="K25" s="681">
        <v>17.219354838709684</v>
      </c>
      <c r="L25" s="682">
        <v>3.6935483870967687</v>
      </c>
      <c r="M25" s="683"/>
    </row>
    <row r="26" spans="1:18" ht="15" customHeight="1" x14ac:dyDescent="0.2">
      <c r="A26" s="100"/>
      <c r="B26" s="84"/>
      <c r="C26" s="157"/>
      <c r="D26" s="986" t="s">
        <v>151</v>
      </c>
      <c r="E26" s="987"/>
      <c r="F26" s="987"/>
      <c r="G26" s="988"/>
      <c r="H26" s="994" t="s">
        <v>149</v>
      </c>
      <c r="I26" s="995"/>
      <c r="J26" s="995"/>
      <c r="K26" s="995"/>
      <c r="L26" s="996"/>
      <c r="M26" s="71"/>
    </row>
    <row r="27" spans="1:18" ht="15" customHeight="1" x14ac:dyDescent="0.2">
      <c r="A27" s="71"/>
      <c r="B27" s="156"/>
      <c r="C27" s="83"/>
      <c r="D27" s="989"/>
      <c r="E27" s="990"/>
      <c r="F27" s="990"/>
      <c r="G27" s="991"/>
      <c r="H27" s="997" t="s">
        <v>150</v>
      </c>
      <c r="I27" s="998"/>
      <c r="J27" s="998"/>
      <c r="K27" s="998"/>
      <c r="L27" s="999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62"/>
      <c r="C29" s="562"/>
      <c r="D29" s="83"/>
      <c r="E29" s="284"/>
      <c r="F29" s="285"/>
      <c r="G29" s="285"/>
      <c r="H29" s="83"/>
      <c r="I29" s="84"/>
      <c r="J29" s="562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67" t="s">
        <v>168</v>
      </c>
      <c r="C31" s="967"/>
      <c r="D31" s="967"/>
      <c r="E31" s="967"/>
      <c r="F31" s="967"/>
      <c r="G31" s="967" t="s">
        <v>169</v>
      </c>
      <c r="H31" s="967"/>
      <c r="I31" s="967"/>
      <c r="J31" s="967"/>
      <c r="K31" s="967"/>
      <c r="L31" s="967"/>
      <c r="M31" s="71"/>
    </row>
    <row r="32" spans="1:18" ht="15" customHeight="1" x14ac:dyDescent="0.2">
      <c r="A32" s="71"/>
      <c r="B32" s="71"/>
      <c r="C32" s="940" t="str">
        <f>A3</f>
        <v>Srpen 2018</v>
      </c>
      <c r="D32" s="940"/>
      <c r="E32" s="71"/>
      <c r="F32" s="71"/>
      <c r="G32" s="71"/>
      <c r="H32" s="71"/>
      <c r="I32" s="940" t="str">
        <f>A3</f>
        <v>Srpen 2018</v>
      </c>
      <c r="J32" s="940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1" t="s">
        <v>247</v>
      </c>
      <c r="L1" s="951"/>
      <c r="M1" s="951"/>
    </row>
    <row r="2" spans="1:13" s="658" customFormat="1" ht="30" customHeight="1" x14ac:dyDescent="0.25">
      <c r="A2" s="872" t="s">
        <v>152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</row>
    <row r="3" spans="1:13" ht="17.100000000000001" customHeight="1" x14ac:dyDescent="0.2">
      <c r="A3" s="1003" t="str">
        <f>T!J22&amp;" "&amp;T!G17</f>
        <v>Září 2018</v>
      </c>
      <c r="B3" s="1003"/>
      <c r="C3" s="1003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52"/>
      <c r="C4" s="953"/>
      <c r="D4" s="669"/>
      <c r="E4" s="670"/>
      <c r="F4" s="71"/>
      <c r="G4" s="671"/>
      <c r="H4" s="672"/>
      <c r="I4" s="673"/>
      <c r="J4" s="670"/>
      <c r="K4" s="670"/>
      <c r="L4" s="674"/>
      <c r="M4" s="71"/>
    </row>
    <row r="5" spans="1:13" ht="24.95" customHeight="1" x14ac:dyDescent="0.2">
      <c r="D5" s="1002" t="s">
        <v>39</v>
      </c>
      <c r="E5" s="1000"/>
      <c r="F5" s="1000"/>
      <c r="G5" s="1001"/>
      <c r="H5" s="1002" t="s">
        <v>143</v>
      </c>
      <c r="I5" s="1000"/>
      <c r="J5" s="1000"/>
      <c r="K5" s="1000"/>
      <c r="L5" s="1001"/>
      <c r="M5" s="71"/>
    </row>
    <row r="6" spans="1:13" ht="24.95" customHeight="1" x14ac:dyDescent="0.25">
      <c r="B6" s="76"/>
      <c r="C6" s="76"/>
      <c r="D6" s="616"/>
      <c r="E6" s="618"/>
      <c r="F6" s="617"/>
      <c r="G6" s="618"/>
      <c r="H6" s="1002"/>
      <c r="I6" s="1000"/>
      <c r="J6" s="1000"/>
      <c r="K6" s="1000"/>
      <c r="L6" s="1001"/>
      <c r="M6" s="87"/>
    </row>
    <row r="7" spans="1:13" ht="14.1" customHeight="1" x14ac:dyDescent="0.25">
      <c r="B7" s="94"/>
      <c r="C7" s="959" t="s">
        <v>144</v>
      </c>
      <c r="D7" s="152"/>
      <c r="E7" s="615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60"/>
      <c r="D8" s="772" t="s">
        <v>342</v>
      </c>
      <c r="E8" s="771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'19'!D26</f>
        <v>104592</v>
      </c>
      <c r="D9" s="105">
        <f>'19'!E26</f>
        <v>11851.479673</v>
      </c>
      <c r="E9" s="104">
        <f>'19'!F26</f>
        <v>126501.5304</v>
      </c>
      <c r="F9" s="395">
        <f>E9/$E$23</f>
        <v>3.2146092896396194E-2</v>
      </c>
      <c r="G9" s="395">
        <f>'19'!H26</f>
        <v>-0.1392283282574725</v>
      </c>
      <c r="H9" s="159">
        <v>14.026666666666666</v>
      </c>
      <c r="I9" s="160">
        <v>19.600000000000001</v>
      </c>
      <c r="J9" s="160">
        <v>4.4000000000000004</v>
      </c>
      <c r="K9" s="160">
        <v>12.600000000000003</v>
      </c>
      <c r="L9" s="161">
        <v>1.4266666666666623</v>
      </c>
      <c r="M9" s="71"/>
    </row>
    <row r="10" spans="1:13" ht="14.1" customHeight="1" x14ac:dyDescent="0.2">
      <c r="A10" s="158"/>
      <c r="B10" s="138" t="s">
        <v>14</v>
      </c>
      <c r="C10" s="139">
        <f>'19'!D57</f>
        <v>386716</v>
      </c>
      <c r="D10" s="140">
        <f>'19'!E57</f>
        <v>37163.1</v>
      </c>
      <c r="E10" s="139">
        <f>'19'!F57</f>
        <v>397072.4320599999</v>
      </c>
      <c r="F10" s="141">
        <f t="shared" ref="F10:F22" si="0">E10/$E$23</f>
        <v>0.10090255230302513</v>
      </c>
      <c r="G10" s="396">
        <f>'19'!H57</f>
        <v>-0.21660465655532957</v>
      </c>
      <c r="H10" s="162">
        <v>16.260000000000002</v>
      </c>
      <c r="I10" s="163">
        <v>20.9</v>
      </c>
      <c r="J10" s="163">
        <v>6.8</v>
      </c>
      <c r="K10" s="163">
        <v>14.199999999999992</v>
      </c>
      <c r="L10" s="164">
        <v>2.0600000000000094</v>
      </c>
      <c r="M10" s="131"/>
    </row>
    <row r="11" spans="1:13" ht="14.1" customHeight="1" x14ac:dyDescent="0.2">
      <c r="A11" s="100"/>
      <c r="B11" s="84" t="s">
        <v>15</v>
      </c>
      <c r="C11" s="77">
        <f>'20'!D26</f>
        <v>85108</v>
      </c>
      <c r="D11" s="78">
        <f>'20'!E26</f>
        <v>10796.5</v>
      </c>
      <c r="E11" s="77">
        <f>'20'!F26</f>
        <v>115355.34973000002</v>
      </c>
      <c r="F11" s="395">
        <f t="shared" si="0"/>
        <v>2.9313667406168014E-2</v>
      </c>
      <c r="G11" s="141">
        <f>'20'!H26</f>
        <v>-0.11180854914607262</v>
      </c>
      <c r="H11" s="165">
        <v>12.923333333333334</v>
      </c>
      <c r="I11" s="166">
        <v>17.600000000000001</v>
      </c>
      <c r="J11" s="166">
        <v>4.3</v>
      </c>
      <c r="K11" s="166">
        <v>11.800000000000006</v>
      </c>
      <c r="L11" s="167">
        <v>1.1233333333333277</v>
      </c>
      <c r="M11" s="71"/>
    </row>
    <row r="12" spans="1:13" ht="14.1" customHeight="1" x14ac:dyDescent="0.2">
      <c r="A12" s="158"/>
      <c r="B12" s="138" t="s">
        <v>305</v>
      </c>
      <c r="C12" s="139">
        <f>'20'!D57</f>
        <v>118090</v>
      </c>
      <c r="D12" s="140">
        <f>'20'!E57</f>
        <v>13722.800000000001</v>
      </c>
      <c r="E12" s="139">
        <f>'20'!F57</f>
        <v>146622.79900000006</v>
      </c>
      <c r="F12" s="141">
        <f t="shared" si="0"/>
        <v>3.7259233959304167E-2</v>
      </c>
      <c r="G12" s="396">
        <f>'20'!H57</f>
        <v>-0.23409052854830617</v>
      </c>
      <c r="H12" s="162">
        <v>14.850000000000001</v>
      </c>
      <c r="I12" s="163">
        <v>20.100000000000001</v>
      </c>
      <c r="J12" s="163">
        <v>5.5</v>
      </c>
      <c r="K12" s="163">
        <v>12.600000000000003</v>
      </c>
      <c r="L12" s="164">
        <v>2.2499999999999982</v>
      </c>
      <c r="M12" s="131"/>
    </row>
    <row r="13" spans="1:13" ht="14.1" customHeight="1" x14ac:dyDescent="0.2">
      <c r="A13" s="100"/>
      <c r="B13" s="84" t="s">
        <v>16</v>
      </c>
      <c r="C13" s="77">
        <f>'21'!D26</f>
        <v>93154</v>
      </c>
      <c r="D13" s="78">
        <f>'21'!E26</f>
        <v>14271.499999999996</v>
      </c>
      <c r="E13" s="77">
        <f>'21'!F26</f>
        <v>152485.75070999996</v>
      </c>
      <c r="F13" s="395">
        <f t="shared" si="0"/>
        <v>3.8749105186322477E-2</v>
      </c>
      <c r="G13" s="141">
        <f>'21'!H26</f>
        <v>-0.18213024940399794</v>
      </c>
      <c r="H13" s="165">
        <v>14.06</v>
      </c>
      <c r="I13" s="166">
        <v>19.600000000000001</v>
      </c>
      <c r="J13" s="166">
        <v>5.0999999999999996</v>
      </c>
      <c r="K13" s="166">
        <v>12.300000000000006</v>
      </c>
      <c r="L13" s="167">
        <v>1.7599999999999945</v>
      </c>
      <c r="M13" s="71"/>
    </row>
    <row r="14" spans="1:13" ht="14.1" customHeight="1" x14ac:dyDescent="0.2">
      <c r="A14" s="158"/>
      <c r="B14" s="138" t="s">
        <v>17</v>
      </c>
      <c r="C14" s="139">
        <f>'21'!D57</f>
        <v>382340</v>
      </c>
      <c r="D14" s="140">
        <f>'21'!E57</f>
        <v>46837.29099999999</v>
      </c>
      <c r="E14" s="139">
        <f>'21'!F57</f>
        <v>500248.81230999989</v>
      </c>
      <c r="F14" s="141">
        <f t="shared" si="0"/>
        <v>0.12712134581281809</v>
      </c>
      <c r="G14" s="396">
        <f>'21'!H57</f>
        <v>-0.10357623528894364</v>
      </c>
      <c r="H14" s="162">
        <v>15.043333333333335</v>
      </c>
      <c r="I14" s="163">
        <v>20.2</v>
      </c>
      <c r="J14" s="163">
        <v>6.1</v>
      </c>
      <c r="K14" s="163">
        <v>12.699999999999994</v>
      </c>
      <c r="L14" s="164">
        <v>2.3433333333333408</v>
      </c>
      <c r="M14" s="131"/>
    </row>
    <row r="15" spans="1:13" ht="14.1" customHeight="1" x14ac:dyDescent="0.2">
      <c r="A15" s="100"/>
      <c r="B15" s="84" t="s">
        <v>18</v>
      </c>
      <c r="C15" s="77">
        <f>'22'!D26</f>
        <v>188467</v>
      </c>
      <c r="D15" s="78">
        <f>'22'!E26</f>
        <v>16831</v>
      </c>
      <c r="E15" s="77">
        <f>'22'!F26</f>
        <v>179832.37075999999</v>
      </c>
      <c r="F15" s="395">
        <f t="shared" si="0"/>
        <v>4.5698325371644061E-2</v>
      </c>
      <c r="G15" s="141">
        <f>'22'!H26</f>
        <v>-0.2686148832156437</v>
      </c>
      <c r="H15" s="165">
        <v>14.663333333333329</v>
      </c>
      <c r="I15" s="166">
        <v>19.7</v>
      </c>
      <c r="J15" s="166">
        <v>5.3</v>
      </c>
      <c r="K15" s="166">
        <v>12.5</v>
      </c>
      <c r="L15" s="167">
        <v>2.1633333333333287</v>
      </c>
      <c r="M15" s="71"/>
    </row>
    <row r="16" spans="1:13" ht="14.1" customHeight="1" x14ac:dyDescent="0.2">
      <c r="A16" s="158"/>
      <c r="B16" s="138" t="s">
        <v>19</v>
      </c>
      <c r="C16" s="139">
        <f>'22'!D57</f>
        <v>136608</v>
      </c>
      <c r="D16" s="140">
        <f>'22'!E57</f>
        <v>16232.199999999999</v>
      </c>
      <c r="E16" s="139">
        <f>'22'!F57</f>
        <v>173435.04754</v>
      </c>
      <c r="F16" s="141">
        <f t="shared" si="0"/>
        <v>4.4072661667275213E-2</v>
      </c>
      <c r="G16" s="396">
        <f>'22'!H57</f>
        <v>-0.24235338047562374</v>
      </c>
      <c r="H16" s="162">
        <v>15.006666666666668</v>
      </c>
      <c r="I16" s="163">
        <v>20.100000000000001</v>
      </c>
      <c r="J16" s="163">
        <v>5.4</v>
      </c>
      <c r="K16" s="163">
        <v>13.300000000000008</v>
      </c>
      <c r="L16" s="164">
        <v>1.7066666666666599</v>
      </c>
      <c r="M16" s="131"/>
    </row>
    <row r="17" spans="1:18" ht="14.1" customHeight="1" x14ac:dyDescent="0.2">
      <c r="A17" s="100"/>
      <c r="B17" s="84" t="s">
        <v>20</v>
      </c>
      <c r="C17" s="77">
        <f>'23'!D26</f>
        <v>159581</v>
      </c>
      <c r="D17" s="78">
        <f>'23'!E26</f>
        <v>15871.899999999998</v>
      </c>
      <c r="E17" s="77">
        <f>'23'!F26</f>
        <v>169584.62544</v>
      </c>
      <c r="F17" s="395">
        <f t="shared" si="0"/>
        <v>4.3094206891862184E-2</v>
      </c>
      <c r="G17" s="141">
        <f>'23'!H26</f>
        <v>-0.23969495633679364</v>
      </c>
      <c r="H17" s="165">
        <v>14.27</v>
      </c>
      <c r="I17" s="166">
        <v>19</v>
      </c>
      <c r="J17" s="166">
        <v>5.4</v>
      </c>
      <c r="K17" s="166">
        <v>12.800000000000006</v>
      </c>
      <c r="L17" s="167">
        <v>1.4699999999999935</v>
      </c>
      <c r="M17" s="71"/>
    </row>
    <row r="18" spans="1:18" ht="14.1" customHeight="1" x14ac:dyDescent="0.2">
      <c r="A18" s="158"/>
      <c r="B18" s="138" t="s">
        <v>3</v>
      </c>
      <c r="C18" s="139">
        <f>'23'!D57</f>
        <v>422731</v>
      </c>
      <c r="D18" s="140">
        <f>'23'!E57</f>
        <v>26106.913898504801</v>
      </c>
      <c r="E18" s="139">
        <f>'23'!F57</f>
        <v>278876.67852101807</v>
      </c>
      <c r="F18" s="141">
        <f t="shared" si="0"/>
        <v>7.0867092168989787E-2</v>
      </c>
      <c r="G18" s="396">
        <f>'23'!H57</f>
        <v>-0.31365354316969418</v>
      </c>
      <c r="H18" s="162">
        <v>16.666666666666668</v>
      </c>
      <c r="I18" s="163">
        <v>22.7</v>
      </c>
      <c r="J18" s="163">
        <v>8.1</v>
      </c>
      <c r="K18" s="163">
        <v>14.100000000000005</v>
      </c>
      <c r="L18" s="164">
        <v>2.5666666666666629</v>
      </c>
      <c r="M18" s="131"/>
    </row>
    <row r="19" spans="1:18" ht="14.1" customHeight="1" x14ac:dyDescent="0.2">
      <c r="A19" s="100"/>
      <c r="B19" s="84" t="s">
        <v>21</v>
      </c>
      <c r="C19" s="85">
        <f>'24'!D26</f>
        <v>257038</v>
      </c>
      <c r="D19" s="86">
        <f>'24'!E26</f>
        <v>50054.849999999991</v>
      </c>
      <c r="E19" s="85">
        <f>'24'!F26</f>
        <v>534809.56493000011</v>
      </c>
      <c r="F19" s="395">
        <f t="shared" si="0"/>
        <v>0.13590379422098292</v>
      </c>
      <c r="G19" s="98">
        <f>'24'!H26</f>
        <v>-0.22827167767533368</v>
      </c>
      <c r="H19" s="168">
        <v>15.290000000000001</v>
      </c>
      <c r="I19" s="169">
        <v>20.5</v>
      </c>
      <c r="J19" s="166">
        <v>6</v>
      </c>
      <c r="K19" s="166">
        <v>13.699999999999992</v>
      </c>
      <c r="L19" s="167">
        <v>1.5900000000000087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'24'!D57</f>
        <v>224483</v>
      </c>
      <c r="D20" s="134">
        <f>'24'!E57</f>
        <v>77339.588000000003</v>
      </c>
      <c r="E20" s="133">
        <f>'24'!F57</f>
        <v>826299.91090999986</v>
      </c>
      <c r="F20" s="141">
        <f t="shared" si="0"/>
        <v>0.20997622410105446</v>
      </c>
      <c r="G20" s="399">
        <f>'24'!H57</f>
        <v>-6.9914482305978784E-2</v>
      </c>
      <c r="H20" s="170">
        <v>14.67</v>
      </c>
      <c r="I20" s="171">
        <v>19.8</v>
      </c>
      <c r="J20" s="163">
        <v>6.2</v>
      </c>
      <c r="K20" s="163">
        <v>13.699999999999992</v>
      </c>
      <c r="L20" s="164">
        <v>0.97000000000000774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'25'!D26</f>
        <v>119481</v>
      </c>
      <c r="D21" s="86">
        <f>'25'!E26</f>
        <v>13794.226227500001</v>
      </c>
      <c r="E21" s="85">
        <f>'25'!F26</f>
        <v>147369.49094999995</v>
      </c>
      <c r="F21" s="395">
        <f t="shared" si="0"/>
        <v>3.7448980507933181E-2</v>
      </c>
      <c r="G21" s="98">
        <f>'25'!H26</f>
        <v>-0.25268922488067408</v>
      </c>
      <c r="H21" s="168">
        <v>14.436666666666667</v>
      </c>
      <c r="I21" s="169">
        <v>19.600000000000001</v>
      </c>
      <c r="J21" s="166">
        <v>4.4000000000000004</v>
      </c>
      <c r="K21" s="166">
        <v>12.399999999999997</v>
      </c>
      <c r="L21" s="167">
        <v>2.0366666666666706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'25'!D57</f>
        <v>157837</v>
      </c>
      <c r="D22" s="154">
        <f>'25'!E57</f>
        <v>17474.899999999998</v>
      </c>
      <c r="E22" s="153">
        <f>'25'!F57</f>
        <v>186712.65575999999</v>
      </c>
      <c r="F22" s="398">
        <f t="shared" si="0"/>
        <v>4.7446717506223972E-2</v>
      </c>
      <c r="G22" s="400">
        <f>'25'!H57</f>
        <v>-0.15037996100720055</v>
      </c>
      <c r="H22" s="172">
        <v>14.150000000000002</v>
      </c>
      <c r="I22" s="173">
        <v>18.899999999999999</v>
      </c>
      <c r="J22" s="173">
        <v>4.5999999999999996</v>
      </c>
      <c r="K22" s="173">
        <v>13.699999999999992</v>
      </c>
      <c r="L22" s="174">
        <v>0.45000000000000995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2836226</v>
      </c>
      <c r="D23" s="86">
        <f>SUM(D9:D22)</f>
        <v>368348.24879900482</v>
      </c>
      <c r="E23" s="85">
        <f>SUM(E9:E22)</f>
        <v>3935207.0190210184</v>
      </c>
      <c r="F23" s="181">
        <f>SUM(F9:F22)</f>
        <v>0.99999999999999978</v>
      </c>
      <c r="G23" s="98"/>
      <c r="H23" s="175">
        <v>14.723333333333334</v>
      </c>
      <c r="I23" s="176">
        <v>19.5</v>
      </c>
      <c r="J23" s="176">
        <v>5.4</v>
      </c>
      <c r="K23" s="176">
        <v>13.010000000000002</v>
      </c>
      <c r="L23" s="177">
        <v>1.7133333333333329</v>
      </c>
      <c r="M23" s="71"/>
    </row>
    <row r="24" spans="1:18" ht="14.1" customHeight="1" x14ac:dyDescent="0.2">
      <c r="A24" s="158"/>
      <c r="B24" s="138" t="s">
        <v>314</v>
      </c>
      <c r="C24" s="130"/>
      <c r="D24" s="706">
        <f>'9'!E28</f>
        <v>10351.849601395723</v>
      </c>
      <c r="E24" s="133">
        <f>'9'!F28</f>
        <v>110803.3780278</v>
      </c>
      <c r="F24" s="137"/>
      <c r="G24" s="401">
        <f>'9'!H28</f>
        <v>0.11501493365736748</v>
      </c>
      <c r="H24" s="178">
        <v>14.723333333333334</v>
      </c>
      <c r="I24" s="179">
        <v>19.5</v>
      </c>
      <c r="J24" s="179">
        <v>5.4</v>
      </c>
      <c r="K24" s="179">
        <v>13.010000000000002</v>
      </c>
      <c r="L24" s="180">
        <v>1.7133333333333329</v>
      </c>
      <c r="M24" s="131"/>
    </row>
    <row r="25" spans="1:18" ht="14.1" customHeight="1" x14ac:dyDescent="0.2">
      <c r="A25" s="675"/>
      <c r="B25" s="619" t="s">
        <v>153</v>
      </c>
      <c r="C25" s="676">
        <f>C23+C24</f>
        <v>2836226</v>
      </c>
      <c r="D25" s="628">
        <f t="shared" ref="D25:E25" si="1">D23+D24</f>
        <v>378700.09840040054</v>
      </c>
      <c r="E25" s="677">
        <f t="shared" si="1"/>
        <v>4046010.3970488184</v>
      </c>
      <c r="F25" s="678"/>
      <c r="G25" s="623">
        <f>'9'!H29</f>
        <v>-0.1779054866278405</v>
      </c>
      <c r="H25" s="680">
        <v>14.723333333333334</v>
      </c>
      <c r="I25" s="681">
        <v>19.5</v>
      </c>
      <c r="J25" s="681">
        <v>5.4</v>
      </c>
      <c r="K25" s="681">
        <v>13.010000000000002</v>
      </c>
      <c r="L25" s="682">
        <v>1.7133333333333329</v>
      </c>
      <c r="M25" s="683"/>
    </row>
    <row r="26" spans="1:18" ht="15" customHeight="1" x14ac:dyDescent="0.2">
      <c r="A26" s="100"/>
      <c r="B26" s="84"/>
      <c r="C26" s="157"/>
      <c r="D26" s="986" t="s">
        <v>151</v>
      </c>
      <c r="E26" s="987"/>
      <c r="F26" s="987"/>
      <c r="G26" s="988"/>
      <c r="H26" s="994" t="s">
        <v>149</v>
      </c>
      <c r="I26" s="995"/>
      <c r="J26" s="995"/>
      <c r="K26" s="995"/>
      <c r="L26" s="996"/>
      <c r="M26" s="71"/>
    </row>
    <row r="27" spans="1:18" ht="15" customHeight="1" x14ac:dyDescent="0.2">
      <c r="A27" s="71"/>
      <c r="B27" s="156"/>
      <c r="C27" s="83"/>
      <c r="D27" s="989"/>
      <c r="E27" s="990"/>
      <c r="F27" s="990"/>
      <c r="G27" s="991"/>
      <c r="H27" s="997" t="s">
        <v>150</v>
      </c>
      <c r="I27" s="998"/>
      <c r="J27" s="998"/>
      <c r="K27" s="998"/>
      <c r="L27" s="999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62"/>
      <c r="C29" s="562"/>
      <c r="D29" s="83"/>
      <c r="E29" s="284"/>
      <c r="F29" s="285"/>
      <c r="G29" s="285"/>
      <c r="H29" s="83"/>
      <c r="I29" s="84"/>
      <c r="J29" s="562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67" t="s">
        <v>168</v>
      </c>
      <c r="C31" s="967"/>
      <c r="D31" s="967"/>
      <c r="E31" s="967"/>
      <c r="F31" s="967"/>
      <c r="G31" s="967" t="s">
        <v>169</v>
      </c>
      <c r="H31" s="967"/>
      <c r="I31" s="967"/>
      <c r="J31" s="967"/>
      <c r="K31" s="967"/>
      <c r="L31" s="967"/>
      <c r="M31" s="71"/>
    </row>
    <row r="32" spans="1:18" ht="15" customHeight="1" x14ac:dyDescent="0.2">
      <c r="A32" s="71"/>
      <c r="B32" s="71"/>
      <c r="C32" s="940" t="str">
        <f>A3</f>
        <v>Září 2018</v>
      </c>
      <c r="D32" s="940"/>
      <c r="E32" s="71"/>
      <c r="F32" s="71"/>
      <c r="G32" s="71"/>
      <c r="H32" s="71"/>
      <c r="I32" s="940" t="str">
        <f>A3</f>
        <v>Září 2018</v>
      </c>
      <c r="J32" s="940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F11" sqref="F11"/>
    </sheetView>
  </sheetViews>
  <sheetFormatPr defaultRowHeight="12.75" x14ac:dyDescent="0.25"/>
  <cols>
    <col min="1" max="1" width="14.42578125" style="292" customWidth="1"/>
    <col min="2" max="2" width="2.7109375" style="510" customWidth="1"/>
    <col min="3" max="3" width="63.28515625" style="292" customWidth="1"/>
    <col min="4" max="4" width="13.5703125" style="292" customWidth="1"/>
    <col min="5" max="5" width="9.140625" style="292"/>
    <col min="6" max="6" width="11.7109375" style="292" customWidth="1"/>
    <col min="7" max="8" width="9.140625" style="292"/>
    <col min="9" max="9" width="11.7109375" style="292" customWidth="1"/>
    <col min="10" max="16384" width="9.140625" style="292"/>
  </cols>
  <sheetData>
    <row r="1" spans="1:4" ht="12.75" customHeight="1" x14ac:dyDescent="0.25">
      <c r="B1" s="513"/>
      <c r="C1" s="375"/>
      <c r="D1" s="375"/>
    </row>
    <row r="2" spans="1:4" ht="16.5" customHeight="1" x14ac:dyDescent="0.25">
      <c r="A2" s="868" t="s">
        <v>293</v>
      </c>
      <c r="B2" s="868"/>
      <c r="C2" s="825"/>
      <c r="D2" s="822"/>
    </row>
    <row r="3" spans="1:4" ht="15" customHeight="1" x14ac:dyDescent="0.25">
      <c r="A3" s="375"/>
      <c r="B3" s="513"/>
      <c r="C3" s="826"/>
      <c r="D3" s="375"/>
    </row>
    <row r="4" spans="1:4" ht="12.75" customHeight="1" x14ac:dyDescent="0.25">
      <c r="A4" s="832" t="s">
        <v>220</v>
      </c>
      <c r="B4" s="833" t="s">
        <v>37</v>
      </c>
      <c r="C4" s="834" t="s">
        <v>221</v>
      </c>
      <c r="D4" s="375"/>
    </row>
    <row r="5" spans="1:4" ht="18" customHeight="1" x14ac:dyDescent="0.25">
      <c r="A5" s="84" t="s">
        <v>306</v>
      </c>
      <c r="B5" s="823" t="s">
        <v>37</v>
      </c>
      <c r="C5" s="827" t="s">
        <v>307</v>
      </c>
      <c r="D5" s="377"/>
    </row>
    <row r="6" spans="1:4" ht="18" customHeight="1" x14ac:dyDescent="0.25">
      <c r="A6" s="84" t="s">
        <v>48</v>
      </c>
      <c r="B6" s="823" t="s">
        <v>37</v>
      </c>
      <c r="C6" s="827" t="s">
        <v>4</v>
      </c>
      <c r="D6" s="377"/>
    </row>
    <row r="7" spans="1:4" ht="18" customHeight="1" x14ac:dyDescent="0.25">
      <c r="A7" s="84" t="s">
        <v>9</v>
      </c>
      <c r="B7" s="823" t="s">
        <v>37</v>
      </c>
      <c r="C7" s="827" t="s">
        <v>64</v>
      </c>
      <c r="D7" s="377"/>
    </row>
    <row r="8" spans="1:4" ht="18" customHeight="1" x14ac:dyDescent="0.25">
      <c r="A8" s="84" t="s">
        <v>75</v>
      </c>
      <c r="B8" s="823" t="s">
        <v>37</v>
      </c>
      <c r="C8" s="827" t="s">
        <v>76</v>
      </c>
      <c r="D8" s="377"/>
    </row>
    <row r="9" spans="1:4" ht="18" customHeight="1" x14ac:dyDescent="0.25">
      <c r="A9" s="84" t="s">
        <v>317</v>
      </c>
      <c r="B9" s="823" t="s">
        <v>37</v>
      </c>
      <c r="C9" s="827" t="s">
        <v>318</v>
      </c>
      <c r="D9" s="289"/>
    </row>
    <row r="10" spans="1:4" ht="18" customHeight="1" x14ac:dyDescent="0.25">
      <c r="A10" s="84" t="s">
        <v>41</v>
      </c>
      <c r="B10" s="823" t="s">
        <v>37</v>
      </c>
      <c r="C10" s="828" t="s">
        <v>274</v>
      </c>
      <c r="D10" s="377"/>
    </row>
    <row r="11" spans="1:4" ht="18" customHeight="1" x14ac:dyDescent="0.25">
      <c r="A11" s="84" t="s">
        <v>67</v>
      </c>
      <c r="B11" s="823" t="s">
        <v>37</v>
      </c>
      <c r="C11" s="827" t="s">
        <v>68</v>
      </c>
      <c r="D11" s="377"/>
    </row>
    <row r="12" spans="1:4" ht="18" customHeight="1" x14ac:dyDescent="0.25">
      <c r="A12" s="84" t="s">
        <v>295</v>
      </c>
      <c r="B12" s="823" t="s">
        <v>37</v>
      </c>
      <c r="C12" s="828" t="s">
        <v>296</v>
      </c>
      <c r="D12" s="377"/>
    </row>
    <row r="13" spans="1:4" ht="18" customHeight="1" x14ac:dyDescent="0.25">
      <c r="A13" s="84" t="s">
        <v>251</v>
      </c>
      <c r="B13" s="823" t="s">
        <v>37</v>
      </c>
      <c r="C13" s="827" t="s">
        <v>272</v>
      </c>
      <c r="D13" s="377"/>
    </row>
    <row r="14" spans="1:4" ht="18" customHeight="1" x14ac:dyDescent="0.25">
      <c r="A14" s="84" t="s">
        <v>57</v>
      </c>
      <c r="B14" s="823" t="s">
        <v>37</v>
      </c>
      <c r="C14" s="827" t="s">
        <v>58</v>
      </c>
      <c r="D14" s="289"/>
    </row>
    <row r="15" spans="1:4" ht="18" customHeight="1" x14ac:dyDescent="0.25">
      <c r="A15" s="84" t="s">
        <v>297</v>
      </c>
      <c r="B15" s="823" t="s">
        <v>37</v>
      </c>
      <c r="C15" s="827" t="s">
        <v>298</v>
      </c>
      <c r="D15" s="289"/>
    </row>
    <row r="16" spans="1:4" ht="18" customHeight="1" x14ac:dyDescent="0.25">
      <c r="A16" s="84" t="s">
        <v>77</v>
      </c>
      <c r="B16" s="823" t="s">
        <v>37</v>
      </c>
      <c r="C16" s="827" t="s">
        <v>78</v>
      </c>
      <c r="D16" s="289"/>
    </row>
    <row r="17" spans="1:4" ht="18" customHeight="1" x14ac:dyDescent="0.25">
      <c r="A17" s="84" t="s">
        <v>53</v>
      </c>
      <c r="B17" s="823" t="s">
        <v>37</v>
      </c>
      <c r="C17" s="827" t="s">
        <v>54</v>
      </c>
      <c r="D17" s="289"/>
    </row>
    <row r="18" spans="1:4" ht="18" customHeight="1" x14ac:dyDescent="0.25">
      <c r="A18" s="84" t="s">
        <v>132</v>
      </c>
      <c r="B18" s="823" t="s">
        <v>37</v>
      </c>
      <c r="C18" s="827" t="s">
        <v>271</v>
      </c>
      <c r="D18" s="377"/>
    </row>
    <row r="19" spans="1:4" ht="18" customHeight="1" x14ac:dyDescent="0.25">
      <c r="A19" s="84" t="s">
        <v>8</v>
      </c>
      <c r="B19" s="823" t="s">
        <v>37</v>
      </c>
      <c r="C19" s="827" t="s">
        <v>61</v>
      </c>
      <c r="D19" s="377"/>
    </row>
    <row r="20" spans="1:4" ht="18" customHeight="1" x14ac:dyDescent="0.25">
      <c r="A20" s="84" t="s">
        <v>207</v>
      </c>
      <c r="B20" s="823" t="s">
        <v>37</v>
      </c>
      <c r="C20" s="829" t="s">
        <v>270</v>
      </c>
      <c r="D20" s="377"/>
    </row>
    <row r="21" spans="1:4" ht="18" customHeight="1" x14ac:dyDescent="0.25">
      <c r="A21" s="84" t="s">
        <v>210</v>
      </c>
      <c r="B21" s="823" t="s">
        <v>37</v>
      </c>
      <c r="C21" s="827" t="s">
        <v>211</v>
      </c>
      <c r="D21" s="377"/>
    </row>
    <row r="22" spans="1:4" ht="18" customHeight="1" x14ac:dyDescent="0.25">
      <c r="A22" s="84" t="s">
        <v>252</v>
      </c>
      <c r="B22" s="823" t="s">
        <v>37</v>
      </c>
      <c r="C22" s="829" t="s">
        <v>269</v>
      </c>
      <c r="D22" s="377"/>
    </row>
    <row r="23" spans="1:4" ht="18" customHeight="1" x14ac:dyDescent="0.25">
      <c r="A23" s="84" t="s">
        <v>65</v>
      </c>
      <c r="B23" s="823" t="s">
        <v>37</v>
      </c>
      <c r="C23" s="827" t="s">
        <v>126</v>
      </c>
      <c r="D23" s="289"/>
    </row>
    <row r="24" spans="1:4" ht="18" customHeight="1" x14ac:dyDescent="0.25">
      <c r="A24" s="84" t="s">
        <v>69</v>
      </c>
      <c r="B24" s="823" t="s">
        <v>37</v>
      </c>
      <c r="C24" s="827" t="s">
        <v>70</v>
      </c>
      <c r="D24" s="377"/>
    </row>
    <row r="25" spans="1:4" ht="18" customHeight="1" x14ac:dyDescent="0.25">
      <c r="A25" s="84" t="s">
        <v>313</v>
      </c>
      <c r="B25" s="823" t="s">
        <v>37</v>
      </c>
      <c r="C25" s="827" t="s">
        <v>312</v>
      </c>
      <c r="D25" s="377"/>
    </row>
    <row r="26" spans="1:4" ht="18" customHeight="1" x14ac:dyDescent="0.25">
      <c r="A26" s="84" t="s">
        <v>40</v>
      </c>
      <c r="B26" s="823" t="s">
        <v>37</v>
      </c>
      <c r="C26" s="828" t="s">
        <v>273</v>
      </c>
      <c r="D26" s="289"/>
    </row>
    <row r="27" spans="1:4" ht="18" customHeight="1" x14ac:dyDescent="0.25">
      <c r="A27" s="84" t="s">
        <v>60</v>
      </c>
      <c r="B27" s="823" t="s">
        <v>37</v>
      </c>
      <c r="C27" s="827" t="s">
        <v>59</v>
      </c>
      <c r="D27" s="380"/>
    </row>
    <row r="28" spans="1:4" ht="18" customHeight="1" x14ac:dyDescent="0.25">
      <c r="A28" s="84" t="s">
        <v>50</v>
      </c>
      <c r="B28" s="823" t="s">
        <v>37</v>
      </c>
      <c r="C28" s="827" t="s">
        <v>49</v>
      </c>
      <c r="D28" s="374"/>
    </row>
    <row r="29" spans="1:4" ht="18" customHeight="1" x14ac:dyDescent="0.25">
      <c r="A29" s="84" t="s">
        <v>52</v>
      </c>
      <c r="B29" s="823" t="s">
        <v>37</v>
      </c>
      <c r="C29" s="827" t="s">
        <v>51</v>
      </c>
      <c r="D29" s="374"/>
    </row>
    <row r="30" spans="1:4" ht="18" customHeight="1" x14ac:dyDescent="0.25">
      <c r="A30" s="84" t="s">
        <v>7</v>
      </c>
      <c r="B30" s="823" t="s">
        <v>37</v>
      </c>
      <c r="C30" s="827" t="s">
        <v>63</v>
      </c>
      <c r="D30" s="374"/>
    </row>
    <row r="31" spans="1:4" ht="18" customHeight="1" x14ac:dyDescent="0.25">
      <c r="A31" s="84" t="s">
        <v>6</v>
      </c>
      <c r="B31" s="823" t="s">
        <v>37</v>
      </c>
      <c r="C31" s="827" t="s">
        <v>62</v>
      </c>
      <c r="D31" s="374"/>
    </row>
    <row r="32" spans="1:4" ht="18" customHeight="1" x14ac:dyDescent="0.25">
      <c r="A32" s="84" t="s">
        <v>73</v>
      </c>
      <c r="B32" s="823" t="s">
        <v>37</v>
      </c>
      <c r="C32" s="827" t="s">
        <v>74</v>
      </c>
      <c r="D32" s="374"/>
    </row>
    <row r="33" spans="1:4" ht="18" customHeight="1" x14ac:dyDescent="0.25">
      <c r="A33" s="84" t="s">
        <v>93</v>
      </c>
      <c r="B33" s="823" t="s">
        <v>37</v>
      </c>
      <c r="C33" s="827" t="s">
        <v>92</v>
      </c>
      <c r="D33" s="374"/>
    </row>
    <row r="34" spans="1:4" ht="18" customHeight="1" x14ac:dyDescent="0.25">
      <c r="A34" s="84" t="s">
        <v>56</v>
      </c>
      <c r="B34" s="823" t="s">
        <v>37</v>
      </c>
      <c r="C34" s="827" t="s">
        <v>55</v>
      </c>
      <c r="D34" s="374"/>
    </row>
    <row r="35" spans="1:4" ht="18" customHeight="1" x14ac:dyDescent="0.25">
      <c r="A35" s="84"/>
      <c r="B35" s="823"/>
      <c r="C35" s="828"/>
      <c r="D35" s="374"/>
    </row>
    <row r="36" spans="1:4" ht="18" customHeight="1" x14ac:dyDescent="0.25">
      <c r="B36" s="824"/>
      <c r="C36" s="826"/>
    </row>
    <row r="37" spans="1:4" s="294" customFormat="1" ht="18" customHeight="1" x14ac:dyDescent="0.2">
      <c r="A37" s="835" t="s">
        <v>222</v>
      </c>
      <c r="B37" s="833" t="s">
        <v>37</v>
      </c>
      <c r="C37" s="866" t="s">
        <v>221</v>
      </c>
      <c r="D37" s="867"/>
    </row>
    <row r="38" spans="1:4" ht="30" customHeight="1" x14ac:dyDescent="0.25">
      <c r="A38" s="441" t="s">
        <v>311</v>
      </c>
      <c r="B38" s="14" t="s">
        <v>37</v>
      </c>
      <c r="C38" s="830" t="s">
        <v>310</v>
      </c>
      <c r="D38" s="423"/>
    </row>
    <row r="39" spans="1:4" ht="18" customHeight="1" x14ac:dyDescent="0.25">
      <c r="A39" s="440" t="s">
        <v>223</v>
      </c>
      <c r="B39" s="14" t="s">
        <v>37</v>
      </c>
      <c r="C39" s="830" t="s">
        <v>268</v>
      </c>
      <c r="D39" s="423"/>
    </row>
    <row r="40" spans="1:4" ht="18" customHeight="1" x14ac:dyDescent="0.25">
      <c r="A40" s="440" t="s">
        <v>285</v>
      </c>
      <c r="B40" s="14" t="s">
        <v>37</v>
      </c>
      <c r="C40" s="830" t="s">
        <v>286</v>
      </c>
      <c r="D40" s="423"/>
    </row>
    <row r="41" spans="1:4" ht="30" customHeight="1" x14ac:dyDescent="0.25">
      <c r="A41" s="439" t="s">
        <v>94</v>
      </c>
      <c r="B41" s="14" t="s">
        <v>37</v>
      </c>
      <c r="C41" s="831" t="s">
        <v>322</v>
      </c>
      <c r="D41" s="374"/>
    </row>
    <row r="42" spans="1:4" ht="18" customHeight="1" x14ac:dyDescent="0.25">
      <c r="A42" s="440"/>
      <c r="B42" s="14"/>
      <c r="C42" s="830"/>
      <c r="D42" s="420"/>
    </row>
    <row r="43" spans="1:4" ht="18" customHeight="1" x14ac:dyDescent="0.25">
      <c r="B43" s="511"/>
      <c r="C43" s="829"/>
      <c r="D43" s="420"/>
    </row>
    <row r="44" spans="1:4" ht="30" customHeight="1" x14ac:dyDescent="0.25">
      <c r="A44" s="84"/>
      <c r="C44" s="827"/>
      <c r="D44" s="420"/>
    </row>
    <row r="45" spans="1:4" ht="30" customHeight="1" x14ac:dyDescent="0.25"/>
    <row r="46" spans="1:4" ht="30" customHeight="1" x14ac:dyDescent="0.25"/>
    <row r="47" spans="1:4" ht="30" customHeight="1" x14ac:dyDescent="0.25">
      <c r="B47" s="511"/>
    </row>
  </sheetData>
  <sortState ref="A5:C34">
    <sortCondition ref="A34"/>
  </sortState>
  <mergeCells count="2">
    <mergeCell ref="C37:D37"/>
    <mergeCell ref="A2:B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1" t="s">
        <v>248</v>
      </c>
      <c r="L1" s="951"/>
      <c r="M1" s="951"/>
    </row>
    <row r="2" spans="1:13" s="658" customFormat="1" ht="30" customHeight="1" x14ac:dyDescent="0.25">
      <c r="A2" s="872" t="s">
        <v>152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</row>
    <row r="3" spans="1:13" ht="17.100000000000001" customHeight="1" x14ac:dyDescent="0.2">
      <c r="A3" s="1003" t="str">
        <f>T!E17&amp;" "&amp;T!G17</f>
        <v>III. čtvrtletí 2018</v>
      </c>
      <c r="B3" s="1003"/>
      <c r="C3" s="1003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52"/>
      <c r="C4" s="953"/>
      <c r="D4" s="669"/>
      <c r="E4" s="670"/>
      <c r="F4" s="1024"/>
      <c r="G4" s="1024"/>
      <c r="H4" s="672"/>
      <c r="I4" s="673"/>
      <c r="J4" s="670"/>
      <c r="K4" s="670"/>
      <c r="L4" s="674"/>
      <c r="M4" s="71"/>
    </row>
    <row r="5" spans="1:13" ht="24.95" customHeight="1" x14ac:dyDescent="0.2">
      <c r="D5" s="1002" t="s">
        <v>39</v>
      </c>
      <c r="E5" s="1000"/>
      <c r="F5" s="1000"/>
      <c r="G5" s="1001"/>
      <c r="H5" s="1002" t="s">
        <v>143</v>
      </c>
      <c r="I5" s="1000"/>
      <c r="J5" s="1000"/>
      <c r="K5" s="1000"/>
      <c r="L5" s="1001"/>
      <c r="M5" s="71"/>
    </row>
    <row r="6" spans="1:13" ht="24.95" customHeight="1" x14ac:dyDescent="0.25">
      <c r="B6" s="76"/>
      <c r="C6" s="76"/>
      <c r="D6" s="616"/>
      <c r="E6" s="618"/>
      <c r="F6" s="617"/>
      <c r="G6" s="618"/>
      <c r="H6" s="1002"/>
      <c r="I6" s="1000"/>
      <c r="J6" s="1000"/>
      <c r="K6" s="1000"/>
      <c r="L6" s="1001"/>
      <c r="M6" s="87"/>
    </row>
    <row r="7" spans="1:13" ht="14.1" customHeight="1" x14ac:dyDescent="0.25">
      <c r="B7" s="94"/>
      <c r="C7" s="959" t="s">
        <v>144</v>
      </c>
      <c r="D7" s="152"/>
      <c r="E7" s="615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60"/>
      <c r="D8" s="772" t="s">
        <v>342</v>
      </c>
      <c r="E8" s="771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'19'!D32</f>
        <v>104592</v>
      </c>
      <c r="D9" s="105">
        <f>'19'!E32</f>
        <v>31255.085054699997</v>
      </c>
      <c r="E9" s="104">
        <f>'19'!F32</f>
        <v>333743.99721999996</v>
      </c>
      <c r="F9" s="395">
        <f>E9/$E$23</f>
        <v>3.0370201016689857E-2</v>
      </c>
      <c r="G9" s="395">
        <f>'19'!H32</f>
        <v>-5.8145122853542177E-3</v>
      </c>
      <c r="H9" s="159">
        <f>AVERAGE('26'!H9,'27'!H9,'28'!H9)</f>
        <v>17.637921146953403</v>
      </c>
      <c r="I9" s="381">
        <f>MAX('26'!I9,'27'!I9,'28'!I9)</f>
        <v>25.1</v>
      </c>
      <c r="J9" s="381">
        <f>MIN('26'!J9,'27'!J9,'28'!J9)</f>
        <v>4.4000000000000004</v>
      </c>
      <c r="K9" s="381">
        <f>AVERAGE('26'!K9,'27'!K9,'28'!K9)</f>
        <v>15.566666666666663</v>
      </c>
      <c r="L9" s="161">
        <f>H9-K9</f>
        <v>2.0712544802867399</v>
      </c>
      <c r="M9" s="71"/>
    </row>
    <row r="10" spans="1:13" ht="14.1" customHeight="1" x14ac:dyDescent="0.2">
      <c r="A10" s="158"/>
      <c r="B10" s="138" t="s">
        <v>14</v>
      </c>
      <c r="C10" s="139">
        <f>'19'!D63</f>
        <v>386716</v>
      </c>
      <c r="D10" s="140">
        <f>'19'!E63</f>
        <v>93424.400000000009</v>
      </c>
      <c r="E10" s="139">
        <f>'19'!F63</f>
        <v>998347.89308000007</v>
      </c>
      <c r="F10" s="141">
        <f t="shared" ref="F10:F22" si="0">E10/$E$23</f>
        <v>9.0848154423708791E-2</v>
      </c>
      <c r="G10" s="396">
        <f>'19'!H63</f>
        <v>-9.6812115411572974E-2</v>
      </c>
      <c r="H10" s="165">
        <f>AVERAGE('26'!H10,'27'!H10,'28'!H10)</f>
        <v>20.282365591397848</v>
      </c>
      <c r="I10" s="382">
        <f>MAX('26'!I10,'27'!I10,'28'!I10)</f>
        <v>28.8</v>
      </c>
      <c r="J10" s="382">
        <f>MIN('26'!J10,'27'!J10,'28'!J10)</f>
        <v>6.8</v>
      </c>
      <c r="K10" s="382">
        <f>AVERAGE('26'!K10,'27'!K10,'28'!K10)</f>
        <v>17.266666666666662</v>
      </c>
      <c r="L10" s="167">
        <f t="shared" ref="L10:L25" si="1">H10-K10</f>
        <v>3.0156989247311863</v>
      </c>
      <c r="M10" s="131"/>
    </row>
    <row r="11" spans="1:13" ht="14.1" customHeight="1" x14ac:dyDescent="0.2">
      <c r="A11" s="100"/>
      <c r="B11" s="84" t="s">
        <v>15</v>
      </c>
      <c r="C11" s="77">
        <f>'20'!D32</f>
        <v>85108</v>
      </c>
      <c r="D11" s="78">
        <f>'20'!E32</f>
        <v>27660.2</v>
      </c>
      <c r="E11" s="77">
        <f>'20'!F32</f>
        <v>295582.03406999999</v>
      </c>
      <c r="F11" s="395">
        <f t="shared" si="0"/>
        <v>2.689751985474818E-2</v>
      </c>
      <c r="G11" s="141">
        <f>'20'!H32</f>
        <v>-9.5335747062151713E-2</v>
      </c>
      <c r="H11" s="159">
        <f>AVERAGE('26'!H11,'27'!H11,'28'!H11)</f>
        <v>16.792724014336915</v>
      </c>
      <c r="I11" s="381">
        <f>MAX('26'!I11,'27'!I11,'28'!I11)</f>
        <v>25.4</v>
      </c>
      <c r="J11" s="381">
        <f>MIN('26'!J11,'27'!J11,'28'!J11)</f>
        <v>4.3</v>
      </c>
      <c r="K11" s="381">
        <f>AVERAGE('26'!K11,'27'!K11,'28'!K11)</f>
        <v>14.800000000000004</v>
      </c>
      <c r="L11" s="161">
        <f t="shared" si="1"/>
        <v>1.9927240143369112</v>
      </c>
      <c r="M11" s="71"/>
    </row>
    <row r="12" spans="1:13" ht="14.1" customHeight="1" x14ac:dyDescent="0.2">
      <c r="A12" s="158"/>
      <c r="B12" s="138" t="s">
        <v>305</v>
      </c>
      <c r="C12" s="139">
        <f>'20'!D63</f>
        <v>118090</v>
      </c>
      <c r="D12" s="140">
        <f>'20'!E63</f>
        <v>35639.4</v>
      </c>
      <c r="E12" s="139">
        <f>'20'!F63</f>
        <v>380846.03390000004</v>
      </c>
      <c r="F12" s="141">
        <f t="shared" si="0"/>
        <v>3.4656415403114114E-2</v>
      </c>
      <c r="G12" s="396">
        <f>'20'!H63</f>
        <v>-8.6066120280236677E-2</v>
      </c>
      <c r="H12" s="165">
        <f>AVERAGE('26'!H12,'27'!H12,'28'!H12)</f>
        <v>18.573655913978495</v>
      </c>
      <c r="I12" s="382">
        <f>MAX('26'!I12,'27'!I12,'28'!I12)</f>
        <v>27.6</v>
      </c>
      <c r="J12" s="382">
        <f>MIN('26'!J12,'27'!J12,'28'!J12)</f>
        <v>5.5</v>
      </c>
      <c r="K12" s="382">
        <f>AVERAGE('26'!K12,'27'!K12,'28'!K12)</f>
        <v>15.466666666666661</v>
      </c>
      <c r="L12" s="167">
        <f t="shared" si="1"/>
        <v>3.1069892473118337</v>
      </c>
      <c r="M12" s="131"/>
    </row>
    <row r="13" spans="1:13" ht="14.1" customHeight="1" x14ac:dyDescent="0.2">
      <c r="A13" s="100"/>
      <c r="B13" s="84" t="s">
        <v>16</v>
      </c>
      <c r="C13" s="77">
        <f>'21'!D32</f>
        <v>93154</v>
      </c>
      <c r="D13" s="78">
        <f>'21'!E32</f>
        <v>35364</v>
      </c>
      <c r="E13" s="77">
        <f>'21'!F32</f>
        <v>377903.2486799999</v>
      </c>
      <c r="F13" s="395">
        <f t="shared" si="0"/>
        <v>3.4388626380915062E-2</v>
      </c>
      <c r="G13" s="141">
        <f>'21'!H32</f>
        <v>-9.8891578545037578E-2</v>
      </c>
      <c r="H13" s="159">
        <f>AVERAGE('26'!H13,'27'!H13,'28'!H13)</f>
        <v>17.960860215053764</v>
      </c>
      <c r="I13" s="381">
        <f>MAX('26'!I13,'27'!I13,'28'!I13)</f>
        <v>27.2</v>
      </c>
      <c r="J13" s="381">
        <f>MIN('26'!J13,'27'!J13,'28'!J13)</f>
        <v>5.0999999999999996</v>
      </c>
      <c r="K13" s="381">
        <f>AVERAGE('26'!K13,'27'!K13,'28'!K13)</f>
        <v>15.066666666666675</v>
      </c>
      <c r="L13" s="161">
        <f t="shared" si="1"/>
        <v>2.8941935483870882</v>
      </c>
      <c r="M13" s="71"/>
    </row>
    <row r="14" spans="1:13" ht="14.1" customHeight="1" x14ac:dyDescent="0.2">
      <c r="A14" s="158"/>
      <c r="B14" s="138" t="s">
        <v>17</v>
      </c>
      <c r="C14" s="139">
        <f>'21'!D63</f>
        <v>382340</v>
      </c>
      <c r="D14" s="140">
        <f>'21'!E63</f>
        <v>122236.68500000001</v>
      </c>
      <c r="E14" s="139">
        <f>'21'!F63</f>
        <v>1305664.0816599999</v>
      </c>
      <c r="F14" s="141">
        <f t="shared" si="0"/>
        <v>0.11881346466329701</v>
      </c>
      <c r="G14" s="396">
        <f>'21'!H63</f>
        <v>-2.6375419811318697E-2</v>
      </c>
      <c r="H14" s="165">
        <f>AVERAGE('26'!H14,'27'!H14,'28'!H14)</f>
        <v>18.420896057347665</v>
      </c>
      <c r="I14" s="382">
        <f>MAX('26'!I14,'27'!I14,'28'!I14)</f>
        <v>26.1</v>
      </c>
      <c r="J14" s="382">
        <f>MIN('26'!J14,'27'!J14,'28'!J14)</f>
        <v>6.1</v>
      </c>
      <c r="K14" s="382">
        <f>AVERAGE('26'!K14,'27'!K14,'28'!K14)</f>
        <v>15.599999999999994</v>
      </c>
      <c r="L14" s="167">
        <f t="shared" si="1"/>
        <v>2.8208960573476709</v>
      </c>
      <c r="M14" s="131"/>
    </row>
    <row r="15" spans="1:13" ht="14.1" customHeight="1" x14ac:dyDescent="0.2">
      <c r="A15" s="100"/>
      <c r="B15" s="84" t="s">
        <v>18</v>
      </c>
      <c r="C15" s="77">
        <f>'22'!D32</f>
        <v>188467</v>
      </c>
      <c r="D15" s="78">
        <f>'22'!E32</f>
        <v>49534.3</v>
      </c>
      <c r="E15" s="77">
        <f>'22'!F32</f>
        <v>529340.73020999983</v>
      </c>
      <c r="F15" s="395">
        <f t="shared" si="0"/>
        <v>4.8169209084536327E-2</v>
      </c>
      <c r="G15" s="141">
        <f>'22'!H32</f>
        <v>-8.5505983480351072E-2</v>
      </c>
      <c r="H15" s="159">
        <f>AVERAGE('26'!H15,'27'!H15,'28'!H15)</f>
        <v>18.168422939068098</v>
      </c>
      <c r="I15" s="381">
        <f>MAX('26'!I15,'27'!I15,'28'!I15)</f>
        <v>26.5</v>
      </c>
      <c r="J15" s="381">
        <f>MIN('26'!J15,'27'!J15,'28'!J15)</f>
        <v>5.3</v>
      </c>
      <c r="K15" s="381">
        <f>AVERAGE('26'!K15,'27'!K15,'28'!K15)</f>
        <v>15.266666666666667</v>
      </c>
      <c r="L15" s="161">
        <f t="shared" si="1"/>
        <v>2.9017562724014301</v>
      </c>
      <c r="M15" s="71"/>
    </row>
    <row r="16" spans="1:13" ht="14.1" customHeight="1" x14ac:dyDescent="0.2">
      <c r="A16" s="158"/>
      <c r="B16" s="138" t="s">
        <v>19</v>
      </c>
      <c r="C16" s="139">
        <f>'22'!D63</f>
        <v>136608</v>
      </c>
      <c r="D16" s="140">
        <f>'22'!E63</f>
        <v>42490.6</v>
      </c>
      <c r="E16" s="139">
        <f>'22'!F63</f>
        <v>454067.89642999996</v>
      </c>
      <c r="F16" s="141">
        <f t="shared" si="0"/>
        <v>4.1319494596675319E-2</v>
      </c>
      <c r="G16" s="396">
        <f>'22'!H63</f>
        <v>-0.16405795048554386</v>
      </c>
      <c r="H16" s="165">
        <f>AVERAGE('26'!H16,'27'!H16,'28'!H16)</f>
        <v>18.730179211469533</v>
      </c>
      <c r="I16" s="382">
        <f>MAX('26'!I16,'27'!I16,'28'!I16)</f>
        <v>27.8</v>
      </c>
      <c r="J16" s="382">
        <f>MIN('26'!J16,'27'!J16,'28'!J16)</f>
        <v>5.4</v>
      </c>
      <c r="K16" s="382">
        <f>AVERAGE('26'!K16,'27'!K16,'28'!K16)</f>
        <v>16.166666666666671</v>
      </c>
      <c r="L16" s="167">
        <f t="shared" si="1"/>
        <v>2.5635125448028617</v>
      </c>
      <c r="M16" s="131"/>
    </row>
    <row r="17" spans="1:18" ht="14.1" customHeight="1" x14ac:dyDescent="0.2">
      <c r="A17" s="100"/>
      <c r="B17" s="84" t="s">
        <v>20</v>
      </c>
      <c r="C17" s="77">
        <f>'23'!D32</f>
        <v>159581</v>
      </c>
      <c r="D17" s="78">
        <f>'23'!E32</f>
        <v>41948.5</v>
      </c>
      <c r="E17" s="77">
        <f>'23'!F32</f>
        <v>448261.05236999999</v>
      </c>
      <c r="F17" s="395">
        <f t="shared" si="0"/>
        <v>4.0791080534268914E-2</v>
      </c>
      <c r="G17" s="141">
        <f>'23'!H32</f>
        <v>-0.14429934070955322</v>
      </c>
      <c r="H17" s="159">
        <f>AVERAGE('26'!H17,'27'!H17,'28'!H17)</f>
        <v>18.31150537634409</v>
      </c>
      <c r="I17" s="381">
        <f>MAX('26'!I17,'27'!I17,'28'!I17)</f>
        <v>27.1</v>
      </c>
      <c r="J17" s="381">
        <f>MIN('26'!J17,'27'!J17,'28'!J17)</f>
        <v>5.4</v>
      </c>
      <c r="K17" s="381">
        <f>AVERAGE('26'!K17,'27'!K17,'28'!K17)</f>
        <v>15.766666666666667</v>
      </c>
      <c r="L17" s="161">
        <f t="shared" si="1"/>
        <v>2.544838709677423</v>
      </c>
      <c r="M17" s="71"/>
    </row>
    <row r="18" spans="1:18" ht="14.1" customHeight="1" x14ac:dyDescent="0.2">
      <c r="A18" s="158"/>
      <c r="B18" s="138" t="s">
        <v>3</v>
      </c>
      <c r="C18" s="139">
        <f>'23'!D63</f>
        <v>422731</v>
      </c>
      <c r="D18" s="140">
        <f>'23'!E63</f>
        <v>64544.335799274013</v>
      </c>
      <c r="E18" s="139">
        <f>'23'!F63</f>
        <v>689053.1424940119</v>
      </c>
      <c r="F18" s="141">
        <f t="shared" si="0"/>
        <v>6.2702798021953235E-2</v>
      </c>
      <c r="G18" s="396">
        <f>'23'!H63</f>
        <v>-0.17832664146486107</v>
      </c>
      <c r="H18" s="165">
        <f>AVERAGE('26'!H18,'27'!H18,'28'!H18)</f>
        <v>20.666308243727599</v>
      </c>
      <c r="I18" s="382">
        <f>MAX('26'!I18,'27'!I18,'28'!I18)</f>
        <v>29.3</v>
      </c>
      <c r="J18" s="382">
        <f>MIN('26'!J18,'27'!J18,'28'!J18)</f>
        <v>8.1</v>
      </c>
      <c r="K18" s="382">
        <f>AVERAGE('26'!K18,'27'!K18,'28'!K18)</f>
        <v>17.100000000000005</v>
      </c>
      <c r="L18" s="167">
        <f t="shared" si="1"/>
        <v>3.5663082437275939</v>
      </c>
      <c r="M18" s="131"/>
    </row>
    <row r="19" spans="1:18" ht="14.1" customHeight="1" x14ac:dyDescent="0.2">
      <c r="A19" s="100"/>
      <c r="B19" s="84" t="s">
        <v>21</v>
      </c>
      <c r="C19" s="85">
        <f>'24'!D32</f>
        <v>257038</v>
      </c>
      <c r="D19" s="86">
        <f>'24'!E32</f>
        <v>140864.33199999999</v>
      </c>
      <c r="E19" s="85">
        <f>'24'!F32</f>
        <v>1505288.0089899998</v>
      </c>
      <c r="F19" s="395">
        <f t="shared" si="0"/>
        <v>0.13697894134977889</v>
      </c>
      <c r="G19" s="98">
        <f>'24'!H32</f>
        <v>-0.10873623272822225</v>
      </c>
      <c r="H19" s="159">
        <f>AVERAGE('26'!H19,'27'!H19,'28'!H19)</f>
        <v>19.264408602150535</v>
      </c>
      <c r="I19" s="381">
        <f>MAX('26'!I19,'27'!I19,'28'!I19)</f>
        <v>27.5</v>
      </c>
      <c r="J19" s="381">
        <f>MIN('26'!J19,'27'!J19,'28'!J19)</f>
        <v>6</v>
      </c>
      <c r="K19" s="381">
        <f>AVERAGE('26'!K19,'27'!K19,'28'!K19)</f>
        <v>16.7</v>
      </c>
      <c r="L19" s="161">
        <f t="shared" si="1"/>
        <v>2.5644086021505359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'24'!D63</f>
        <v>224483</v>
      </c>
      <c r="D20" s="134">
        <f>'24'!E63</f>
        <v>263331.10800000001</v>
      </c>
      <c r="E20" s="133">
        <f>'24'!F63</f>
        <v>2811724.2985299998</v>
      </c>
      <c r="F20" s="141">
        <f t="shared" si="0"/>
        <v>0.25586267576695199</v>
      </c>
      <c r="G20" s="399">
        <f>'24'!H63</f>
        <v>1.2958489979711992E-2</v>
      </c>
      <c r="H20" s="165">
        <f>AVERAGE('26'!H20,'27'!H20,'28'!H20)</f>
        <v>18.774946236559142</v>
      </c>
      <c r="I20" s="382">
        <f>MAX('26'!I20,'27'!I20,'28'!I20)</f>
        <v>28.2</v>
      </c>
      <c r="J20" s="382">
        <f>MIN('26'!J20,'27'!J20,'28'!J20)</f>
        <v>6.2</v>
      </c>
      <c r="K20" s="382">
        <f>AVERAGE('26'!K20,'27'!K20,'28'!K20)</f>
        <v>16.733333333333331</v>
      </c>
      <c r="L20" s="167">
        <f t="shared" si="1"/>
        <v>2.0416129032258112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'25'!D32</f>
        <v>119481</v>
      </c>
      <c r="D21" s="86">
        <f>'25'!E32</f>
        <v>35453.687849400005</v>
      </c>
      <c r="E21" s="85">
        <f>'25'!F32</f>
        <v>378828.61797999998</v>
      </c>
      <c r="F21" s="395">
        <f t="shared" si="0"/>
        <v>3.4472833593298717E-2</v>
      </c>
      <c r="G21" s="98">
        <f>'25'!H32</f>
        <v>-0.14452498895297278</v>
      </c>
      <c r="H21" s="159">
        <f>AVERAGE('26'!H21,'27'!H21,'28'!H21)</f>
        <v>18.233727598566308</v>
      </c>
      <c r="I21" s="381">
        <f>MAX('26'!I21,'27'!I21,'28'!I21)</f>
        <v>26.7</v>
      </c>
      <c r="J21" s="381">
        <f>MIN('26'!J21,'27'!J21,'28'!J21)</f>
        <v>4.4000000000000004</v>
      </c>
      <c r="K21" s="381">
        <f>AVERAGE('26'!K21,'27'!K21,'28'!K21)</f>
        <v>15.366666666666665</v>
      </c>
      <c r="L21" s="161">
        <f t="shared" si="1"/>
        <v>2.8670609318996423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'25'!D63</f>
        <v>157837</v>
      </c>
      <c r="D22" s="154">
        <f>'25'!E63</f>
        <v>44968.1</v>
      </c>
      <c r="E22" s="153">
        <f>'25'!F63</f>
        <v>480541.85898000002</v>
      </c>
      <c r="F22" s="398">
        <f t="shared" si="0"/>
        <v>4.3728585310063697E-2</v>
      </c>
      <c r="G22" s="400">
        <f>'25'!H63</f>
        <v>-5.6299159720298447E-2</v>
      </c>
      <c r="H22" s="165">
        <f>AVERAGE('26'!H22,'27'!H22,'28'!H22)</f>
        <v>17.790860215053765</v>
      </c>
      <c r="I22" s="382">
        <f>MAX('26'!I22,'27'!I22,'28'!I22)</f>
        <v>26</v>
      </c>
      <c r="J22" s="382">
        <f>MIN('26'!J22,'27'!J22,'28'!J22)</f>
        <v>4.5999999999999996</v>
      </c>
      <c r="K22" s="382">
        <f>AVERAGE('26'!K22,'27'!K22,'28'!K22)</f>
        <v>16.599999999999994</v>
      </c>
      <c r="L22" s="167">
        <f t="shared" si="1"/>
        <v>1.190860215053771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2836226</v>
      </c>
      <c r="D23" s="86">
        <f>SUM(D9:D22)</f>
        <v>1028714.7337033739</v>
      </c>
      <c r="E23" s="85">
        <f>SUM(E9:E22)</f>
        <v>10989192.89459401</v>
      </c>
      <c r="F23" s="181">
        <f>SUM(F9:F22)</f>
        <v>1</v>
      </c>
      <c r="G23" s="98"/>
      <c r="H23" s="383">
        <f>AVERAGE('26'!H23,'27'!H23,'28'!H23)</f>
        <v>18.530358422939067</v>
      </c>
      <c r="I23" s="384">
        <f>MAX('26'!I23,'27'!I23,'28'!I23)</f>
        <v>26.6</v>
      </c>
      <c r="J23" s="384">
        <f>MIN('26'!J23,'27'!J23,'28'!J23)</f>
        <v>5.4</v>
      </c>
      <c r="K23" s="384">
        <f>AVERAGE('26'!K23,'27'!K23,'28'!K23)</f>
        <v>15.918387096774197</v>
      </c>
      <c r="L23" s="385">
        <f t="shared" si="1"/>
        <v>2.6119713261648698</v>
      </c>
      <c r="M23" s="71"/>
      <c r="O23" s="428"/>
    </row>
    <row r="24" spans="1:18" ht="14.1" customHeight="1" x14ac:dyDescent="0.2">
      <c r="A24" s="158"/>
      <c r="B24" s="138" t="s">
        <v>314</v>
      </c>
      <c r="C24" s="130"/>
      <c r="D24" s="706">
        <f>'9'!E35</f>
        <v>26756.782233425478</v>
      </c>
      <c r="E24" s="133">
        <f>'9'!F35</f>
        <v>286397.38034050004</v>
      </c>
      <c r="F24" s="137"/>
      <c r="G24" s="401">
        <f>'9'!H35</f>
        <v>8.2086522419494198E-2</v>
      </c>
      <c r="H24" s="165">
        <f>AVERAGE('26'!H24,'27'!H24,'28'!H24)</f>
        <v>18.530358422939067</v>
      </c>
      <c r="I24" s="382">
        <f>MAX('26'!I24,'27'!I24,'28'!I24)</f>
        <v>26.6</v>
      </c>
      <c r="J24" s="382">
        <f>MIN('26'!J24,'27'!J24,'28'!J24)</f>
        <v>5.4</v>
      </c>
      <c r="K24" s="382">
        <f>AVERAGE('26'!K24,'27'!K24,'28'!K24)</f>
        <v>15.918387096774197</v>
      </c>
      <c r="L24" s="167">
        <f t="shared" si="1"/>
        <v>2.6119713261648698</v>
      </c>
      <c r="M24" s="131"/>
    </row>
    <row r="25" spans="1:18" ht="14.1" customHeight="1" x14ac:dyDescent="0.2">
      <c r="A25" s="675"/>
      <c r="B25" s="619" t="s">
        <v>153</v>
      </c>
      <c r="C25" s="676">
        <f>C23+C24</f>
        <v>2836226</v>
      </c>
      <c r="D25" s="628">
        <f t="shared" ref="D25:E25" si="2">D23+D24</f>
        <v>1055471.5159367993</v>
      </c>
      <c r="E25" s="677">
        <f t="shared" si="2"/>
        <v>11275590.27493451</v>
      </c>
      <c r="F25" s="678"/>
      <c r="G25" s="623">
        <f>'9'!H36</f>
        <v>-6.8956695788599656E-2</v>
      </c>
      <c r="H25" s="635">
        <f>AVERAGE('26'!H25,'27'!H25,'28'!H25)</f>
        <v>18.530358422939067</v>
      </c>
      <c r="I25" s="636">
        <f>MAX('26'!I25,'27'!I25,'28'!I25)</f>
        <v>26.6</v>
      </c>
      <c r="J25" s="636">
        <f>MIN('26'!J25,'27'!J25,'28'!J25)</f>
        <v>5.4</v>
      </c>
      <c r="K25" s="636">
        <f>AVERAGE('26'!K25,'27'!K25,'28'!K25)</f>
        <v>15.918387096774197</v>
      </c>
      <c r="L25" s="637">
        <f t="shared" si="1"/>
        <v>2.6119713261648698</v>
      </c>
      <c r="M25" s="683"/>
    </row>
    <row r="26" spans="1:18" ht="15" customHeight="1" x14ac:dyDescent="0.2">
      <c r="A26" s="100"/>
      <c r="B26" s="84"/>
      <c r="C26" s="157"/>
      <c r="D26" s="986" t="s">
        <v>151</v>
      </c>
      <c r="E26" s="987"/>
      <c r="F26" s="987"/>
      <c r="G26" s="988"/>
      <c r="H26" s="994" t="s">
        <v>149</v>
      </c>
      <c r="I26" s="995"/>
      <c r="J26" s="995"/>
      <c r="K26" s="995"/>
      <c r="L26" s="996"/>
      <c r="M26" s="71"/>
    </row>
    <row r="27" spans="1:18" ht="15" customHeight="1" x14ac:dyDescent="0.2">
      <c r="A27" s="71"/>
      <c r="B27" s="156"/>
      <c r="C27" s="83"/>
      <c r="D27" s="989"/>
      <c r="E27" s="990"/>
      <c r="F27" s="990"/>
      <c r="G27" s="991"/>
      <c r="H27" s="997" t="s">
        <v>150</v>
      </c>
      <c r="I27" s="998"/>
      <c r="J27" s="998"/>
      <c r="K27" s="998"/>
      <c r="L27" s="999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62"/>
      <c r="C29" s="562"/>
      <c r="D29" s="83"/>
      <c r="E29" s="284"/>
      <c r="F29" s="285"/>
      <c r="G29" s="285"/>
      <c r="H29" s="83"/>
      <c r="I29" s="84"/>
      <c r="J29" s="562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67" t="s">
        <v>168</v>
      </c>
      <c r="C31" s="967"/>
      <c r="D31" s="967"/>
      <c r="E31" s="967"/>
      <c r="F31" s="967"/>
      <c r="G31" s="967" t="s">
        <v>169</v>
      </c>
      <c r="H31" s="967"/>
      <c r="I31" s="967"/>
      <c r="J31" s="967"/>
      <c r="K31" s="967"/>
      <c r="L31" s="967"/>
      <c r="M31" s="71"/>
    </row>
    <row r="32" spans="1:18" ht="15" customHeight="1" x14ac:dyDescent="0.2">
      <c r="A32" s="71"/>
      <c r="B32" s="71"/>
      <c r="C32" s="1006" t="str">
        <f>A3</f>
        <v>III. čtvrtletí 2018</v>
      </c>
      <c r="D32" s="1006"/>
      <c r="E32" s="71"/>
      <c r="F32" s="71"/>
      <c r="G32" s="71"/>
      <c r="H32" s="71"/>
      <c r="I32" s="940" t="str">
        <f>A3</f>
        <v>III. čtvrtletí 2018</v>
      </c>
      <c r="J32" s="940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6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F4:G4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6" sqref="B16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01" t="s">
        <v>249</v>
      </c>
      <c r="R1" s="901"/>
      <c r="S1" s="901"/>
    </row>
    <row r="2" spans="1:23" ht="20.100000000000001" customHeight="1" x14ac:dyDescent="0.25">
      <c r="A2" s="900" t="s">
        <v>219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</row>
    <row r="3" spans="1:23" ht="20.100000000000001" customHeight="1" x14ac:dyDescent="0.25">
      <c r="A3" s="1007">
        <f>T!G17</f>
        <v>2018</v>
      </c>
      <c r="B3" s="1008"/>
      <c r="C3" s="1008"/>
      <c r="D3" s="1008"/>
      <c r="E3" s="1008"/>
      <c r="F3" s="1008"/>
      <c r="G3" s="1008"/>
      <c r="H3" s="1008"/>
      <c r="I3" s="1008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927"/>
      <c r="C4" s="928"/>
      <c r="D4" s="928"/>
      <c r="E4" s="928"/>
      <c r="F4" s="928"/>
      <c r="G4" s="928"/>
      <c r="H4" s="928"/>
      <c r="I4" s="928"/>
      <c r="J4" s="928"/>
      <c r="K4" s="928"/>
      <c r="L4" s="928"/>
      <c r="M4" s="928"/>
      <c r="N4" s="928"/>
      <c r="O4" s="928"/>
      <c r="P4" s="928"/>
      <c r="Q4" s="928"/>
      <c r="R4" s="1027"/>
    </row>
    <row r="5" spans="1:23" ht="50.25" customHeight="1" x14ac:dyDescent="0.25">
      <c r="A5" s="233"/>
      <c r="B5" s="1025" t="s">
        <v>344</v>
      </c>
      <c r="C5" s="1025"/>
      <c r="D5" s="1025"/>
      <c r="E5" s="1025"/>
      <c r="F5" s="1025"/>
      <c r="G5" s="1025"/>
      <c r="H5" s="1025"/>
      <c r="I5" s="1025"/>
      <c r="J5" s="1025"/>
      <c r="K5" s="1025"/>
      <c r="L5" s="1025"/>
      <c r="M5" s="1025"/>
      <c r="N5" s="1025"/>
      <c r="O5" s="1025"/>
      <c r="P5" s="1025"/>
      <c r="Q5" s="1025"/>
      <c r="R5" s="1026"/>
    </row>
    <row r="6" spans="1:23" ht="63" customHeight="1" x14ac:dyDescent="0.25">
      <c r="A6" s="189" t="s">
        <v>140</v>
      </c>
      <c r="B6" s="698" t="s">
        <v>253</v>
      </c>
      <c r="C6" s="693" t="s">
        <v>254</v>
      </c>
      <c r="D6" s="694" t="s">
        <v>255</v>
      </c>
      <c r="E6" s="693" t="s">
        <v>304</v>
      </c>
      <c r="F6" s="694" t="s">
        <v>256</v>
      </c>
      <c r="G6" s="693" t="s">
        <v>257</v>
      </c>
      <c r="H6" s="694" t="s">
        <v>258</v>
      </c>
      <c r="I6" s="693" t="s">
        <v>259</v>
      </c>
      <c r="J6" s="694" t="s">
        <v>260</v>
      </c>
      <c r="K6" s="693" t="s">
        <v>261</v>
      </c>
      <c r="L6" s="694" t="s">
        <v>262</v>
      </c>
      <c r="M6" s="693" t="s">
        <v>263</v>
      </c>
      <c r="N6" s="694" t="s">
        <v>264</v>
      </c>
      <c r="O6" s="695" t="s">
        <v>265</v>
      </c>
      <c r="P6" s="694" t="s">
        <v>266</v>
      </c>
      <c r="Q6" s="696" t="s">
        <v>319</v>
      </c>
      <c r="R6" s="693" t="s">
        <v>267</v>
      </c>
      <c r="S6" s="256"/>
    </row>
    <row r="7" spans="1:23" ht="15" customHeight="1" x14ac:dyDescent="0.25">
      <c r="A7" s="190" t="s">
        <v>25</v>
      </c>
      <c r="B7" s="699">
        <v>36497.646000000001</v>
      </c>
      <c r="C7" s="242">
        <v>157594</v>
      </c>
      <c r="D7" s="243">
        <v>27864.400000000005</v>
      </c>
      <c r="E7" s="244">
        <v>48994.499999999993</v>
      </c>
      <c r="F7" s="243">
        <v>46376.099999999991</v>
      </c>
      <c r="G7" s="244">
        <v>112120.905</v>
      </c>
      <c r="H7" s="243">
        <v>63222.599999999991</v>
      </c>
      <c r="I7" s="244">
        <v>51378.8</v>
      </c>
      <c r="J7" s="243">
        <v>49121.7</v>
      </c>
      <c r="K7" s="242">
        <v>126635.96163437233</v>
      </c>
      <c r="L7" s="245">
        <v>135869.58100000001</v>
      </c>
      <c r="M7" s="244">
        <v>103406.042</v>
      </c>
      <c r="N7" s="243">
        <v>47454.016000000003</v>
      </c>
      <c r="O7" s="250">
        <v>58665</v>
      </c>
      <c r="P7" s="243">
        <v>1065201.2516343724</v>
      </c>
      <c r="Q7" s="252">
        <v>18302.683450574128</v>
      </c>
      <c r="R7" s="244">
        <v>1083503.9350849465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699">
        <v>40074.665000000001</v>
      </c>
      <c r="C8" s="244">
        <v>164045.29999999999</v>
      </c>
      <c r="D8" s="243">
        <v>29370.499999999996</v>
      </c>
      <c r="E8" s="244">
        <v>50271.399999999994</v>
      </c>
      <c r="F8" s="243">
        <v>49100.299999999996</v>
      </c>
      <c r="G8" s="244">
        <v>118709.15399999999</v>
      </c>
      <c r="H8" s="243">
        <v>66888.099999999991</v>
      </c>
      <c r="I8" s="244">
        <v>55264.200000000004</v>
      </c>
      <c r="J8" s="243">
        <v>53189.399999999994</v>
      </c>
      <c r="K8" s="242">
        <v>141923.2411113554</v>
      </c>
      <c r="L8" s="243">
        <v>134445.22999999998</v>
      </c>
      <c r="M8" s="244">
        <v>121131.51199999999</v>
      </c>
      <c r="N8" s="243">
        <v>50036.465999999993</v>
      </c>
      <c r="O8" s="250">
        <v>62868.3</v>
      </c>
      <c r="P8" s="243">
        <v>1137317.7681113554</v>
      </c>
      <c r="Q8" s="252">
        <v>20016.242911747366</v>
      </c>
      <c r="R8" s="244">
        <v>1157334.0110231028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00">
        <v>38106.131000000001</v>
      </c>
      <c r="C9" s="247">
        <v>156031.30000000002</v>
      </c>
      <c r="D9" s="248">
        <v>28671.999999999996</v>
      </c>
      <c r="E9" s="247">
        <v>48349.700000000004</v>
      </c>
      <c r="F9" s="248">
        <v>46996.80000000001</v>
      </c>
      <c r="G9" s="247">
        <v>113714.40600000002</v>
      </c>
      <c r="H9" s="248">
        <v>63362.1</v>
      </c>
      <c r="I9" s="247">
        <v>51767.8</v>
      </c>
      <c r="J9" s="248">
        <v>50922.7</v>
      </c>
      <c r="K9" s="249">
        <v>133947.95695629693</v>
      </c>
      <c r="L9" s="248">
        <v>133805.53200000001</v>
      </c>
      <c r="M9" s="247">
        <v>104384.692</v>
      </c>
      <c r="N9" s="248">
        <v>47433.953999999998</v>
      </c>
      <c r="O9" s="251">
        <v>60562.400000000009</v>
      </c>
      <c r="P9" s="259">
        <v>1078057.4719562968</v>
      </c>
      <c r="Q9" s="253">
        <v>19034.349371397126</v>
      </c>
      <c r="R9" s="247">
        <v>1097091.821327694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699">
        <v>15301.003999999999</v>
      </c>
      <c r="C10" s="244">
        <v>55711.4</v>
      </c>
      <c r="D10" s="243">
        <v>13084.800000000001</v>
      </c>
      <c r="E10" s="244">
        <v>19423.300000000003</v>
      </c>
      <c r="F10" s="243">
        <v>18581.3</v>
      </c>
      <c r="G10" s="244">
        <v>53953.167999999991</v>
      </c>
      <c r="H10" s="243">
        <v>25657.8</v>
      </c>
      <c r="I10" s="244">
        <v>22595.9</v>
      </c>
      <c r="J10" s="243">
        <v>22120</v>
      </c>
      <c r="K10" s="242">
        <v>45734.711036488508</v>
      </c>
      <c r="L10" s="243">
        <v>65014.183000000005</v>
      </c>
      <c r="M10" s="244">
        <v>54785.613999999994</v>
      </c>
      <c r="N10" s="243">
        <v>19982.738000000005</v>
      </c>
      <c r="O10" s="250">
        <v>22980.5</v>
      </c>
      <c r="P10" s="243">
        <v>454926.41803648853</v>
      </c>
      <c r="Q10" s="252">
        <v>9002.5167271990431</v>
      </c>
      <c r="R10" s="244">
        <v>463928.93476368755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699">
        <v>10513.043</v>
      </c>
      <c r="C11" s="244">
        <v>32998.799999999996</v>
      </c>
      <c r="D11" s="243">
        <v>10525.099999999999</v>
      </c>
      <c r="E11" s="244">
        <v>13306.300000000001</v>
      </c>
      <c r="F11" s="243">
        <v>13439.199999999999</v>
      </c>
      <c r="G11" s="244">
        <v>45166.052999999993</v>
      </c>
      <c r="H11" s="243">
        <v>18576.199999999997</v>
      </c>
      <c r="I11" s="244">
        <v>17112.099999999999</v>
      </c>
      <c r="J11" s="243">
        <v>15710.4</v>
      </c>
      <c r="K11" s="242">
        <v>25233.575360043324</v>
      </c>
      <c r="L11" s="243">
        <v>55578.349000000002</v>
      </c>
      <c r="M11" s="244">
        <v>49403.379000000001</v>
      </c>
      <c r="N11" s="243">
        <v>14041.003000000001</v>
      </c>
      <c r="O11" s="250">
        <v>16578.599999999999</v>
      </c>
      <c r="P11" s="243">
        <v>338182.10236004333</v>
      </c>
      <c r="Q11" s="252">
        <v>9265.07109770637</v>
      </c>
      <c r="R11" s="244">
        <v>347447.17345774971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00">
        <v>10086.996999999999</v>
      </c>
      <c r="C12" s="247">
        <v>29816.300000000003</v>
      </c>
      <c r="D12" s="248">
        <v>9718.0999999999985</v>
      </c>
      <c r="E12" s="247">
        <v>12156.600000000002</v>
      </c>
      <c r="F12" s="248">
        <v>11596.2</v>
      </c>
      <c r="G12" s="247">
        <v>42974.192999999999</v>
      </c>
      <c r="H12" s="248">
        <v>17194.2</v>
      </c>
      <c r="I12" s="247">
        <v>15381.7</v>
      </c>
      <c r="J12" s="248">
        <v>14119.999999999998</v>
      </c>
      <c r="K12" s="249">
        <v>20601.014018146732</v>
      </c>
      <c r="L12" s="248">
        <v>49370.722999999998</v>
      </c>
      <c r="M12" s="247">
        <v>57506.159000000007</v>
      </c>
      <c r="N12" s="248">
        <v>11341.496999999999</v>
      </c>
      <c r="O12" s="251">
        <v>15216.099999999997</v>
      </c>
      <c r="P12" s="259">
        <v>317079.7830181467</v>
      </c>
      <c r="Q12" s="253">
        <v>7269.4400937880155</v>
      </c>
      <c r="R12" s="247">
        <v>324349.22311193473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699">
        <v>9451.0360000000001</v>
      </c>
      <c r="C13" s="244">
        <v>28266.799999999996</v>
      </c>
      <c r="D13" s="243">
        <v>8560.2000000000007</v>
      </c>
      <c r="E13" s="244">
        <v>10930.3</v>
      </c>
      <c r="F13" s="243">
        <v>10527.6</v>
      </c>
      <c r="G13" s="244">
        <v>38344.817000000003</v>
      </c>
      <c r="H13" s="243">
        <v>16554.8</v>
      </c>
      <c r="I13" s="244">
        <v>13470.199999999997</v>
      </c>
      <c r="J13" s="243">
        <v>12723.7</v>
      </c>
      <c r="K13" s="242">
        <v>20662.813161239555</v>
      </c>
      <c r="L13" s="243">
        <v>46650.290000000008</v>
      </c>
      <c r="M13" s="244">
        <v>85474.992999999973</v>
      </c>
      <c r="N13" s="243">
        <v>10673.339000000002</v>
      </c>
      <c r="O13" s="250">
        <v>14037.599999999999</v>
      </c>
      <c r="P13" s="243">
        <v>326328.48816123948</v>
      </c>
      <c r="Q13" s="252">
        <v>7326.4854319519854</v>
      </c>
      <c r="R13" s="244">
        <v>333654.97359319148</v>
      </c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699">
        <v>9952.5693816999992</v>
      </c>
      <c r="C14" s="244">
        <v>27994.5</v>
      </c>
      <c r="D14" s="243">
        <v>8303.5</v>
      </c>
      <c r="E14" s="244">
        <v>10986.300000000001</v>
      </c>
      <c r="F14" s="243">
        <v>10564.900000000001</v>
      </c>
      <c r="G14" s="244">
        <v>37054.577000000005</v>
      </c>
      <c r="H14" s="243">
        <v>16148.5</v>
      </c>
      <c r="I14" s="244">
        <v>12788.2</v>
      </c>
      <c r="J14" s="243">
        <v>13352.900000000001</v>
      </c>
      <c r="K14" s="242">
        <v>17774.608739529656</v>
      </c>
      <c r="L14" s="243">
        <v>44159.191999999995</v>
      </c>
      <c r="M14" s="244">
        <v>100516.52699999999</v>
      </c>
      <c r="N14" s="243">
        <v>10986.1226219</v>
      </c>
      <c r="O14" s="250">
        <v>13455.6</v>
      </c>
      <c r="P14" s="243">
        <v>334037.99674312962</v>
      </c>
      <c r="Q14" s="252">
        <v>9078.4472000777714</v>
      </c>
      <c r="R14" s="244">
        <v>343116.44394320739</v>
      </c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00">
        <v>11851.479673</v>
      </c>
      <c r="C15" s="247">
        <v>37163.1</v>
      </c>
      <c r="D15" s="248">
        <v>10796.5</v>
      </c>
      <c r="E15" s="247">
        <v>13722.800000000001</v>
      </c>
      <c r="F15" s="248">
        <v>14271.499999999996</v>
      </c>
      <c r="G15" s="247">
        <v>46837.29099999999</v>
      </c>
      <c r="H15" s="248">
        <v>16831</v>
      </c>
      <c r="I15" s="247">
        <v>16232.199999999999</v>
      </c>
      <c r="J15" s="248">
        <v>15871.899999999998</v>
      </c>
      <c r="K15" s="249">
        <v>26106.913898504801</v>
      </c>
      <c r="L15" s="248">
        <v>50054.849999999991</v>
      </c>
      <c r="M15" s="247">
        <v>77339.588000000003</v>
      </c>
      <c r="N15" s="248">
        <v>13794.226227500001</v>
      </c>
      <c r="O15" s="251">
        <v>17474.899999999998</v>
      </c>
      <c r="P15" s="259">
        <v>368348.24879900482</v>
      </c>
      <c r="Q15" s="253">
        <v>10351.849601395723</v>
      </c>
      <c r="R15" s="247">
        <v>378700.09840040054</v>
      </c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699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699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00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703">
        <f>SUM(B7:B9)</f>
        <v>114678.44200000001</v>
      </c>
      <c r="C19" s="684">
        <f>SUM(C7:C9)</f>
        <v>477670.6</v>
      </c>
      <c r="D19" s="590">
        <f t="shared" ref="D19:J19" si="0">SUM(D7:D9)</f>
        <v>85906.9</v>
      </c>
      <c r="E19" s="684">
        <f t="shared" si="0"/>
        <v>147615.6</v>
      </c>
      <c r="F19" s="590">
        <f t="shared" si="0"/>
        <v>142473.20000000001</v>
      </c>
      <c r="G19" s="684">
        <f t="shared" si="0"/>
        <v>344544.46500000003</v>
      </c>
      <c r="H19" s="590">
        <f t="shared" si="0"/>
        <v>193472.8</v>
      </c>
      <c r="I19" s="684">
        <f t="shared" si="0"/>
        <v>158410.79999999999</v>
      </c>
      <c r="J19" s="590">
        <f t="shared" si="0"/>
        <v>153233.79999999999</v>
      </c>
      <c r="K19" s="684">
        <f>SUM(K7:K9)</f>
        <v>402507.15970202466</v>
      </c>
      <c r="L19" s="590">
        <f t="shared" ref="L19:R19" si="1">SUM(L7:L9)</f>
        <v>404120.34299999999</v>
      </c>
      <c r="M19" s="684">
        <f t="shared" si="1"/>
        <v>328922.24599999998</v>
      </c>
      <c r="N19" s="590">
        <f t="shared" si="1"/>
        <v>144924.43599999999</v>
      </c>
      <c r="O19" s="685">
        <f t="shared" si="1"/>
        <v>182095.7</v>
      </c>
      <c r="P19" s="590">
        <f t="shared" si="1"/>
        <v>3280576.4917020248</v>
      </c>
      <c r="Q19" s="686">
        <f t="shared" si="1"/>
        <v>57353.275733718619</v>
      </c>
      <c r="R19" s="684">
        <f t="shared" si="1"/>
        <v>3337929.7674357435</v>
      </c>
    </row>
    <row r="20" spans="1:23" ht="15" customHeight="1" x14ac:dyDescent="0.25">
      <c r="A20" s="190" t="s">
        <v>154</v>
      </c>
      <c r="B20" s="703">
        <f>SUM(B10:B12)</f>
        <v>35901.043999999994</v>
      </c>
      <c r="C20" s="684">
        <f>SUM(C10:C12)</f>
        <v>118526.5</v>
      </c>
      <c r="D20" s="590">
        <f t="shared" ref="D20:J20" si="2">SUM(D10:D12)</f>
        <v>33328</v>
      </c>
      <c r="E20" s="684">
        <f t="shared" si="2"/>
        <v>44886.200000000012</v>
      </c>
      <c r="F20" s="590">
        <f t="shared" si="2"/>
        <v>43616.7</v>
      </c>
      <c r="G20" s="684">
        <f t="shared" si="2"/>
        <v>142093.41399999999</v>
      </c>
      <c r="H20" s="590">
        <f t="shared" si="2"/>
        <v>61428.2</v>
      </c>
      <c r="I20" s="684">
        <f t="shared" si="2"/>
        <v>55089.7</v>
      </c>
      <c r="J20" s="590">
        <f t="shared" si="2"/>
        <v>51950.400000000001</v>
      </c>
      <c r="K20" s="684">
        <f>SUM(K10:K12)</f>
        <v>91569.300414678553</v>
      </c>
      <c r="L20" s="590">
        <f t="shared" ref="L20:R20" si="3">SUM(L10:L12)</f>
        <v>169963.255</v>
      </c>
      <c r="M20" s="684">
        <f t="shared" si="3"/>
        <v>161695.152</v>
      </c>
      <c r="N20" s="590">
        <f t="shared" si="3"/>
        <v>45365.238000000012</v>
      </c>
      <c r="O20" s="685">
        <f t="shared" si="3"/>
        <v>54775.199999999997</v>
      </c>
      <c r="P20" s="590">
        <f t="shared" si="3"/>
        <v>1110188.3034146784</v>
      </c>
      <c r="Q20" s="686">
        <f t="shared" si="3"/>
        <v>25537.027918693431</v>
      </c>
      <c r="R20" s="684">
        <f t="shared" si="3"/>
        <v>1135725.331333372</v>
      </c>
    </row>
    <row r="21" spans="1:23" ht="15" customHeight="1" x14ac:dyDescent="0.25">
      <c r="A21" s="190" t="s">
        <v>190</v>
      </c>
      <c r="B21" s="703">
        <f>SUM(B13:B15)</f>
        <v>31255.085054700001</v>
      </c>
      <c r="C21" s="684">
        <f>SUM(C13:C15)</f>
        <v>93424.4</v>
      </c>
      <c r="D21" s="590">
        <f t="shared" ref="D21:J21" si="4">SUM(D13:D15)</f>
        <v>27660.2</v>
      </c>
      <c r="E21" s="684">
        <f t="shared" si="4"/>
        <v>35639.4</v>
      </c>
      <c r="F21" s="590">
        <f t="shared" si="4"/>
        <v>35364</v>
      </c>
      <c r="G21" s="684">
        <f t="shared" si="4"/>
        <v>122236.685</v>
      </c>
      <c r="H21" s="590">
        <f t="shared" si="4"/>
        <v>49534.3</v>
      </c>
      <c r="I21" s="684">
        <f t="shared" si="4"/>
        <v>42490.6</v>
      </c>
      <c r="J21" s="590">
        <f t="shared" si="4"/>
        <v>41948.5</v>
      </c>
      <c r="K21" s="684">
        <f>SUM(K13:K15)</f>
        <v>64544.33579927402</v>
      </c>
      <c r="L21" s="590">
        <f t="shared" ref="L21:R21" si="5">SUM(L13:L15)</f>
        <v>140864.33199999999</v>
      </c>
      <c r="M21" s="684">
        <f t="shared" si="5"/>
        <v>263331.10799999995</v>
      </c>
      <c r="N21" s="590">
        <f t="shared" si="5"/>
        <v>35453.687849400005</v>
      </c>
      <c r="O21" s="685">
        <f t="shared" si="5"/>
        <v>44968.099999999991</v>
      </c>
      <c r="P21" s="590">
        <f t="shared" si="5"/>
        <v>1028714.7337033739</v>
      </c>
      <c r="Q21" s="686">
        <f t="shared" si="5"/>
        <v>26756.782233425478</v>
      </c>
      <c r="R21" s="684">
        <f t="shared" si="5"/>
        <v>1055471.5159367993</v>
      </c>
    </row>
    <row r="22" spans="1:23" ht="15" customHeight="1" x14ac:dyDescent="0.25">
      <c r="A22" s="198" t="s">
        <v>155</v>
      </c>
      <c r="B22" s="704">
        <f>SUM(B16:B18)</f>
        <v>0</v>
      </c>
      <c r="C22" s="687">
        <f>SUM(C16:C18)</f>
        <v>0</v>
      </c>
      <c r="D22" s="551">
        <f t="shared" ref="D22:J22" si="6">SUM(D16:D18)</f>
        <v>0</v>
      </c>
      <c r="E22" s="687">
        <f t="shared" si="6"/>
        <v>0</v>
      </c>
      <c r="F22" s="551">
        <f t="shared" si="6"/>
        <v>0</v>
      </c>
      <c r="G22" s="687">
        <f t="shared" si="6"/>
        <v>0</v>
      </c>
      <c r="H22" s="551">
        <f t="shared" si="6"/>
        <v>0</v>
      </c>
      <c r="I22" s="687">
        <f t="shared" si="6"/>
        <v>0</v>
      </c>
      <c r="J22" s="551">
        <f t="shared" si="6"/>
        <v>0</v>
      </c>
      <c r="K22" s="687">
        <f>SUM(K16:K18)</f>
        <v>0</v>
      </c>
      <c r="L22" s="551">
        <f t="shared" ref="L22:R22" si="7">SUM(L16:L18)</f>
        <v>0</v>
      </c>
      <c r="M22" s="687">
        <f t="shared" si="7"/>
        <v>0</v>
      </c>
      <c r="N22" s="551">
        <f t="shared" si="7"/>
        <v>0</v>
      </c>
      <c r="O22" s="688">
        <f t="shared" si="7"/>
        <v>0</v>
      </c>
      <c r="P22" s="551">
        <f t="shared" si="7"/>
        <v>0</v>
      </c>
      <c r="Q22" s="689">
        <f t="shared" si="7"/>
        <v>0</v>
      </c>
      <c r="R22" s="687">
        <f t="shared" si="7"/>
        <v>0</v>
      </c>
      <c r="S22" s="256"/>
    </row>
    <row r="23" spans="1:23" ht="15" customHeight="1" x14ac:dyDescent="0.25">
      <c r="A23" s="190" t="s">
        <v>156</v>
      </c>
      <c r="B23" s="699">
        <f>SUM(B7:B12)</f>
        <v>150579.486</v>
      </c>
      <c r="C23" s="242">
        <f>SUM(C7:C12)</f>
        <v>596197.10000000009</v>
      </c>
      <c r="D23" s="245">
        <f t="shared" ref="D23:J23" si="8">SUM(D7:D12)</f>
        <v>119234.9</v>
      </c>
      <c r="E23" s="242">
        <f t="shared" si="8"/>
        <v>192501.80000000002</v>
      </c>
      <c r="F23" s="245">
        <f t="shared" si="8"/>
        <v>186089.90000000002</v>
      </c>
      <c r="G23" s="242">
        <f t="shared" si="8"/>
        <v>486637.87900000007</v>
      </c>
      <c r="H23" s="245">
        <f t="shared" si="8"/>
        <v>254901</v>
      </c>
      <c r="I23" s="242">
        <f t="shared" si="8"/>
        <v>213500.5</v>
      </c>
      <c r="J23" s="245">
        <f t="shared" si="8"/>
        <v>205184.19999999998</v>
      </c>
      <c r="K23" s="242">
        <f>SUM(K7:K12)</f>
        <v>494076.46011670324</v>
      </c>
      <c r="L23" s="245">
        <f t="shared" ref="L23:R23" si="9">SUM(L7:L12)</f>
        <v>574083.598</v>
      </c>
      <c r="M23" s="242">
        <f t="shared" si="9"/>
        <v>490617.39799999999</v>
      </c>
      <c r="N23" s="245">
        <f t="shared" si="9"/>
        <v>190289.674</v>
      </c>
      <c r="O23" s="859">
        <f t="shared" si="9"/>
        <v>236870.90000000002</v>
      </c>
      <c r="P23" s="245">
        <f t="shared" si="9"/>
        <v>4390764.795116703</v>
      </c>
      <c r="Q23" s="860">
        <f t="shared" si="9"/>
        <v>82890.303652412054</v>
      </c>
      <c r="R23" s="242">
        <f t="shared" si="9"/>
        <v>4473655.0987691153</v>
      </c>
    </row>
    <row r="24" spans="1:23" ht="15" customHeight="1" x14ac:dyDescent="0.25">
      <c r="A24" s="190" t="s">
        <v>157</v>
      </c>
      <c r="B24" s="701">
        <f>SUM(B13:B18)</f>
        <v>31255.085054700001</v>
      </c>
      <c r="C24" s="465">
        <f>SUM(C13:C18)</f>
        <v>93424.4</v>
      </c>
      <c r="D24" s="462">
        <f t="shared" ref="D24:J24" si="10">SUM(D13:D18)</f>
        <v>27660.2</v>
      </c>
      <c r="E24" s="465">
        <f t="shared" si="10"/>
        <v>35639.4</v>
      </c>
      <c r="F24" s="462">
        <f t="shared" si="10"/>
        <v>35364</v>
      </c>
      <c r="G24" s="465">
        <f t="shared" si="10"/>
        <v>122236.685</v>
      </c>
      <c r="H24" s="462">
        <f t="shared" si="10"/>
        <v>49534.3</v>
      </c>
      <c r="I24" s="465">
        <f t="shared" si="10"/>
        <v>42490.6</v>
      </c>
      <c r="J24" s="462">
        <f t="shared" si="10"/>
        <v>41948.5</v>
      </c>
      <c r="K24" s="465">
        <f>SUM(K13:K18)</f>
        <v>64544.33579927402</v>
      </c>
      <c r="L24" s="462">
        <f t="shared" ref="L24:R24" si="11">SUM(L13:L18)</f>
        <v>140864.33199999999</v>
      </c>
      <c r="M24" s="465">
        <f t="shared" si="11"/>
        <v>263331.10799999995</v>
      </c>
      <c r="N24" s="462">
        <f t="shared" si="11"/>
        <v>35453.687849400005</v>
      </c>
      <c r="O24" s="466">
        <f t="shared" si="11"/>
        <v>44968.099999999991</v>
      </c>
      <c r="P24" s="462">
        <f t="shared" si="11"/>
        <v>1028714.7337033739</v>
      </c>
      <c r="Q24" s="467">
        <f t="shared" si="11"/>
        <v>26756.782233425478</v>
      </c>
      <c r="R24" s="465">
        <f t="shared" si="11"/>
        <v>1055471.5159367993</v>
      </c>
    </row>
    <row r="25" spans="1:23" ht="15" customHeight="1" x14ac:dyDescent="0.25">
      <c r="A25" s="229" t="s">
        <v>142</v>
      </c>
      <c r="B25" s="705">
        <f>SUM(B7:B18)</f>
        <v>181834.57105470001</v>
      </c>
      <c r="C25" s="690">
        <f>SUM(C7:C18)</f>
        <v>689621.50000000012</v>
      </c>
      <c r="D25" s="554">
        <f t="shared" ref="D25:J25" si="12">SUM(D7:D18)</f>
        <v>146895.09999999998</v>
      </c>
      <c r="E25" s="690">
        <f t="shared" si="12"/>
        <v>228141.19999999998</v>
      </c>
      <c r="F25" s="554">
        <f t="shared" si="12"/>
        <v>221453.90000000002</v>
      </c>
      <c r="G25" s="690">
        <f t="shared" si="12"/>
        <v>608874.56400000013</v>
      </c>
      <c r="H25" s="554">
        <f t="shared" si="12"/>
        <v>304435.3</v>
      </c>
      <c r="I25" s="690">
        <f t="shared" si="12"/>
        <v>255991.10000000003</v>
      </c>
      <c r="J25" s="554">
        <f t="shared" si="12"/>
        <v>247132.69999999998</v>
      </c>
      <c r="K25" s="690">
        <f>SUM(K7:K18)</f>
        <v>558620.79591597721</v>
      </c>
      <c r="L25" s="554">
        <f t="shared" ref="L25:R25" si="13">SUM(L7:L18)</f>
        <v>714947.93</v>
      </c>
      <c r="M25" s="690">
        <f t="shared" si="13"/>
        <v>753948.50599999994</v>
      </c>
      <c r="N25" s="554">
        <f t="shared" si="13"/>
        <v>225743.36184940001</v>
      </c>
      <c r="O25" s="691">
        <f t="shared" si="13"/>
        <v>281839.00000000006</v>
      </c>
      <c r="P25" s="554">
        <f t="shared" si="13"/>
        <v>5419479.528820077</v>
      </c>
      <c r="Q25" s="692">
        <f t="shared" si="13"/>
        <v>109647.08588583753</v>
      </c>
      <c r="R25" s="690">
        <f t="shared" si="13"/>
        <v>5529126.6147059146</v>
      </c>
      <c r="S25" s="337"/>
    </row>
    <row r="26" spans="1:23" ht="9.75" customHeight="1" x14ac:dyDescent="0.25">
      <c r="B26" s="702"/>
      <c r="P26" s="222"/>
      <c r="R26" s="697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6" sqref="B16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01" t="s">
        <v>250</v>
      </c>
      <c r="R1" s="901"/>
      <c r="S1" s="901"/>
    </row>
    <row r="2" spans="1:23" ht="20.100000000000001" customHeight="1" x14ac:dyDescent="0.25">
      <c r="A2" s="900" t="s">
        <v>219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</row>
    <row r="3" spans="1:23" ht="20.100000000000001" customHeight="1" x14ac:dyDescent="0.25">
      <c r="A3" s="1007">
        <f>T!G17</f>
        <v>2018</v>
      </c>
      <c r="B3" s="1008"/>
      <c r="C3" s="1008"/>
      <c r="D3" s="1008"/>
      <c r="E3" s="1008"/>
      <c r="F3" s="1008"/>
      <c r="G3" s="1008"/>
      <c r="H3" s="1008"/>
      <c r="I3" s="1008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1028"/>
      <c r="C4" s="1029"/>
      <c r="D4" s="1029"/>
      <c r="E4" s="1029"/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1030"/>
    </row>
    <row r="5" spans="1:23" ht="50.25" customHeight="1" x14ac:dyDescent="0.25">
      <c r="A5" s="233"/>
      <c r="B5" s="1031" t="s">
        <v>287</v>
      </c>
      <c r="C5" s="1031"/>
      <c r="D5" s="1031"/>
      <c r="E5" s="1031"/>
      <c r="F5" s="1031"/>
      <c r="G5" s="1031"/>
      <c r="H5" s="1031"/>
      <c r="I5" s="1031"/>
      <c r="J5" s="1031"/>
      <c r="K5" s="1031"/>
      <c r="L5" s="1031"/>
      <c r="M5" s="1031"/>
      <c r="N5" s="1031"/>
      <c r="O5" s="1031"/>
      <c r="P5" s="1031"/>
      <c r="Q5" s="1031"/>
      <c r="R5" s="1032"/>
    </row>
    <row r="6" spans="1:23" ht="63" customHeight="1" x14ac:dyDescent="0.25">
      <c r="A6" s="189" t="s">
        <v>140</v>
      </c>
      <c r="B6" s="698" t="s">
        <v>253</v>
      </c>
      <c r="C6" s="693" t="s">
        <v>254</v>
      </c>
      <c r="D6" s="694" t="s">
        <v>255</v>
      </c>
      <c r="E6" s="693" t="s">
        <v>304</v>
      </c>
      <c r="F6" s="694" t="s">
        <v>256</v>
      </c>
      <c r="G6" s="693" t="s">
        <v>257</v>
      </c>
      <c r="H6" s="694" t="s">
        <v>258</v>
      </c>
      <c r="I6" s="693" t="s">
        <v>259</v>
      </c>
      <c r="J6" s="694" t="s">
        <v>260</v>
      </c>
      <c r="K6" s="693" t="s">
        <v>261</v>
      </c>
      <c r="L6" s="694" t="s">
        <v>262</v>
      </c>
      <c r="M6" s="693" t="s">
        <v>263</v>
      </c>
      <c r="N6" s="694" t="s">
        <v>264</v>
      </c>
      <c r="O6" s="695" t="s">
        <v>265</v>
      </c>
      <c r="P6" s="694" t="s">
        <v>266</v>
      </c>
      <c r="Q6" s="696" t="s">
        <v>319</v>
      </c>
      <c r="R6" s="693" t="s">
        <v>267</v>
      </c>
      <c r="S6" s="256"/>
    </row>
    <row r="7" spans="1:23" ht="15" customHeight="1" x14ac:dyDescent="0.25">
      <c r="A7" s="190" t="s">
        <v>25</v>
      </c>
      <c r="B7" s="699">
        <v>388972.57780999999</v>
      </c>
      <c r="C7" s="242">
        <v>1680853.0464999999</v>
      </c>
      <c r="D7" s="243">
        <v>297193.4681399999</v>
      </c>
      <c r="E7" s="244">
        <v>522561.98472000001</v>
      </c>
      <c r="F7" s="243">
        <v>494635.37458999996</v>
      </c>
      <c r="G7" s="244">
        <v>1195641.4799299999</v>
      </c>
      <c r="H7" s="243">
        <v>674315.23970000003</v>
      </c>
      <c r="I7" s="244">
        <v>547992.51864999987</v>
      </c>
      <c r="J7" s="243">
        <v>523917.97578999988</v>
      </c>
      <c r="K7" s="242">
        <v>1347621.9162999999</v>
      </c>
      <c r="L7" s="245">
        <v>1449141.8138400002</v>
      </c>
      <c r="M7" s="244">
        <v>1102523.2379299996</v>
      </c>
      <c r="N7" s="243">
        <v>506083.49303000001</v>
      </c>
      <c r="O7" s="250">
        <v>625705.0340300001</v>
      </c>
      <c r="P7" s="243">
        <v>11357159.16096</v>
      </c>
      <c r="Q7" s="252">
        <v>195320.06127499999</v>
      </c>
      <c r="R7" s="244">
        <v>11552479.222235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699">
        <v>427233.62213000003</v>
      </c>
      <c r="C8" s="244">
        <v>1750661.2956600001</v>
      </c>
      <c r="D8" s="243">
        <v>313436.51700999995</v>
      </c>
      <c r="E8" s="244">
        <v>536487.82843999995</v>
      </c>
      <c r="F8" s="243">
        <v>523988.38392000005</v>
      </c>
      <c r="G8" s="244">
        <v>1266605.06586</v>
      </c>
      <c r="H8" s="243">
        <v>713817.01507999992</v>
      </c>
      <c r="I8" s="244">
        <v>589769.41491000005</v>
      </c>
      <c r="J8" s="243">
        <v>567627.15170999989</v>
      </c>
      <c r="K8" s="242">
        <v>1510545.8306799999</v>
      </c>
      <c r="L8" s="243">
        <v>1434750.80975</v>
      </c>
      <c r="M8" s="244">
        <v>1291825.0774399999</v>
      </c>
      <c r="N8" s="243">
        <v>533915.58430999983</v>
      </c>
      <c r="O8" s="250">
        <v>670918.07319999987</v>
      </c>
      <c r="P8" s="243">
        <v>12131581.670100002</v>
      </c>
      <c r="Q8" s="252">
        <v>213691.63644600002</v>
      </c>
      <c r="R8" s="244">
        <v>12345273.306546001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00">
        <v>406592.67938000005</v>
      </c>
      <c r="C9" s="247">
        <v>1664364.3838600002</v>
      </c>
      <c r="D9" s="248">
        <v>305838.87927000003</v>
      </c>
      <c r="E9" s="247">
        <v>515739.42282999994</v>
      </c>
      <c r="F9" s="248">
        <v>501309.2478500001</v>
      </c>
      <c r="G9" s="247">
        <v>1212770.2320400001</v>
      </c>
      <c r="H9" s="248">
        <v>675875.33517999982</v>
      </c>
      <c r="I9" s="247">
        <v>552199.98598</v>
      </c>
      <c r="J9" s="248">
        <v>543185.42115999991</v>
      </c>
      <c r="K9" s="249">
        <v>1425407.1597929338</v>
      </c>
      <c r="L9" s="248">
        <v>1427230.1234499996</v>
      </c>
      <c r="M9" s="247">
        <v>1113150.05473</v>
      </c>
      <c r="N9" s="248">
        <v>505987.98168790003</v>
      </c>
      <c r="O9" s="251">
        <v>646010.11126000003</v>
      </c>
      <c r="P9" s="259">
        <v>11495661.018470833</v>
      </c>
      <c r="Q9" s="253">
        <v>203153.00632099999</v>
      </c>
      <c r="R9" s="247">
        <v>11698814.024791833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699">
        <v>163309.96956999999</v>
      </c>
      <c r="C10" s="244">
        <v>594374.2929</v>
      </c>
      <c r="D10" s="243">
        <v>139600.20580000003</v>
      </c>
      <c r="E10" s="244">
        <v>207221.73080000005</v>
      </c>
      <c r="F10" s="243">
        <v>198239.64497999998</v>
      </c>
      <c r="G10" s="244">
        <v>575455.31391000014</v>
      </c>
      <c r="H10" s="243">
        <v>273737.60276999994</v>
      </c>
      <c r="I10" s="244">
        <v>241071.33526999992</v>
      </c>
      <c r="J10" s="243">
        <v>235993.33905000001</v>
      </c>
      <c r="K10" s="242">
        <v>486374.94175004441</v>
      </c>
      <c r="L10" s="243">
        <v>693597.76308000006</v>
      </c>
      <c r="M10" s="244">
        <v>584495.12215999991</v>
      </c>
      <c r="N10" s="243">
        <v>213205.65804200002</v>
      </c>
      <c r="O10" s="250">
        <v>245174.61351</v>
      </c>
      <c r="P10" s="243">
        <v>4851851.5335920434</v>
      </c>
      <c r="Q10" s="252">
        <v>96231.299237000014</v>
      </c>
      <c r="R10" s="244">
        <v>4948082.8328290433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699">
        <v>112135.93538999998</v>
      </c>
      <c r="C11" s="244">
        <v>351509.8000200002</v>
      </c>
      <c r="D11" s="243">
        <v>112115.03735999996</v>
      </c>
      <c r="E11" s="244">
        <v>141742.63562000002</v>
      </c>
      <c r="F11" s="243">
        <v>143157.48903999999</v>
      </c>
      <c r="G11" s="244">
        <v>480962.4447300001</v>
      </c>
      <c r="H11" s="243">
        <v>197877.86858000004</v>
      </c>
      <c r="I11" s="244">
        <v>182280.78388</v>
      </c>
      <c r="J11" s="243">
        <v>167350.02804999999</v>
      </c>
      <c r="K11" s="242">
        <v>268818.32343401352</v>
      </c>
      <c r="L11" s="243">
        <v>592028.82330000005</v>
      </c>
      <c r="M11" s="244">
        <v>526254.89660999994</v>
      </c>
      <c r="N11" s="243">
        <v>149606.01270999998</v>
      </c>
      <c r="O11" s="250">
        <v>176598.44097999998</v>
      </c>
      <c r="P11" s="243">
        <v>3602438.5197040141</v>
      </c>
      <c r="Q11" s="252">
        <v>98788.489996399963</v>
      </c>
      <c r="R11" s="244">
        <v>3701227.0097004138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00">
        <v>107631.04790999998</v>
      </c>
      <c r="C12" s="247">
        <v>318436.27615000005</v>
      </c>
      <c r="D12" s="248">
        <v>103788.66939</v>
      </c>
      <c r="E12" s="247">
        <v>129832.16251999998</v>
      </c>
      <c r="F12" s="248">
        <v>123846.86454000004</v>
      </c>
      <c r="G12" s="247">
        <v>458731.80177999986</v>
      </c>
      <c r="H12" s="248">
        <v>183633.03738999998</v>
      </c>
      <c r="I12" s="247">
        <v>164275.97861000002</v>
      </c>
      <c r="J12" s="248">
        <v>150801.56887999998</v>
      </c>
      <c r="K12" s="249">
        <v>219897.28542</v>
      </c>
      <c r="L12" s="248">
        <v>527254.88748999999</v>
      </c>
      <c r="M12" s="247">
        <v>614000.49185000011</v>
      </c>
      <c r="N12" s="248">
        <v>121112.93152000001</v>
      </c>
      <c r="O12" s="251">
        <v>162507.24796000007</v>
      </c>
      <c r="P12" s="259">
        <v>3385750.25141</v>
      </c>
      <c r="Q12" s="253">
        <v>77768.387107399991</v>
      </c>
      <c r="R12" s="247">
        <v>3463518.6385174002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699">
        <v>100942.9363</v>
      </c>
      <c r="C13" s="244">
        <v>302418.27476000012</v>
      </c>
      <c r="D13" s="243">
        <v>91582.253470000025</v>
      </c>
      <c r="E13" s="244">
        <v>116938.68047000001</v>
      </c>
      <c r="F13" s="243">
        <v>112630.22527999998</v>
      </c>
      <c r="G13" s="244">
        <v>410064.22840999992</v>
      </c>
      <c r="H13" s="243">
        <v>177114.13383999997</v>
      </c>
      <c r="I13" s="244">
        <v>144112.65364999996</v>
      </c>
      <c r="J13" s="243">
        <v>136126.42732000002</v>
      </c>
      <c r="K13" s="242">
        <v>220468.05577299383</v>
      </c>
      <c r="L13" s="243">
        <v>499063.87221999984</v>
      </c>
      <c r="M13" s="244">
        <v>912679.91629999981</v>
      </c>
      <c r="N13" s="243">
        <v>114169.56151</v>
      </c>
      <c r="O13" s="250">
        <v>150184.09763999999</v>
      </c>
      <c r="P13" s="243">
        <v>3488495.3169429931</v>
      </c>
      <c r="Q13" s="252">
        <v>78516.305017999999</v>
      </c>
      <c r="R13" s="244">
        <v>3567011.6219609929</v>
      </c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699">
        <v>106299.53051999999</v>
      </c>
      <c r="C14" s="244">
        <v>298857.18626000005</v>
      </c>
      <c r="D14" s="243">
        <v>88644.430869999982</v>
      </c>
      <c r="E14" s="244">
        <v>117284.55442999996</v>
      </c>
      <c r="F14" s="243">
        <v>112787.27268999998</v>
      </c>
      <c r="G14" s="244">
        <v>395351.04093999998</v>
      </c>
      <c r="H14" s="243">
        <v>172394.22560999996</v>
      </c>
      <c r="I14" s="244">
        <v>136520.19524</v>
      </c>
      <c r="J14" s="243">
        <v>142549.99961</v>
      </c>
      <c r="K14" s="242">
        <v>189708.40819999998</v>
      </c>
      <c r="L14" s="243">
        <v>471414.57183999993</v>
      </c>
      <c r="M14" s="244">
        <v>1072744.47132</v>
      </c>
      <c r="N14" s="243">
        <v>117289.56552</v>
      </c>
      <c r="O14" s="250">
        <v>143645.10558</v>
      </c>
      <c r="P14" s="243">
        <v>3565490.5586300003</v>
      </c>
      <c r="Q14" s="252">
        <v>97077.697294700018</v>
      </c>
      <c r="R14" s="244">
        <v>3662568.2559247003</v>
      </c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00">
        <v>126501.5304</v>
      </c>
      <c r="C15" s="247">
        <v>397072.4320599999</v>
      </c>
      <c r="D15" s="248">
        <v>115355.34973000002</v>
      </c>
      <c r="E15" s="247">
        <v>146622.79900000006</v>
      </c>
      <c r="F15" s="248">
        <v>152485.75070999996</v>
      </c>
      <c r="G15" s="247">
        <v>500248.81230999989</v>
      </c>
      <c r="H15" s="248">
        <v>179832.37075999999</v>
      </c>
      <c r="I15" s="247">
        <v>173435.04754</v>
      </c>
      <c r="J15" s="248">
        <v>169584.62544</v>
      </c>
      <c r="K15" s="249">
        <v>278876.67852101807</v>
      </c>
      <c r="L15" s="248">
        <v>534809.56493000011</v>
      </c>
      <c r="M15" s="247">
        <v>826299.91090999986</v>
      </c>
      <c r="N15" s="248">
        <v>147369.49094999995</v>
      </c>
      <c r="O15" s="251">
        <v>186712.65575999999</v>
      </c>
      <c r="P15" s="259">
        <v>3935207.0190210184</v>
      </c>
      <c r="Q15" s="253">
        <v>110803.3780278</v>
      </c>
      <c r="R15" s="247">
        <v>4046010.3970488184</v>
      </c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699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699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00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773">
        <f>SUM(B7:B9)</f>
        <v>1222798.8793200001</v>
      </c>
      <c r="C19" s="774">
        <f>SUM(C7:C9)</f>
        <v>5095878.7260199999</v>
      </c>
      <c r="D19" s="747">
        <f t="shared" ref="D19:J19" si="0">SUM(D7:D9)</f>
        <v>916468.86441999988</v>
      </c>
      <c r="E19" s="774">
        <f t="shared" si="0"/>
        <v>1574789.23599</v>
      </c>
      <c r="F19" s="747">
        <f t="shared" si="0"/>
        <v>1519933.0063600002</v>
      </c>
      <c r="G19" s="774">
        <f t="shared" si="0"/>
        <v>3675016.77783</v>
      </c>
      <c r="H19" s="747">
        <f t="shared" si="0"/>
        <v>2064007.58996</v>
      </c>
      <c r="I19" s="774">
        <f t="shared" si="0"/>
        <v>1689961.9195399997</v>
      </c>
      <c r="J19" s="747">
        <f t="shared" si="0"/>
        <v>1634730.5486599996</v>
      </c>
      <c r="K19" s="774">
        <f>SUM(K7:K9)</f>
        <v>4283574.9067729339</v>
      </c>
      <c r="L19" s="747">
        <f t="shared" ref="L19:R19" si="1">SUM(L7:L9)</f>
        <v>4311122.7470399998</v>
      </c>
      <c r="M19" s="774">
        <f t="shared" si="1"/>
        <v>3507498.3700999995</v>
      </c>
      <c r="N19" s="747">
        <f t="shared" si="1"/>
        <v>1545987.0590279</v>
      </c>
      <c r="O19" s="775">
        <f t="shared" si="1"/>
        <v>1942633.2184899999</v>
      </c>
      <c r="P19" s="747">
        <f t="shared" si="1"/>
        <v>34984401.849530831</v>
      </c>
      <c r="Q19" s="776">
        <f t="shared" si="1"/>
        <v>612164.704042</v>
      </c>
      <c r="R19" s="774">
        <f t="shared" si="1"/>
        <v>35596566.553572834</v>
      </c>
    </row>
    <row r="20" spans="1:23" ht="15" customHeight="1" x14ac:dyDescent="0.25">
      <c r="A20" s="190" t="s">
        <v>154</v>
      </c>
      <c r="B20" s="773">
        <f>SUM(B10:B12)</f>
        <v>383076.95286999992</v>
      </c>
      <c r="C20" s="774">
        <f>SUM(C10:C12)</f>
        <v>1264320.3690700002</v>
      </c>
      <c r="D20" s="747">
        <f t="shared" ref="D20:J20" si="2">SUM(D10:D12)</f>
        <v>355503.91255000001</v>
      </c>
      <c r="E20" s="774">
        <f t="shared" si="2"/>
        <v>478796.52894000011</v>
      </c>
      <c r="F20" s="747">
        <f t="shared" si="2"/>
        <v>465243.99856000004</v>
      </c>
      <c r="G20" s="774">
        <f t="shared" si="2"/>
        <v>1515149.56042</v>
      </c>
      <c r="H20" s="747">
        <f t="shared" si="2"/>
        <v>655248.50873999996</v>
      </c>
      <c r="I20" s="774">
        <f t="shared" si="2"/>
        <v>587628.09775999992</v>
      </c>
      <c r="J20" s="747">
        <f t="shared" si="2"/>
        <v>554144.93598000007</v>
      </c>
      <c r="K20" s="774">
        <f>SUM(K10:K12)</f>
        <v>975090.55060405785</v>
      </c>
      <c r="L20" s="747">
        <f t="shared" ref="L20:R20" si="3">SUM(L10:L12)</f>
        <v>1812881.4738700003</v>
      </c>
      <c r="M20" s="774">
        <f t="shared" si="3"/>
        <v>1724750.5106200001</v>
      </c>
      <c r="N20" s="747">
        <f t="shared" si="3"/>
        <v>483924.60227200005</v>
      </c>
      <c r="O20" s="775">
        <f t="shared" si="3"/>
        <v>584280.30245000008</v>
      </c>
      <c r="P20" s="747">
        <f t="shared" si="3"/>
        <v>11840040.304706058</v>
      </c>
      <c r="Q20" s="776">
        <f t="shared" si="3"/>
        <v>272788.17634079995</v>
      </c>
      <c r="R20" s="774">
        <f t="shared" si="3"/>
        <v>12112828.481046857</v>
      </c>
    </row>
    <row r="21" spans="1:23" ht="15" customHeight="1" x14ac:dyDescent="0.25">
      <c r="A21" s="190" t="s">
        <v>190</v>
      </c>
      <c r="B21" s="773">
        <f>SUM(B13:B15)</f>
        <v>333743.99721999996</v>
      </c>
      <c r="C21" s="774">
        <f>SUM(C13:C15)</f>
        <v>998347.89308000007</v>
      </c>
      <c r="D21" s="747">
        <f t="shared" ref="D21:J21" si="4">SUM(D13:D15)</f>
        <v>295582.03407000005</v>
      </c>
      <c r="E21" s="774">
        <f t="shared" si="4"/>
        <v>380846.03390000004</v>
      </c>
      <c r="F21" s="747">
        <f t="shared" si="4"/>
        <v>377903.24867999996</v>
      </c>
      <c r="G21" s="774">
        <f t="shared" si="4"/>
        <v>1305664.0816599999</v>
      </c>
      <c r="H21" s="747">
        <f t="shared" si="4"/>
        <v>529340.73020999995</v>
      </c>
      <c r="I21" s="774">
        <f t="shared" si="4"/>
        <v>454067.89642999996</v>
      </c>
      <c r="J21" s="747">
        <f t="shared" si="4"/>
        <v>448261.05237000005</v>
      </c>
      <c r="K21" s="774">
        <f>SUM(K13:K15)</f>
        <v>689053.1424940119</v>
      </c>
      <c r="L21" s="747">
        <f t="shared" ref="L21:R21" si="5">SUM(L13:L15)</f>
        <v>1505288.00899</v>
      </c>
      <c r="M21" s="774">
        <f t="shared" si="5"/>
        <v>2811724.2985299993</v>
      </c>
      <c r="N21" s="747">
        <f t="shared" si="5"/>
        <v>378828.61797999998</v>
      </c>
      <c r="O21" s="775">
        <f t="shared" si="5"/>
        <v>480541.85898000002</v>
      </c>
      <c r="P21" s="747">
        <f t="shared" si="5"/>
        <v>10989192.894594012</v>
      </c>
      <c r="Q21" s="776">
        <f t="shared" si="5"/>
        <v>286397.38034050004</v>
      </c>
      <c r="R21" s="774">
        <f t="shared" si="5"/>
        <v>11275590.274934512</v>
      </c>
    </row>
    <row r="22" spans="1:23" ht="15" customHeight="1" x14ac:dyDescent="0.25">
      <c r="A22" s="198" t="s">
        <v>155</v>
      </c>
      <c r="B22" s="777">
        <f>SUM(B16:B18)</f>
        <v>0</v>
      </c>
      <c r="C22" s="778">
        <f>SUM(C16:C18)</f>
        <v>0</v>
      </c>
      <c r="D22" s="750">
        <f t="shared" ref="D22:J22" si="6">SUM(D16:D18)</f>
        <v>0</v>
      </c>
      <c r="E22" s="778">
        <f t="shared" si="6"/>
        <v>0</v>
      </c>
      <c r="F22" s="750">
        <f t="shared" si="6"/>
        <v>0</v>
      </c>
      <c r="G22" s="778">
        <f t="shared" si="6"/>
        <v>0</v>
      </c>
      <c r="H22" s="750">
        <f t="shared" si="6"/>
        <v>0</v>
      </c>
      <c r="I22" s="778">
        <f t="shared" si="6"/>
        <v>0</v>
      </c>
      <c r="J22" s="750">
        <f t="shared" si="6"/>
        <v>0</v>
      </c>
      <c r="K22" s="778">
        <f>SUM(K16:K18)</f>
        <v>0</v>
      </c>
      <c r="L22" s="750">
        <f t="shared" ref="L22:R22" si="7">SUM(L16:L18)</f>
        <v>0</v>
      </c>
      <c r="M22" s="778">
        <f t="shared" si="7"/>
        <v>0</v>
      </c>
      <c r="N22" s="750">
        <f t="shared" si="7"/>
        <v>0</v>
      </c>
      <c r="O22" s="779">
        <f t="shared" si="7"/>
        <v>0</v>
      </c>
      <c r="P22" s="750">
        <f t="shared" si="7"/>
        <v>0</v>
      </c>
      <c r="Q22" s="780">
        <f t="shared" si="7"/>
        <v>0</v>
      </c>
      <c r="R22" s="778">
        <f t="shared" si="7"/>
        <v>0</v>
      </c>
      <c r="S22" s="256"/>
    </row>
    <row r="23" spans="1:23" ht="15" customHeight="1" x14ac:dyDescent="0.25">
      <c r="A23" s="190" t="s">
        <v>156</v>
      </c>
      <c r="B23" s="699">
        <f>SUM(B7:B12)</f>
        <v>1605875.83219</v>
      </c>
      <c r="C23" s="242">
        <f>SUM(C7:C12)</f>
        <v>6360199.09509</v>
      </c>
      <c r="D23" s="245">
        <f t="shared" ref="D23:J23" si="8">SUM(D7:D12)</f>
        <v>1271972.7769699998</v>
      </c>
      <c r="E23" s="242">
        <f t="shared" si="8"/>
        <v>2053585.7649300001</v>
      </c>
      <c r="F23" s="245">
        <f t="shared" si="8"/>
        <v>1985177.0049200002</v>
      </c>
      <c r="G23" s="242">
        <f t="shared" si="8"/>
        <v>5190166.33825</v>
      </c>
      <c r="H23" s="245">
        <f t="shared" si="8"/>
        <v>2719256.0987</v>
      </c>
      <c r="I23" s="242">
        <f t="shared" si="8"/>
        <v>2277590.0172999999</v>
      </c>
      <c r="J23" s="245">
        <f t="shared" si="8"/>
        <v>2188875.4846399999</v>
      </c>
      <c r="K23" s="242">
        <f>SUM(K7:K12)</f>
        <v>5258665.4573769914</v>
      </c>
      <c r="L23" s="245">
        <f t="shared" ref="L23:R23" si="9">SUM(L7:L12)</f>
        <v>6124004.2209099997</v>
      </c>
      <c r="M23" s="242">
        <f t="shared" si="9"/>
        <v>5232248.8807199989</v>
      </c>
      <c r="N23" s="245">
        <f t="shared" si="9"/>
        <v>2029911.6612999002</v>
      </c>
      <c r="O23" s="859">
        <f t="shared" si="9"/>
        <v>2526913.5209400002</v>
      </c>
      <c r="P23" s="245">
        <f t="shared" si="9"/>
        <v>46824442.15423689</v>
      </c>
      <c r="Q23" s="860">
        <f t="shared" si="9"/>
        <v>884952.88038280001</v>
      </c>
      <c r="R23" s="242">
        <f t="shared" si="9"/>
        <v>47709395.034619696</v>
      </c>
    </row>
    <row r="24" spans="1:23" ht="15" customHeight="1" x14ac:dyDescent="0.25">
      <c r="A24" s="190" t="s">
        <v>157</v>
      </c>
      <c r="B24" s="701">
        <f>SUM(B13:B18)</f>
        <v>333743.99721999996</v>
      </c>
      <c r="C24" s="465">
        <f>SUM(C13:C18)</f>
        <v>998347.89308000007</v>
      </c>
      <c r="D24" s="462">
        <f t="shared" ref="D24:J24" si="10">SUM(D13:D18)</f>
        <v>295582.03407000005</v>
      </c>
      <c r="E24" s="465">
        <f t="shared" si="10"/>
        <v>380846.03390000004</v>
      </c>
      <c r="F24" s="462">
        <f t="shared" si="10"/>
        <v>377903.24867999996</v>
      </c>
      <c r="G24" s="465">
        <f t="shared" si="10"/>
        <v>1305664.0816599999</v>
      </c>
      <c r="H24" s="462">
        <f t="shared" si="10"/>
        <v>529340.73020999995</v>
      </c>
      <c r="I24" s="465">
        <f t="shared" si="10"/>
        <v>454067.89642999996</v>
      </c>
      <c r="J24" s="462">
        <f t="shared" si="10"/>
        <v>448261.05237000005</v>
      </c>
      <c r="K24" s="465">
        <f>SUM(K13:K18)</f>
        <v>689053.1424940119</v>
      </c>
      <c r="L24" s="462">
        <f t="shared" ref="L24:R24" si="11">SUM(L13:L18)</f>
        <v>1505288.00899</v>
      </c>
      <c r="M24" s="465">
        <f t="shared" si="11"/>
        <v>2811724.2985299993</v>
      </c>
      <c r="N24" s="462">
        <f t="shared" si="11"/>
        <v>378828.61797999998</v>
      </c>
      <c r="O24" s="466">
        <f t="shared" si="11"/>
        <v>480541.85898000002</v>
      </c>
      <c r="P24" s="462">
        <f t="shared" si="11"/>
        <v>10989192.894594012</v>
      </c>
      <c r="Q24" s="467">
        <f t="shared" si="11"/>
        <v>286397.38034050004</v>
      </c>
      <c r="R24" s="465">
        <f t="shared" si="11"/>
        <v>11275590.274934512</v>
      </c>
    </row>
    <row r="25" spans="1:23" ht="15" customHeight="1" x14ac:dyDescent="0.25">
      <c r="A25" s="229" t="s">
        <v>142</v>
      </c>
      <c r="B25" s="781">
        <f>SUM(B7:B18)</f>
        <v>1939619.82941</v>
      </c>
      <c r="C25" s="782">
        <f>SUM(C7:C18)</f>
        <v>7358546.9881699998</v>
      </c>
      <c r="D25" s="753">
        <f t="shared" ref="D25:J25" si="12">SUM(D7:D18)</f>
        <v>1567554.8110400001</v>
      </c>
      <c r="E25" s="782">
        <f t="shared" si="12"/>
        <v>2434431.7988300002</v>
      </c>
      <c r="F25" s="753">
        <f t="shared" si="12"/>
        <v>2363080.2535999999</v>
      </c>
      <c r="G25" s="782">
        <f t="shared" si="12"/>
        <v>6495830.4199099997</v>
      </c>
      <c r="H25" s="753">
        <f t="shared" si="12"/>
        <v>3248596.8289099997</v>
      </c>
      <c r="I25" s="782">
        <f t="shared" si="12"/>
        <v>2731657.9137299997</v>
      </c>
      <c r="J25" s="753">
        <f t="shared" si="12"/>
        <v>2637136.5370100001</v>
      </c>
      <c r="K25" s="782">
        <f>SUM(K7:K18)</f>
        <v>5947718.599871004</v>
      </c>
      <c r="L25" s="753">
        <f t="shared" ref="L25:R25" si="13">SUM(L7:L18)</f>
        <v>7629292.2299000006</v>
      </c>
      <c r="M25" s="782">
        <f t="shared" si="13"/>
        <v>8043973.1792499991</v>
      </c>
      <c r="N25" s="753">
        <f t="shared" si="13"/>
        <v>2408740.2792799002</v>
      </c>
      <c r="O25" s="783">
        <f t="shared" si="13"/>
        <v>3007455.3799200002</v>
      </c>
      <c r="P25" s="753">
        <f t="shared" si="13"/>
        <v>57813635.048830897</v>
      </c>
      <c r="Q25" s="784">
        <f t="shared" si="13"/>
        <v>1171350.2607233</v>
      </c>
      <c r="R25" s="782">
        <f t="shared" si="13"/>
        <v>58984985.309554204</v>
      </c>
      <c r="S25" s="337"/>
    </row>
    <row r="26" spans="1:23" ht="9.75" customHeight="1" x14ac:dyDescent="0.25">
      <c r="B26" s="702"/>
      <c r="P26" s="222"/>
      <c r="R26" s="697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topLeftCell="A7" zoomScaleNormal="100" zoomScaleSheetLayoutView="100" workbookViewId="0"/>
  </sheetViews>
  <sheetFormatPr defaultRowHeight="12.75" x14ac:dyDescent="0.2"/>
  <cols>
    <col min="1" max="19" width="4.7109375" style="3" customWidth="1"/>
    <col min="20" max="20" width="5.85546875" style="3" customWidth="1"/>
    <col min="21" max="21" width="5.7109375" style="3" customWidth="1"/>
    <col min="22" max="16384" width="9.140625" style="3"/>
  </cols>
  <sheetData>
    <row r="1" spans="1:20" x14ac:dyDescent="0.2">
      <c r="E1" s="1087"/>
      <c r="F1" s="1087"/>
    </row>
    <row r="2" spans="1:20" ht="15.75" customHeight="1" x14ac:dyDescent="0.2">
      <c r="A2" s="1089" t="s">
        <v>205</v>
      </c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  <c r="N2" s="1089"/>
      <c r="O2" s="1089"/>
      <c r="P2" s="1089"/>
      <c r="Q2" s="1089"/>
      <c r="R2" s="1089"/>
      <c r="S2" s="1089"/>
      <c r="T2" s="1089"/>
    </row>
    <row r="3" spans="1:20" ht="15" customHeight="1" x14ac:dyDescent="0.25">
      <c r="A3" s="1086">
        <f>T!G17</f>
        <v>2018</v>
      </c>
      <c r="B3" s="1086"/>
      <c r="E3" s="474"/>
      <c r="F3" s="474"/>
    </row>
    <row r="4" spans="1:20" ht="15" customHeight="1" x14ac:dyDescent="0.2">
      <c r="A4" s="1088" t="s">
        <v>324</v>
      </c>
      <c r="B4" s="1088"/>
      <c r="C4" s="1088"/>
      <c r="D4" s="1088"/>
      <c r="E4" s="1088"/>
      <c r="F4" s="1088"/>
      <c r="G4" s="1088"/>
      <c r="H4" s="1088"/>
      <c r="I4" s="1088"/>
      <c r="J4" s="1088"/>
      <c r="K4" s="1088"/>
      <c r="L4" s="1088"/>
      <c r="M4" s="1088"/>
      <c r="N4" s="1088"/>
      <c r="O4" s="1088"/>
      <c r="P4" s="1088"/>
      <c r="Q4" s="1088"/>
      <c r="R4" s="1088"/>
      <c r="S4" s="1088"/>
      <c r="T4" s="1088"/>
    </row>
    <row r="5" spans="1:20" ht="15" customHeight="1" x14ac:dyDescent="0.25">
      <c r="A5" s="478"/>
      <c r="C5" s="479"/>
      <c r="D5" s="479"/>
      <c r="E5" s="479"/>
      <c r="F5" s="479"/>
      <c r="G5" s="480"/>
      <c r="H5" s="481"/>
      <c r="I5" s="481"/>
    </row>
    <row r="6" spans="1:20" ht="15" customHeight="1" x14ac:dyDescent="0.25">
      <c r="A6" s="478"/>
      <c r="C6" s="479"/>
      <c r="D6" s="479"/>
      <c r="E6" s="479"/>
      <c r="F6" s="479"/>
      <c r="G6" s="480"/>
      <c r="H6" s="481"/>
      <c r="I6" s="481"/>
    </row>
    <row r="7" spans="1:20" ht="15" customHeight="1" x14ac:dyDescent="0.25">
      <c r="A7" s="478"/>
      <c r="B7" s="424"/>
      <c r="C7" s="424"/>
      <c r="D7" s="479"/>
      <c r="E7" s="479"/>
      <c r="F7" s="479"/>
      <c r="G7" s="482"/>
      <c r="H7" s="270"/>
      <c r="I7" s="481"/>
    </row>
    <row r="8" spans="1:20" ht="15" customHeight="1" x14ac:dyDescent="0.25">
      <c r="A8" s="478"/>
      <c r="B8" s="424"/>
      <c r="C8" s="424"/>
      <c r="D8" s="479"/>
      <c r="E8" s="479"/>
      <c r="F8" s="479"/>
      <c r="G8" s="482"/>
      <c r="H8" s="270"/>
      <c r="I8" s="481"/>
    </row>
    <row r="9" spans="1:20" ht="15" customHeight="1" x14ac:dyDescent="0.25">
      <c r="A9" s="478"/>
      <c r="B9" s="424"/>
      <c r="C9" s="424"/>
      <c r="D9" s="479"/>
      <c r="E9" s="479"/>
      <c r="F9" s="479"/>
      <c r="G9" s="482"/>
      <c r="H9" s="270"/>
      <c r="I9" s="481"/>
    </row>
    <row r="10" spans="1:20" ht="15" customHeight="1" x14ac:dyDescent="0.25">
      <c r="A10" s="478"/>
      <c r="B10" s="479"/>
      <c r="C10" s="479"/>
      <c r="D10" s="479"/>
      <c r="E10" s="479"/>
      <c r="F10" s="479"/>
      <c r="G10" s="482"/>
      <c r="H10" s="270"/>
      <c r="I10" s="481"/>
    </row>
    <row r="11" spans="1:20" ht="15" customHeight="1" x14ac:dyDescent="0.25">
      <c r="A11" s="478"/>
      <c r="B11" s="479"/>
      <c r="C11" s="479"/>
      <c r="D11" s="479"/>
      <c r="E11" s="479"/>
      <c r="F11" s="479"/>
      <c r="G11" s="480"/>
      <c r="H11" s="481"/>
      <c r="I11" s="481"/>
    </row>
    <row r="12" spans="1:20" ht="15" customHeight="1" x14ac:dyDescent="0.25">
      <c r="A12" s="478"/>
      <c r="B12" s="479"/>
      <c r="C12" s="479"/>
      <c r="D12" s="479"/>
      <c r="E12" s="479"/>
      <c r="F12" s="479"/>
      <c r="G12" s="480"/>
      <c r="H12" s="481"/>
      <c r="I12" s="481"/>
    </row>
    <row r="13" spans="1:20" ht="15" customHeight="1" x14ac:dyDescent="0.25">
      <c r="A13" s="478"/>
      <c r="B13" s="479"/>
      <c r="C13" s="479"/>
      <c r="D13" s="479"/>
      <c r="E13" s="479"/>
      <c r="F13" s="479"/>
      <c r="G13" s="480"/>
      <c r="H13" s="481"/>
      <c r="I13" s="481"/>
    </row>
    <row r="14" spans="1:20" ht="15" customHeight="1" x14ac:dyDescent="0.25">
      <c r="A14" s="478"/>
      <c r="B14" s="479"/>
      <c r="C14" s="479"/>
      <c r="D14" s="479"/>
      <c r="E14" s="479"/>
      <c r="F14" s="479"/>
      <c r="G14" s="480"/>
      <c r="H14" s="481"/>
      <c r="I14" s="481"/>
    </row>
    <row r="15" spans="1:20" ht="15" customHeight="1" x14ac:dyDescent="0.25">
      <c r="A15" s="478"/>
      <c r="B15" s="479"/>
      <c r="C15" s="479"/>
      <c r="D15" s="479"/>
      <c r="E15" s="479"/>
      <c r="F15" s="479"/>
      <c r="G15" s="480"/>
      <c r="H15" s="483"/>
      <c r="I15" s="483"/>
    </row>
    <row r="16" spans="1:20" ht="15" customHeight="1" x14ac:dyDescent="0.2">
      <c r="A16" s="281"/>
      <c r="B16" s="281"/>
      <c r="C16" s="281"/>
      <c r="D16" s="281"/>
      <c r="E16" s="281"/>
      <c r="F16" s="281"/>
      <c r="G16" s="4"/>
      <c r="H16" s="484"/>
      <c r="I16" s="484"/>
    </row>
    <row r="17" spans="1:20" ht="15" customHeight="1" x14ac:dyDescent="0.2">
      <c r="A17" s="281"/>
      <c r="B17" s="281"/>
      <c r="C17" s="281"/>
      <c r="D17" s="281"/>
      <c r="E17" s="281"/>
      <c r="F17" s="281"/>
    </row>
    <row r="18" spans="1:20" ht="15" customHeight="1" x14ac:dyDescent="0.2">
      <c r="A18" s="281"/>
      <c r="B18" s="281"/>
      <c r="C18" s="281"/>
      <c r="D18" s="281"/>
      <c r="E18" s="281"/>
      <c r="F18" s="281"/>
    </row>
    <row r="19" spans="1:20" ht="15" customHeight="1" x14ac:dyDescent="0.2">
      <c r="A19" s="281"/>
      <c r="B19" s="281"/>
      <c r="C19" s="281"/>
      <c r="D19" s="281"/>
      <c r="E19" s="281"/>
      <c r="F19" s="281"/>
    </row>
    <row r="20" spans="1:20" ht="15" customHeight="1" x14ac:dyDescent="0.2">
      <c r="A20" s="281"/>
      <c r="B20" s="281"/>
      <c r="C20" s="281"/>
      <c r="D20" s="281"/>
      <c r="E20" s="281"/>
      <c r="F20" s="281"/>
    </row>
    <row r="21" spans="1:20" ht="15" customHeight="1" x14ac:dyDescent="0.2">
      <c r="A21" s="281"/>
      <c r="B21" s="281"/>
      <c r="C21" s="281"/>
      <c r="D21" s="281"/>
      <c r="E21" s="281"/>
      <c r="F21" s="281"/>
    </row>
    <row r="22" spans="1:20" ht="12.95" customHeight="1" x14ac:dyDescent="0.25">
      <c r="B22" s="1070" t="s">
        <v>302</v>
      </c>
      <c r="C22" s="1070"/>
      <c r="D22" s="1070"/>
      <c r="E22" s="281"/>
      <c r="F22" s="4"/>
      <c r="G22" s="4"/>
      <c r="H22" s="4"/>
    </row>
    <row r="23" spans="1:20" ht="12.95" customHeight="1" x14ac:dyDescent="0.25">
      <c r="B23" s="1070" t="s">
        <v>289</v>
      </c>
      <c r="C23" s="1070"/>
      <c r="D23" s="1070"/>
      <c r="G23" s="373" t="s">
        <v>278</v>
      </c>
      <c r="P23" s="473" t="s">
        <v>281</v>
      </c>
    </row>
    <row r="24" spans="1:20" ht="12.95" customHeight="1" x14ac:dyDescent="0.25">
      <c r="B24" s="1070" t="s">
        <v>290</v>
      </c>
      <c r="C24" s="1070"/>
      <c r="D24" s="1070"/>
      <c r="G24" s="373" t="s">
        <v>279</v>
      </c>
      <c r="K24" s="373" t="s">
        <v>280</v>
      </c>
      <c r="P24" s="485" t="s">
        <v>284</v>
      </c>
    </row>
    <row r="25" spans="1:20" ht="12.95" customHeight="1" x14ac:dyDescent="0.25">
      <c r="B25" s="1070" t="s">
        <v>292</v>
      </c>
      <c r="C25" s="1070"/>
      <c r="D25" s="1070"/>
      <c r="G25" s="373" t="s">
        <v>282</v>
      </c>
      <c r="K25" s="471" t="s">
        <v>283</v>
      </c>
      <c r="P25" s="270" t="s">
        <v>291</v>
      </c>
    </row>
    <row r="26" spans="1:20" ht="15" customHeight="1" x14ac:dyDescent="0.2">
      <c r="A26" s="281"/>
      <c r="B26" s="281"/>
      <c r="C26" s="281"/>
      <c r="D26" s="281"/>
      <c r="E26" s="281"/>
      <c r="F26" s="281"/>
      <c r="H26" s="11"/>
      <c r="I26" s="11"/>
    </row>
    <row r="27" spans="1:20" ht="15" customHeight="1" x14ac:dyDescent="0.2">
      <c r="A27" s="1071"/>
      <c r="B27" s="1071"/>
      <c r="C27" s="1071"/>
      <c r="D27" s="1071"/>
      <c r="E27" s="1071"/>
      <c r="F27" s="1071"/>
      <c r="G27" s="1071"/>
      <c r="H27" s="1071"/>
      <c r="I27" s="1071"/>
      <c r="J27" s="1071"/>
      <c r="K27" s="1071"/>
      <c r="L27" s="1071"/>
      <c r="M27" s="1071"/>
      <c r="N27" s="1071"/>
      <c r="O27" s="1071"/>
      <c r="P27" s="1071"/>
      <c r="Q27" s="1071"/>
      <c r="R27" s="1071"/>
      <c r="S27" s="1071"/>
      <c r="T27" s="1071"/>
    </row>
    <row r="28" spans="1:20" ht="15" customHeight="1" x14ac:dyDescent="0.2">
      <c r="A28" s="1072" t="s">
        <v>325</v>
      </c>
      <c r="B28" s="1072"/>
      <c r="C28" s="1072"/>
      <c r="D28" s="1072"/>
      <c r="E28" s="1072"/>
      <c r="F28" s="1072"/>
      <c r="G28" s="1072"/>
      <c r="H28" s="1072"/>
      <c r="I28" s="1072"/>
      <c r="J28" s="1072"/>
      <c r="K28" s="1072"/>
      <c r="L28" s="1072"/>
      <c r="M28" s="1072"/>
      <c r="N28" s="1072"/>
      <c r="O28" s="1072"/>
      <c r="P28" s="1072"/>
      <c r="Q28" s="1072"/>
      <c r="R28" s="1072"/>
      <c r="S28" s="1072"/>
      <c r="T28" s="1072"/>
    </row>
    <row r="29" spans="1:20" ht="15" customHeight="1" x14ac:dyDescent="0.25">
      <c r="A29" s="263"/>
      <c r="B29" s="263"/>
      <c r="C29" s="486"/>
      <c r="D29" s="486"/>
      <c r="E29" s="486"/>
      <c r="F29" s="486"/>
      <c r="G29" s="265"/>
      <c r="H29" s="264"/>
      <c r="I29" s="264"/>
      <c r="J29" s="266"/>
    </row>
    <row r="30" spans="1:20" ht="15" customHeight="1" thickBot="1" x14ac:dyDescent="0.3">
      <c r="B30" s="1039" t="s">
        <v>166</v>
      </c>
      <c r="C30" s="1039"/>
      <c r="D30" s="1039"/>
      <c r="E30" s="1039"/>
      <c r="F30" s="267"/>
      <c r="G30" s="487"/>
      <c r="K30" s="488"/>
      <c r="P30" s="1039" t="s">
        <v>167</v>
      </c>
      <c r="Q30" s="1039"/>
      <c r="R30" s="1039"/>
      <c r="S30" s="1039"/>
    </row>
    <row r="31" spans="1:20" ht="15" customHeight="1" thickBot="1" x14ac:dyDescent="0.3">
      <c r="B31" s="1039"/>
      <c r="C31" s="1039"/>
      <c r="D31" s="1039"/>
      <c r="E31" s="1039"/>
      <c r="F31" s="472"/>
      <c r="G31" s="472"/>
      <c r="I31" s="1073" t="s">
        <v>326</v>
      </c>
      <c r="J31" s="1074"/>
      <c r="K31" s="1074"/>
      <c r="L31" s="1075"/>
      <c r="P31" s="1039"/>
      <c r="Q31" s="1039"/>
      <c r="R31" s="1039"/>
      <c r="S31" s="1039"/>
    </row>
    <row r="32" spans="1:20" ht="15" customHeight="1" x14ac:dyDescent="0.25">
      <c r="A32" s="268"/>
      <c r="B32" s="1039"/>
      <c r="C32" s="1039"/>
      <c r="D32" s="1039"/>
      <c r="E32" s="1039"/>
      <c r="F32" s="263"/>
      <c r="G32" s="263"/>
      <c r="H32" s="263"/>
      <c r="I32" s="489"/>
      <c r="J32" s="488"/>
      <c r="K32" s="488"/>
      <c r="L32" s="489"/>
      <c r="P32" s="1039"/>
      <c r="Q32" s="1039"/>
      <c r="R32" s="1039"/>
      <c r="S32" s="1039"/>
    </row>
    <row r="33" spans="1:20" ht="15" customHeight="1" x14ac:dyDescent="0.25">
      <c r="A33" s="1037"/>
      <c r="B33" s="1037"/>
      <c r="C33" s="269"/>
      <c r="D33" s="269"/>
      <c r="E33" s="1076"/>
      <c r="F33" s="1077"/>
      <c r="G33" s="270"/>
      <c r="H33" s="272"/>
      <c r="I33" s="490"/>
      <c r="J33" s="266"/>
    </row>
    <row r="34" spans="1:20" ht="15" customHeight="1" x14ac:dyDescent="0.25">
      <c r="C34" s="491"/>
      <c r="D34" s="262"/>
      <c r="E34" s="1077"/>
      <c r="F34" s="1077"/>
      <c r="G34" s="472"/>
      <c r="H34" s="490"/>
      <c r="I34" s="490"/>
      <c r="J34" s="266"/>
    </row>
    <row r="35" spans="1:20" ht="15" customHeight="1" x14ac:dyDescent="0.25">
      <c r="B35" s="1069" t="s">
        <v>123</v>
      </c>
      <c r="C35" s="1069"/>
      <c r="D35" s="1069"/>
      <c r="E35" s="1069"/>
      <c r="F35" s="472"/>
      <c r="G35" s="276"/>
      <c r="H35" s="276"/>
      <c r="I35" s="262"/>
      <c r="J35" s="262"/>
    </row>
    <row r="36" spans="1:20" ht="15" customHeight="1" x14ac:dyDescent="0.25">
      <c r="A36" s="470"/>
      <c r="B36" s="1069"/>
      <c r="C36" s="1069"/>
      <c r="D36" s="1069"/>
      <c r="E36" s="1069"/>
      <c r="F36" s="271"/>
      <c r="G36" s="271"/>
      <c r="I36" s="1078" t="s">
        <v>327</v>
      </c>
      <c r="J36" s="1079"/>
      <c r="K36" s="1079"/>
      <c r="L36" s="1080"/>
    </row>
    <row r="37" spans="1:20" ht="15" customHeight="1" x14ac:dyDescent="0.25">
      <c r="A37" s="263"/>
      <c r="B37" s="1069"/>
      <c r="C37" s="1069"/>
      <c r="D37" s="1069"/>
      <c r="E37" s="1069"/>
      <c r="F37" s="262"/>
      <c r="G37" s="262"/>
      <c r="I37" s="1081" t="s">
        <v>328</v>
      </c>
      <c r="J37" s="1039"/>
      <c r="K37" s="1039"/>
      <c r="L37" s="1082"/>
    </row>
    <row r="38" spans="1:20" ht="15" customHeight="1" x14ac:dyDescent="0.25">
      <c r="C38" s="492"/>
      <c r="D38" s="262"/>
      <c r="E38" s="262"/>
      <c r="F38" s="262"/>
      <c r="G38" s="262"/>
      <c r="I38" s="1081"/>
      <c r="J38" s="1039"/>
      <c r="K38" s="1039"/>
      <c r="L38" s="1082"/>
      <c r="P38" s="1068" t="s">
        <v>311</v>
      </c>
      <c r="Q38" s="1068"/>
      <c r="R38" s="1068"/>
      <c r="S38" s="1068"/>
    </row>
    <row r="39" spans="1:20" ht="15" customHeight="1" x14ac:dyDescent="0.25">
      <c r="B39" s="1069" t="s">
        <v>124</v>
      </c>
      <c r="C39" s="1069"/>
      <c r="D39" s="1069"/>
      <c r="E39" s="1069"/>
      <c r="F39" s="262"/>
      <c r="G39" s="262"/>
      <c r="I39" s="1083"/>
      <c r="J39" s="1084"/>
      <c r="K39" s="1084"/>
      <c r="L39" s="1085"/>
      <c r="P39" s="1068"/>
      <c r="Q39" s="1068"/>
      <c r="R39" s="1068"/>
      <c r="S39" s="1068"/>
    </row>
    <row r="40" spans="1:20" ht="15" customHeight="1" x14ac:dyDescent="0.25">
      <c r="A40" s="470"/>
      <c r="B40" s="1069"/>
      <c r="C40" s="1069"/>
      <c r="D40" s="1069"/>
      <c r="E40" s="1069"/>
      <c r="F40" s="273"/>
      <c r="G40" s="262"/>
      <c r="J40" s="266"/>
      <c r="R40" s="262"/>
      <c r="S40" s="262"/>
    </row>
    <row r="41" spans="1:20" ht="15" customHeight="1" thickBot="1" x14ac:dyDescent="0.3">
      <c r="A41" s="470"/>
      <c r="B41" s="1069"/>
      <c r="C41" s="1069"/>
      <c r="D41" s="1069"/>
      <c r="E41" s="1069"/>
      <c r="F41" s="262"/>
      <c r="G41" s="274"/>
      <c r="J41" s="262"/>
      <c r="R41" s="262"/>
      <c r="S41" s="262"/>
    </row>
    <row r="42" spans="1:20" ht="15" customHeight="1" x14ac:dyDescent="0.25">
      <c r="A42" s="470"/>
      <c r="B42" s="493"/>
      <c r="C42" s="493"/>
      <c r="D42" s="493"/>
      <c r="E42" s="493"/>
      <c r="F42" s="262"/>
      <c r="G42" s="274"/>
      <c r="J42" s="262"/>
      <c r="P42" s="1033" t="s">
        <v>320</v>
      </c>
      <c r="Q42" s="1034"/>
      <c r="R42" s="1034"/>
      <c r="S42" s="1035"/>
      <c r="T42" s="1036" t="s">
        <v>43</v>
      </c>
    </row>
    <row r="43" spans="1:20" ht="15" customHeight="1" x14ac:dyDescent="0.25">
      <c r="A43" s="1037"/>
      <c r="B43" s="1037"/>
      <c r="C43" s="275"/>
      <c r="D43" s="262"/>
      <c r="E43" s="262"/>
      <c r="F43" s="262"/>
      <c r="G43" s="274"/>
      <c r="J43" s="266"/>
      <c r="P43" s="1038" t="s">
        <v>329</v>
      </c>
      <c r="Q43" s="1039"/>
      <c r="R43" s="1039"/>
      <c r="S43" s="1040"/>
      <c r="T43" s="1036"/>
    </row>
    <row r="44" spans="1:20" ht="15" customHeight="1" x14ac:dyDescent="0.25">
      <c r="B44" s="1041" t="s">
        <v>330</v>
      </c>
      <c r="C44" s="1041"/>
      <c r="D44" s="1041"/>
      <c r="E44" s="1041"/>
      <c r="F44" s="262"/>
      <c r="G44" s="262"/>
      <c r="P44" s="1038"/>
      <c r="Q44" s="1039"/>
      <c r="R44" s="1039"/>
      <c r="S44" s="1040"/>
      <c r="T44" s="1036"/>
    </row>
    <row r="45" spans="1:20" ht="15" customHeight="1" x14ac:dyDescent="0.25">
      <c r="B45" s="1041"/>
      <c r="C45" s="1041"/>
      <c r="D45" s="1041"/>
      <c r="E45" s="1041"/>
      <c r="F45" s="472"/>
      <c r="G45" s="472"/>
      <c r="I45" s="1042" t="s">
        <v>331</v>
      </c>
      <c r="J45" s="1043"/>
      <c r="K45" s="1043"/>
      <c r="L45" s="1044"/>
      <c r="P45" s="1045" t="s">
        <v>332</v>
      </c>
      <c r="Q45" s="1046"/>
      <c r="R45" s="1046"/>
      <c r="S45" s="1047"/>
      <c r="T45" s="1036"/>
    </row>
    <row r="46" spans="1:20" ht="15" customHeight="1" thickBot="1" x14ac:dyDescent="0.3">
      <c r="A46" s="494"/>
      <c r="F46" s="262"/>
      <c r="G46" s="262"/>
      <c r="I46" s="1048" t="s">
        <v>125</v>
      </c>
      <c r="J46" s="1041"/>
      <c r="K46" s="1041"/>
      <c r="L46" s="1049"/>
      <c r="P46" s="1045"/>
      <c r="Q46" s="1046"/>
      <c r="R46" s="1046"/>
      <c r="S46" s="1047"/>
      <c r="T46" s="1036"/>
    </row>
    <row r="47" spans="1:20" ht="15" customHeight="1" thickBot="1" x14ac:dyDescent="0.3">
      <c r="A47" s="494"/>
      <c r="B47" s="494"/>
      <c r="C47" s="1053" t="s">
        <v>333</v>
      </c>
      <c r="D47" s="1054"/>
      <c r="E47" s="1054"/>
      <c r="F47" s="1055"/>
      <c r="I47" s="1048"/>
      <c r="J47" s="1041"/>
      <c r="K47" s="1041"/>
      <c r="L47" s="1049"/>
      <c r="P47" s="1056" t="s">
        <v>127</v>
      </c>
      <c r="Q47" s="1041"/>
      <c r="R47" s="1041"/>
      <c r="S47" s="1057"/>
      <c r="T47" s="1036"/>
    </row>
    <row r="48" spans="1:20" ht="15" customHeight="1" x14ac:dyDescent="0.25">
      <c r="F48" s="262"/>
      <c r="G48" s="262"/>
      <c r="I48" s="1050"/>
      <c r="J48" s="1051"/>
      <c r="K48" s="1051"/>
      <c r="L48" s="1052"/>
      <c r="P48" s="1056"/>
      <c r="Q48" s="1041"/>
      <c r="R48" s="1041"/>
      <c r="S48" s="1057"/>
      <c r="T48" s="1036"/>
    </row>
    <row r="49" spans="1:20" ht="15" customHeight="1" x14ac:dyDescent="0.25">
      <c r="B49" s="1041" t="s">
        <v>334</v>
      </c>
      <c r="C49" s="1041"/>
      <c r="D49" s="1041"/>
      <c r="E49" s="1041"/>
      <c r="G49" s="274"/>
      <c r="J49" s="278"/>
      <c r="P49" s="1056"/>
      <c r="Q49" s="1041"/>
      <c r="R49" s="1041"/>
      <c r="S49" s="1057"/>
      <c r="T49" s="1036"/>
    </row>
    <row r="50" spans="1:20" ht="15" customHeight="1" x14ac:dyDescent="0.25">
      <c r="A50" s="209"/>
      <c r="B50" s="1041"/>
      <c r="C50" s="1041"/>
      <c r="D50" s="1041"/>
      <c r="E50" s="1041"/>
      <c r="G50" s="274"/>
      <c r="J50" s="278"/>
      <c r="P50" s="1056"/>
      <c r="Q50" s="1041"/>
      <c r="R50" s="1041"/>
      <c r="S50" s="1057"/>
      <c r="T50" s="1036"/>
    </row>
    <row r="51" spans="1:20" ht="15" customHeight="1" x14ac:dyDescent="0.25">
      <c r="A51" s="470"/>
      <c r="B51" s="470"/>
      <c r="D51" s="279"/>
      <c r="E51" s="262"/>
      <c r="F51" s="262"/>
      <c r="G51" s="263"/>
      <c r="H51" s="4"/>
      <c r="I51" s="1067" t="s">
        <v>335</v>
      </c>
      <c r="J51" s="1067"/>
      <c r="K51" s="1067"/>
      <c r="L51" s="1067"/>
      <c r="P51" s="1058" t="s">
        <v>336</v>
      </c>
      <c r="Q51" s="1059"/>
      <c r="R51" s="1059"/>
      <c r="S51" s="1060"/>
      <c r="T51" s="1036"/>
    </row>
    <row r="52" spans="1:20" ht="15" customHeight="1" x14ac:dyDescent="0.25">
      <c r="A52" s="470"/>
      <c r="B52" s="470"/>
      <c r="D52" s="262"/>
      <c r="E52" s="262"/>
      <c r="F52" s="262"/>
      <c r="G52" s="262"/>
      <c r="H52" s="495"/>
      <c r="I52" s="1067"/>
      <c r="J52" s="1067"/>
      <c r="K52" s="1067"/>
      <c r="L52" s="1067"/>
      <c r="P52" s="1058"/>
      <c r="Q52" s="1059"/>
      <c r="R52" s="1059"/>
      <c r="S52" s="1060"/>
      <c r="T52" s="1036"/>
    </row>
    <row r="53" spans="1:20" ht="15" customHeight="1" x14ac:dyDescent="0.2">
      <c r="B53" s="1061" t="s">
        <v>337</v>
      </c>
      <c r="C53" s="1061"/>
      <c r="D53" s="1061"/>
      <c r="E53" s="1061"/>
      <c r="P53" s="1062" t="s">
        <v>165</v>
      </c>
      <c r="Q53" s="1061"/>
      <c r="R53" s="1061"/>
      <c r="S53" s="1063"/>
      <c r="T53" s="1036"/>
    </row>
    <row r="54" spans="1:20" ht="15" customHeight="1" thickBot="1" x14ac:dyDescent="0.25">
      <c r="B54" s="1061"/>
      <c r="C54" s="1061"/>
      <c r="D54" s="1061"/>
      <c r="E54" s="1061"/>
      <c r="P54" s="1064"/>
      <c r="Q54" s="1065"/>
      <c r="R54" s="1065"/>
      <c r="S54" s="1066"/>
      <c r="T54" s="1036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A3:B3"/>
    <mergeCell ref="E1:F1"/>
    <mergeCell ref="A4:T4"/>
    <mergeCell ref="B22:D22"/>
    <mergeCell ref="B23:D23"/>
    <mergeCell ref="A2:T2"/>
    <mergeCell ref="P38:S39"/>
    <mergeCell ref="B39:E41"/>
    <mergeCell ref="B24:D24"/>
    <mergeCell ref="B25:D25"/>
    <mergeCell ref="A27:T27"/>
    <mergeCell ref="A28:T28"/>
    <mergeCell ref="B30:E32"/>
    <mergeCell ref="P30:S32"/>
    <mergeCell ref="I31:L31"/>
    <mergeCell ref="A33:B33"/>
    <mergeCell ref="E33:F34"/>
    <mergeCell ref="B35:E37"/>
    <mergeCell ref="I36:L36"/>
    <mergeCell ref="I37:L39"/>
    <mergeCell ref="P42:S42"/>
    <mergeCell ref="T42:T54"/>
    <mergeCell ref="A43:B43"/>
    <mergeCell ref="P43:S44"/>
    <mergeCell ref="B44:E45"/>
    <mergeCell ref="I45:L45"/>
    <mergeCell ref="P45:S46"/>
    <mergeCell ref="I46:L48"/>
    <mergeCell ref="C47:F47"/>
    <mergeCell ref="P47:S50"/>
    <mergeCell ref="P51:S52"/>
    <mergeCell ref="B53:E54"/>
    <mergeCell ref="P53:S54"/>
    <mergeCell ref="B49:E50"/>
    <mergeCell ref="I51:L52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3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2" spans="1:4" ht="30" customHeight="1" x14ac:dyDescent="0.25">
      <c r="A2" s="872" t="s">
        <v>199</v>
      </c>
      <c r="B2" s="872"/>
      <c r="C2" s="872"/>
      <c r="D2" s="872"/>
    </row>
    <row r="3" spans="1:4" ht="30" customHeight="1" x14ac:dyDescent="0.2">
      <c r="A3" s="837" t="str">
        <f>T!E17&amp;" "&amp;T!G17</f>
        <v>III. čtvrtletí 2018</v>
      </c>
    </row>
    <row r="4" spans="1:4" ht="30" customHeight="1" x14ac:dyDescent="0.2">
      <c r="A4" s="8"/>
      <c r="B4" s="5"/>
      <c r="C4" s="869"/>
      <c r="D4" s="870"/>
    </row>
    <row r="5" spans="1:4" ht="30" customHeight="1" x14ac:dyDescent="0.2">
      <c r="A5" s="8"/>
      <c r="B5" s="5"/>
      <c r="C5" s="869"/>
      <c r="D5" s="870"/>
    </row>
    <row r="6" spans="1:4" ht="30" customHeight="1" x14ac:dyDescent="0.2">
      <c r="A6" s="8"/>
      <c r="B6" s="5"/>
      <c r="C6" s="869"/>
      <c r="D6" s="870"/>
    </row>
    <row r="7" spans="1:4" ht="30" customHeight="1" x14ac:dyDescent="0.2">
      <c r="A7" s="8"/>
      <c r="B7" s="5"/>
      <c r="C7" s="869"/>
      <c r="D7" s="870"/>
    </row>
    <row r="8" spans="1:4" ht="30" customHeight="1" x14ac:dyDescent="0.2">
      <c r="A8" s="8"/>
      <c r="B8" s="5"/>
      <c r="C8" s="869"/>
      <c r="D8" s="870"/>
    </row>
    <row r="9" spans="1:4" ht="30" customHeight="1" x14ac:dyDescent="0.2">
      <c r="A9" s="8"/>
      <c r="B9" s="5"/>
      <c r="C9" s="869"/>
      <c r="D9" s="870"/>
    </row>
    <row r="10" spans="1:4" ht="30" customHeight="1" x14ac:dyDescent="0.2">
      <c r="A10" s="8"/>
      <c r="B10" s="5"/>
      <c r="C10" s="10"/>
      <c r="D10" s="9"/>
    </row>
    <row r="11" spans="1:4" ht="30" customHeight="1" x14ac:dyDescent="0.2">
      <c r="A11" s="8"/>
      <c r="B11" s="5"/>
      <c r="C11" s="10"/>
      <c r="D11" s="9"/>
    </row>
    <row r="12" spans="1:4" ht="30" customHeight="1" x14ac:dyDescent="0.2">
      <c r="A12" s="8"/>
      <c r="B12" s="5"/>
      <c r="C12" s="10"/>
      <c r="D12" s="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23.1" customHeight="1" x14ac:dyDescent="0.2">
      <c r="A15" s="2"/>
      <c r="B15" s="7"/>
      <c r="C15" s="9"/>
      <c r="D15" s="9"/>
    </row>
    <row r="16" spans="1:4" ht="23.1" customHeight="1" x14ac:dyDescent="0.2">
      <c r="A16" s="2"/>
      <c r="B16" s="7"/>
      <c r="C16" s="9"/>
      <c r="D16" s="9"/>
    </row>
    <row r="17" spans="1:4" ht="23.1" customHeight="1" x14ac:dyDescent="0.2">
      <c r="A17" s="2"/>
      <c r="B17" s="7"/>
      <c r="C17" s="9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14"/>
      <c r="C19" s="13"/>
      <c r="D19" s="13"/>
    </row>
    <row r="20" spans="1:4" ht="23.1" customHeight="1" x14ac:dyDescent="0.2">
      <c r="A20" s="2"/>
      <c r="B20" s="14"/>
      <c r="C20" s="13"/>
      <c r="D20" s="13"/>
    </row>
    <row r="21" spans="1:4" ht="23.1" customHeight="1" x14ac:dyDescent="0.2">
      <c r="A21" s="2"/>
      <c r="B21" s="14"/>
      <c r="C21" s="13"/>
      <c r="D21" s="13"/>
    </row>
    <row r="22" spans="1:4" ht="23.1" customHeight="1" x14ac:dyDescent="0.2">
      <c r="A22" s="2"/>
      <c r="B22" s="14"/>
      <c r="C22" s="15"/>
      <c r="D22" s="15"/>
    </row>
    <row r="23" spans="1:4" ht="23.1" customHeight="1" x14ac:dyDescent="0.2">
      <c r="A23" s="2"/>
      <c r="B23" s="14"/>
      <c r="C23" s="15"/>
      <c r="D23" s="15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12"/>
    </row>
    <row r="26" spans="1:4" ht="23.1" customHeight="1" x14ac:dyDescent="0.2">
      <c r="A26" s="2"/>
    </row>
    <row r="27" spans="1:4" ht="23.1" customHeight="1" x14ac:dyDescent="0.2">
      <c r="A27" s="17"/>
      <c r="B27" s="18"/>
      <c r="C27" s="19"/>
      <c r="D27" s="19"/>
    </row>
    <row r="28" spans="1:4" ht="23.1" customHeight="1" x14ac:dyDescent="0.2">
      <c r="A28" s="17"/>
      <c r="B28" s="20"/>
      <c r="C28" s="16"/>
      <c r="D28" s="16"/>
    </row>
    <row r="29" spans="1:4" ht="23.1" customHeight="1" x14ac:dyDescent="0.2">
      <c r="A29" s="17"/>
      <c r="B29" s="14"/>
      <c r="C29" s="15"/>
      <c r="D29" s="15"/>
    </row>
    <row r="30" spans="1:4" ht="23.1" customHeight="1" x14ac:dyDescent="0.2">
      <c r="A30" s="2"/>
      <c r="B30" s="7"/>
      <c r="C30" s="870"/>
      <c r="D30" s="870"/>
    </row>
    <row r="31" spans="1:4" ht="23.1" customHeight="1" x14ac:dyDescent="0.2">
      <c r="A31" s="2"/>
      <c r="B31" s="7"/>
      <c r="C31" s="870"/>
      <c r="D31" s="870"/>
    </row>
    <row r="32" spans="1:4" ht="23.1" customHeight="1" x14ac:dyDescent="0.2">
      <c r="A32" s="2"/>
      <c r="B32" s="7"/>
      <c r="C32" s="870"/>
      <c r="D32" s="870"/>
    </row>
    <row r="33" spans="1:4" ht="30" customHeight="1" x14ac:dyDescent="0.2">
      <c r="A33" s="871"/>
      <c r="B33" s="871"/>
      <c r="C33" s="871"/>
      <c r="D33" s="871"/>
    </row>
  </sheetData>
  <mergeCells count="11">
    <mergeCell ref="C4:D4"/>
    <mergeCell ref="C5:D5"/>
    <mergeCell ref="C6:D6"/>
    <mergeCell ref="A2:D2"/>
    <mergeCell ref="C7:D7"/>
    <mergeCell ref="C8:D8"/>
    <mergeCell ref="C9:D9"/>
    <mergeCell ref="C32:D32"/>
    <mergeCell ref="A33:D33"/>
    <mergeCell ref="C30:D30"/>
    <mergeCell ref="C31:D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topLeftCell="A7" zoomScaleNormal="100" zoomScaleSheetLayoutView="100" workbookViewId="0"/>
  </sheetViews>
  <sheetFormatPr defaultRowHeight="12.75" x14ac:dyDescent="0.25"/>
  <cols>
    <col min="1" max="1" width="11.140625" style="30" customWidth="1"/>
    <col min="2" max="2" width="8.85546875" style="30" customWidth="1"/>
    <col min="3" max="3" width="12.7109375" style="30" customWidth="1"/>
    <col min="4" max="11" width="8.28515625" style="30" customWidth="1"/>
    <col min="12" max="12" width="1.7109375" style="30" customWidth="1"/>
    <col min="13" max="16384" width="9.140625" style="30"/>
  </cols>
  <sheetData>
    <row r="1" spans="1:17" x14ac:dyDescent="0.25">
      <c r="K1" s="873" t="s">
        <v>225</v>
      </c>
      <c r="L1" s="873"/>
    </row>
    <row r="2" spans="1:17" ht="15.75" x14ac:dyDescent="0.25">
      <c r="A2" s="874" t="s">
        <v>131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</row>
    <row r="3" spans="1:17" ht="18" customHeight="1" x14ac:dyDescent="0.25">
      <c r="A3" s="769" t="str">
        <f>T!E17&amp;" "&amp;T!G17</f>
        <v>III. čtvrtletí 2018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20.25" customHeight="1" x14ac:dyDescent="0.25">
      <c r="C4" s="128"/>
      <c r="D4" s="875"/>
      <c r="E4" s="876"/>
      <c r="F4" s="876"/>
      <c r="G4" s="876"/>
      <c r="H4" s="876"/>
      <c r="I4" s="876"/>
      <c r="J4" s="876"/>
      <c r="K4" s="876"/>
      <c r="L4" s="39"/>
    </row>
    <row r="5" spans="1:17" s="127" customFormat="1" ht="40.5" customHeight="1" x14ac:dyDescent="0.25">
      <c r="B5" s="128"/>
      <c r="C5" s="128"/>
      <c r="D5" s="877" t="s">
        <v>342</v>
      </c>
      <c r="E5" s="878"/>
      <c r="F5" s="878"/>
      <c r="G5" s="879"/>
      <c r="H5" s="880" t="s">
        <v>1</v>
      </c>
      <c r="I5" s="880"/>
      <c r="J5" s="880"/>
      <c r="K5" s="880"/>
      <c r="L5" s="129"/>
    </row>
    <row r="6" spans="1:17" ht="20.100000000000001" customHeight="1" thickBot="1" x14ac:dyDescent="0.3">
      <c r="A6" s="39"/>
      <c r="B6" s="62"/>
      <c r="C6" s="39"/>
      <c r="D6" s="54" t="str">
        <f>T!J20</f>
        <v>Červenec</v>
      </c>
      <c r="E6" s="48" t="str">
        <f>T!J21</f>
        <v>Srpen</v>
      </c>
      <c r="F6" s="48" t="str">
        <f>T!J22</f>
        <v>Září</v>
      </c>
      <c r="G6" s="582" t="str">
        <f>T!E17</f>
        <v>III. čtvrtletí</v>
      </c>
      <c r="H6" s="48" t="str">
        <f>D6</f>
        <v>Červenec</v>
      </c>
      <c r="I6" s="48" t="str">
        <f>E6</f>
        <v>Srpen</v>
      </c>
      <c r="J6" s="48" t="str">
        <f>F6</f>
        <v>Září</v>
      </c>
      <c r="K6" s="707" t="str">
        <f>G6</f>
        <v>III. čtvrtletí</v>
      </c>
      <c r="L6" s="63"/>
    </row>
    <row r="7" spans="1:17" ht="14.1" customHeight="1" x14ac:dyDescent="0.25">
      <c r="A7" s="887" t="s">
        <v>130</v>
      </c>
      <c r="B7" s="881" t="s">
        <v>79</v>
      </c>
      <c r="C7" s="49" t="s">
        <v>81</v>
      </c>
      <c r="D7" s="55">
        <v>2690586.5397193795</v>
      </c>
      <c r="E7" s="50">
        <v>3776174.7336216904</v>
      </c>
      <c r="F7" s="50">
        <v>3497367.3594261003</v>
      </c>
      <c r="G7" s="583">
        <f>SUM(D7:F7)</f>
        <v>9964128.6327671707</v>
      </c>
      <c r="H7" s="50">
        <v>28756468.712430999</v>
      </c>
      <c r="I7" s="50">
        <v>40272440.512868002</v>
      </c>
      <c r="J7" s="50">
        <v>37330136.881728001</v>
      </c>
      <c r="K7" s="708">
        <f>SUM(H7:J7)</f>
        <v>106359046.10702699</v>
      </c>
      <c r="L7" s="64"/>
      <c r="N7" s="425"/>
      <c r="O7" s="425"/>
      <c r="P7" s="425"/>
      <c r="Q7" s="425"/>
    </row>
    <row r="8" spans="1:17" ht="14.1" customHeight="1" x14ac:dyDescent="0.25">
      <c r="A8" s="888"/>
      <c r="B8" s="882"/>
      <c r="C8" s="37" t="s">
        <v>82</v>
      </c>
      <c r="D8" s="56">
        <v>41.708280677850261</v>
      </c>
      <c r="E8" s="32">
        <v>32.486782619143945</v>
      </c>
      <c r="F8" s="32">
        <v>74.754258322174053</v>
      </c>
      <c r="G8" s="584">
        <f>SUM(D8:F8)</f>
        <v>148.94932161916824</v>
      </c>
      <c r="H8" s="32">
        <v>437.96775900000017</v>
      </c>
      <c r="I8" s="32">
        <v>340.99459300011819</v>
      </c>
      <c r="J8" s="32">
        <v>784.96919200000002</v>
      </c>
      <c r="K8" s="709">
        <f t="shared" ref="K8:K48" si="0">SUM(H8:J8)</f>
        <v>1563.9315440001183</v>
      </c>
      <c r="L8" s="63"/>
      <c r="N8" s="425"/>
      <c r="O8" s="425"/>
      <c r="P8" s="425"/>
      <c r="Q8" s="425"/>
    </row>
    <row r="9" spans="1:17" ht="14.1" customHeight="1" x14ac:dyDescent="0.25">
      <c r="A9" s="888"/>
      <c r="B9" s="883"/>
      <c r="C9" s="38" t="s">
        <v>83</v>
      </c>
      <c r="D9" s="57">
        <v>2690628.2480000574</v>
      </c>
      <c r="E9" s="35">
        <v>3776207.2204043097</v>
      </c>
      <c r="F9" s="35">
        <v>3497442.1136844223</v>
      </c>
      <c r="G9" s="585">
        <f t="shared" ref="G9" si="1">SUM(D9:F9)</f>
        <v>9964277.5820887908</v>
      </c>
      <c r="H9" s="35">
        <v>28756906.680189997</v>
      </c>
      <c r="I9" s="35">
        <v>40272781.507461004</v>
      </c>
      <c r="J9" s="35">
        <v>37330921.850919999</v>
      </c>
      <c r="K9" s="710">
        <f t="shared" si="0"/>
        <v>106360610.038571</v>
      </c>
      <c r="L9" s="63"/>
      <c r="N9" s="425"/>
      <c r="O9" s="425"/>
      <c r="P9" s="425"/>
      <c r="Q9" s="425"/>
    </row>
    <row r="10" spans="1:17" ht="14.1" customHeight="1" x14ac:dyDescent="0.25">
      <c r="A10" s="888"/>
      <c r="B10" s="884" t="s">
        <v>80</v>
      </c>
      <c r="C10" s="36" t="s">
        <v>81</v>
      </c>
      <c r="D10" s="58">
        <v>1955428.9478038484</v>
      </c>
      <c r="E10" s="31">
        <v>2890243.0678341603</v>
      </c>
      <c r="F10" s="31">
        <v>2793729.839645532</v>
      </c>
      <c r="G10" s="584">
        <f>SUM(D10:F10)</f>
        <v>7639401.8552835407</v>
      </c>
      <c r="H10" s="31">
        <v>20887441.482999999</v>
      </c>
      <c r="I10" s="31">
        <v>30832151.650467999</v>
      </c>
      <c r="J10" s="31">
        <v>29827925.497552998</v>
      </c>
      <c r="K10" s="711">
        <f t="shared" si="0"/>
        <v>81547518.631020993</v>
      </c>
      <c r="L10" s="63"/>
      <c r="N10" s="425"/>
      <c r="O10" s="425"/>
      <c r="P10" s="425"/>
      <c r="Q10" s="425"/>
    </row>
    <row r="11" spans="1:17" ht="14.1" customHeight="1" x14ac:dyDescent="0.25">
      <c r="A11" s="888"/>
      <c r="B11" s="882"/>
      <c r="C11" s="37" t="s">
        <v>82</v>
      </c>
      <c r="D11" s="56">
        <v>14.66225003881846</v>
      </c>
      <c r="E11" s="32">
        <v>9.9235064895118903</v>
      </c>
      <c r="F11" s="32">
        <v>14.960980589974179</v>
      </c>
      <c r="G11" s="584">
        <f>SUM(D11:F11)</f>
        <v>39.546737118304527</v>
      </c>
      <c r="H11" s="32">
        <v>156.8664431</v>
      </c>
      <c r="I11" s="32">
        <v>105.93902490000001</v>
      </c>
      <c r="J11" s="32">
        <v>159.85211409999999</v>
      </c>
      <c r="K11" s="711">
        <f t="shared" si="0"/>
        <v>422.65758210000001</v>
      </c>
      <c r="L11" s="63"/>
      <c r="N11" s="425"/>
      <c r="O11" s="425"/>
      <c r="P11" s="425"/>
      <c r="Q11" s="425"/>
    </row>
    <row r="12" spans="1:17" ht="14.1" customHeight="1" x14ac:dyDescent="0.25">
      <c r="A12" s="888"/>
      <c r="B12" s="883"/>
      <c r="C12" s="38" t="s">
        <v>83</v>
      </c>
      <c r="D12" s="57">
        <v>1955443.6100538871</v>
      </c>
      <c r="E12" s="35">
        <v>2890252.9913406498</v>
      </c>
      <c r="F12" s="35">
        <v>2793744.8006261219</v>
      </c>
      <c r="G12" s="585">
        <f t="shared" ref="G12" si="2">SUM(D12:F12)</f>
        <v>7639441.4020206593</v>
      </c>
      <c r="H12" s="35">
        <v>20887598.3494431</v>
      </c>
      <c r="I12" s="35">
        <v>30832257.589492898</v>
      </c>
      <c r="J12" s="35">
        <v>29828085.349667098</v>
      </c>
      <c r="K12" s="710">
        <f t="shared" si="0"/>
        <v>81547941.288603097</v>
      </c>
      <c r="L12" s="63"/>
      <c r="N12" s="425"/>
      <c r="O12" s="425"/>
      <c r="P12" s="425"/>
      <c r="Q12" s="425"/>
    </row>
    <row r="13" spans="1:17" ht="14.1" customHeight="1" x14ac:dyDescent="0.25">
      <c r="A13" s="888"/>
      <c r="B13" s="885" t="s">
        <v>135</v>
      </c>
      <c r="C13" s="36" t="s">
        <v>81</v>
      </c>
      <c r="D13" s="58">
        <v>735157.59191553108</v>
      </c>
      <c r="E13" s="31">
        <v>885931.66578753013</v>
      </c>
      <c r="F13" s="31">
        <v>703637.51978056831</v>
      </c>
      <c r="G13" s="584">
        <f>SUM(D13:F13)</f>
        <v>2324726.7774836295</v>
      </c>
      <c r="H13" s="31">
        <v>7869027.2294309996</v>
      </c>
      <c r="I13" s="31">
        <v>9440288.8624000028</v>
      </c>
      <c r="J13" s="31">
        <v>7502211.3841750026</v>
      </c>
      <c r="K13" s="711">
        <f t="shared" si="0"/>
        <v>24811527.476006005</v>
      </c>
      <c r="L13" s="63"/>
      <c r="N13" s="425"/>
      <c r="O13" s="425"/>
      <c r="P13" s="425"/>
      <c r="Q13" s="425"/>
    </row>
    <row r="14" spans="1:17" ht="14.1" customHeight="1" x14ac:dyDescent="0.25">
      <c r="A14" s="888"/>
      <c r="B14" s="882"/>
      <c r="C14" s="37" t="s">
        <v>82</v>
      </c>
      <c r="D14" s="56">
        <v>27.046030639031802</v>
      </c>
      <c r="E14" s="32">
        <v>22.563276129632055</v>
      </c>
      <c r="F14" s="32">
        <v>59.793277732199876</v>
      </c>
      <c r="G14" s="584">
        <f>SUM(D14:F14)</f>
        <v>109.40258450086372</v>
      </c>
      <c r="H14" s="32">
        <v>281.10131590000015</v>
      </c>
      <c r="I14" s="32">
        <v>235.05556810011819</v>
      </c>
      <c r="J14" s="32">
        <v>625.11707790000003</v>
      </c>
      <c r="K14" s="711">
        <f t="shared" si="0"/>
        <v>1141.2739619001184</v>
      </c>
      <c r="L14" s="63"/>
      <c r="N14" s="425"/>
      <c r="O14" s="425"/>
      <c r="P14" s="425"/>
      <c r="Q14" s="425"/>
    </row>
    <row r="15" spans="1:17" ht="14.1" customHeight="1" thickBot="1" x14ac:dyDescent="0.3">
      <c r="A15" s="889"/>
      <c r="B15" s="886"/>
      <c r="C15" s="51" t="s">
        <v>83</v>
      </c>
      <c r="D15" s="59">
        <v>735184.63794617017</v>
      </c>
      <c r="E15" s="52">
        <v>885954.22906365979</v>
      </c>
      <c r="F15" s="52">
        <v>703697.31305830053</v>
      </c>
      <c r="G15" s="586">
        <f t="shared" ref="G15:G52" si="3">SUM(D15:F15)</f>
        <v>2324836.1800681306</v>
      </c>
      <c r="H15" s="52">
        <v>7869308.3307468994</v>
      </c>
      <c r="I15" s="52">
        <v>9440523.9179681037</v>
      </c>
      <c r="J15" s="52">
        <v>7502836.5012529027</v>
      </c>
      <c r="K15" s="712">
        <f t="shared" si="0"/>
        <v>24812668.749967903</v>
      </c>
      <c r="L15" s="65"/>
      <c r="N15" s="425"/>
      <c r="O15" s="425"/>
      <c r="P15" s="425"/>
      <c r="Q15" s="425"/>
    </row>
    <row r="16" spans="1:17" ht="14.1" customHeight="1" x14ac:dyDescent="0.25">
      <c r="A16" s="887" t="s">
        <v>133</v>
      </c>
      <c r="B16" s="882" t="s">
        <v>84</v>
      </c>
      <c r="C16" s="37" t="s">
        <v>297</v>
      </c>
      <c r="D16" s="56">
        <v>0</v>
      </c>
      <c r="E16" s="32">
        <v>6570.1629999999996</v>
      </c>
      <c r="F16" s="32">
        <v>0</v>
      </c>
      <c r="G16" s="584">
        <f t="shared" si="3"/>
        <v>6570.1629999999996</v>
      </c>
      <c r="H16" s="32">
        <v>0</v>
      </c>
      <c r="I16" s="32">
        <v>70095.104730999985</v>
      </c>
      <c r="J16" s="32">
        <v>0</v>
      </c>
      <c r="K16" s="711">
        <f t="shared" si="0"/>
        <v>70095.104730999985</v>
      </c>
      <c r="L16" s="63"/>
      <c r="N16" s="425"/>
      <c r="O16" s="425"/>
      <c r="P16" s="425"/>
      <c r="Q16" s="425"/>
    </row>
    <row r="17" spans="1:17" ht="14.1" customHeight="1" x14ac:dyDescent="0.25">
      <c r="A17" s="888"/>
      <c r="B17" s="882"/>
      <c r="C17" s="37" t="s">
        <v>132</v>
      </c>
      <c r="D17" s="56">
        <v>5206.7849999999989</v>
      </c>
      <c r="E17" s="32">
        <v>16.653000000000002</v>
      </c>
      <c r="F17" s="32">
        <v>1507.4350000000002</v>
      </c>
      <c r="G17" s="584">
        <f>SUM(D17:F17)</f>
        <v>6730.8729999999996</v>
      </c>
      <c r="H17" s="32">
        <v>55805.167999999991</v>
      </c>
      <c r="I17" s="32">
        <v>177.55099999999999</v>
      </c>
      <c r="J17" s="32">
        <v>16104.257</v>
      </c>
      <c r="K17" s="711">
        <f t="shared" si="0"/>
        <v>72086.975999999995</v>
      </c>
      <c r="L17" s="63"/>
      <c r="N17" s="425"/>
      <c r="O17" s="425"/>
      <c r="P17" s="425"/>
      <c r="Q17" s="425"/>
    </row>
    <row r="18" spans="1:17" ht="14.1" customHeight="1" x14ac:dyDescent="0.25">
      <c r="A18" s="888"/>
      <c r="B18" s="882"/>
      <c r="C18" s="37" t="s">
        <v>207</v>
      </c>
      <c r="D18" s="56">
        <v>70206.077999999994</v>
      </c>
      <c r="E18" s="32">
        <v>10878.236999999999</v>
      </c>
      <c r="F18" s="32">
        <v>8636.6530000000002</v>
      </c>
      <c r="G18" s="584">
        <f>SUM(D18:F18)</f>
        <v>89720.967999999993</v>
      </c>
      <c r="H18" s="32">
        <v>751991.75100000005</v>
      </c>
      <c r="I18" s="32">
        <v>116297.59</v>
      </c>
      <c r="J18" s="32">
        <v>92535.286000000007</v>
      </c>
      <c r="K18" s="711">
        <f t="shared" si="0"/>
        <v>960824.62699999998</v>
      </c>
      <c r="L18" s="63"/>
      <c r="N18" s="425"/>
      <c r="O18" s="425"/>
      <c r="P18" s="425"/>
      <c r="Q18" s="425"/>
    </row>
    <row r="19" spans="1:17" ht="14.1" customHeight="1" x14ac:dyDescent="0.25">
      <c r="A19" s="888"/>
      <c r="B19" s="883"/>
      <c r="C19" s="38" t="s">
        <v>83</v>
      </c>
      <c r="D19" s="57">
        <v>75412.862999999998</v>
      </c>
      <c r="E19" s="35">
        <v>17465.053</v>
      </c>
      <c r="F19" s="35">
        <v>10144.088</v>
      </c>
      <c r="G19" s="585">
        <f>SUM(D19:F19)</f>
        <v>103022.004</v>
      </c>
      <c r="H19" s="35">
        <v>807796.91899999999</v>
      </c>
      <c r="I19" s="35">
        <v>186570.24573099997</v>
      </c>
      <c r="J19" s="35">
        <v>108639.54300000001</v>
      </c>
      <c r="K19" s="710">
        <f>SUM(H19:J19)</f>
        <v>1103006.7077309999</v>
      </c>
      <c r="L19" s="63"/>
      <c r="N19" s="425"/>
      <c r="O19" s="425"/>
      <c r="P19" s="425"/>
      <c r="Q19" s="425"/>
    </row>
    <row r="20" spans="1:17" ht="14.1" customHeight="1" x14ac:dyDescent="0.25">
      <c r="A20" s="888"/>
      <c r="B20" s="884" t="s">
        <v>85</v>
      </c>
      <c r="C20" s="37" t="s">
        <v>297</v>
      </c>
      <c r="D20" s="58">
        <v>432222.86700000003</v>
      </c>
      <c r="E20" s="31">
        <v>505766.95600000001</v>
      </c>
      <c r="F20" s="31">
        <v>300398.848</v>
      </c>
      <c r="G20" s="584">
        <f t="shared" si="3"/>
        <v>1238388.6710000001</v>
      </c>
      <c r="H20" s="31">
        <v>4631799.9832030004</v>
      </c>
      <c r="I20" s="31">
        <v>5395271.8727249997</v>
      </c>
      <c r="J20" s="31">
        <v>3210009.1948549999</v>
      </c>
      <c r="K20" s="711">
        <f t="shared" si="0"/>
        <v>13237081.050783001</v>
      </c>
      <c r="L20" s="63"/>
      <c r="N20" s="425"/>
      <c r="O20" s="425"/>
      <c r="P20" s="425"/>
      <c r="Q20" s="425"/>
    </row>
    <row r="21" spans="1:17" ht="14.1" customHeight="1" x14ac:dyDescent="0.25">
      <c r="A21" s="888"/>
      <c r="B21" s="882"/>
      <c r="C21" s="37" t="s">
        <v>132</v>
      </c>
      <c r="D21" s="56">
        <v>42575.780999999988</v>
      </c>
      <c r="E21" s="32">
        <v>56684.079000000005</v>
      </c>
      <c r="F21" s="32">
        <v>22248.116999999998</v>
      </c>
      <c r="G21" s="584">
        <f t="shared" si="3"/>
        <v>121507.97699999998</v>
      </c>
      <c r="H21" s="32">
        <v>456524.55599999998</v>
      </c>
      <c r="I21" s="32">
        <v>604931.79900000012</v>
      </c>
      <c r="J21" s="32">
        <v>237782.511</v>
      </c>
      <c r="K21" s="711">
        <f t="shared" si="0"/>
        <v>1299238.8659999999</v>
      </c>
      <c r="L21" s="63"/>
      <c r="N21" s="425"/>
      <c r="O21" s="425"/>
      <c r="P21" s="425"/>
      <c r="Q21" s="425"/>
    </row>
    <row r="22" spans="1:17" ht="14.1" customHeight="1" x14ac:dyDescent="0.25">
      <c r="A22" s="888"/>
      <c r="B22" s="882"/>
      <c r="C22" s="37" t="s">
        <v>207</v>
      </c>
      <c r="D22" s="56">
        <v>17542.977000000014</v>
      </c>
      <c r="E22" s="32">
        <v>12083.012999999999</v>
      </c>
      <c r="F22" s="32">
        <v>24439.368999999999</v>
      </c>
      <c r="G22" s="584">
        <f t="shared" si="3"/>
        <v>54065.359000000011</v>
      </c>
      <c r="H22" s="32">
        <v>188353.05200000003</v>
      </c>
      <c r="I22" s="32">
        <v>128985.84999999986</v>
      </c>
      <c r="J22" s="32">
        <v>261181.03399999999</v>
      </c>
      <c r="K22" s="711">
        <f t="shared" si="0"/>
        <v>578519.93599999987</v>
      </c>
      <c r="L22" s="63"/>
      <c r="N22" s="425"/>
      <c r="O22" s="425"/>
      <c r="P22" s="425"/>
      <c r="Q22" s="425"/>
    </row>
    <row r="23" spans="1:17" ht="14.1" customHeight="1" x14ac:dyDescent="0.25">
      <c r="A23" s="888"/>
      <c r="B23" s="883"/>
      <c r="C23" s="38" t="s">
        <v>83</v>
      </c>
      <c r="D23" s="57">
        <v>492341.62500000006</v>
      </c>
      <c r="E23" s="35">
        <v>574534.04800000007</v>
      </c>
      <c r="F23" s="35">
        <v>347086.33399999997</v>
      </c>
      <c r="G23" s="585">
        <f t="shared" si="3"/>
        <v>1413962.0070000002</v>
      </c>
      <c r="H23" s="35">
        <v>5276677.5912030004</v>
      </c>
      <c r="I23" s="35">
        <v>6129189.521724999</v>
      </c>
      <c r="J23" s="35">
        <v>3708972.7398549998</v>
      </c>
      <c r="K23" s="710">
        <f t="shared" si="0"/>
        <v>15114839.852782998</v>
      </c>
      <c r="L23" s="63"/>
      <c r="N23" s="425"/>
      <c r="O23" s="425"/>
      <c r="P23" s="425"/>
      <c r="Q23" s="425"/>
    </row>
    <row r="24" spans="1:17" ht="14.1" customHeight="1" x14ac:dyDescent="0.25">
      <c r="A24" s="888"/>
      <c r="B24" s="885" t="s">
        <v>136</v>
      </c>
      <c r="C24" s="37" t="s">
        <v>297</v>
      </c>
      <c r="D24" s="58">
        <v>-432222.86700000003</v>
      </c>
      <c r="E24" s="31">
        <v>-499196.79300000001</v>
      </c>
      <c r="F24" s="31">
        <v>-300398.848</v>
      </c>
      <c r="G24" s="587">
        <f t="shared" si="3"/>
        <v>-1231818.5079999999</v>
      </c>
      <c r="H24" s="31">
        <v>-4631799.9832030004</v>
      </c>
      <c r="I24" s="31">
        <v>-5325176.7679939996</v>
      </c>
      <c r="J24" s="31">
        <v>-3210009.1948549999</v>
      </c>
      <c r="K24" s="713">
        <f t="shared" si="0"/>
        <v>-13166985.946052</v>
      </c>
      <c r="L24" s="63"/>
      <c r="N24" s="425"/>
      <c r="O24" s="425"/>
      <c r="P24" s="425"/>
      <c r="Q24" s="425"/>
    </row>
    <row r="25" spans="1:17" ht="14.1" customHeight="1" x14ac:dyDescent="0.25">
      <c r="A25" s="888"/>
      <c r="B25" s="882"/>
      <c r="C25" s="37" t="s">
        <v>132</v>
      </c>
      <c r="D25" s="56">
        <v>-37368.995999999992</v>
      </c>
      <c r="E25" s="32">
        <v>-56667.426000000007</v>
      </c>
      <c r="F25" s="32">
        <v>-20740.681999999997</v>
      </c>
      <c r="G25" s="584">
        <f t="shared" si="3"/>
        <v>-114777.10399999999</v>
      </c>
      <c r="H25" s="32">
        <v>-400719.38799999998</v>
      </c>
      <c r="I25" s="32">
        <v>-604754.24800000014</v>
      </c>
      <c r="J25" s="32">
        <v>-221678.25399999999</v>
      </c>
      <c r="K25" s="709">
        <f t="shared" si="0"/>
        <v>-1227151.8900000001</v>
      </c>
      <c r="L25" s="63"/>
      <c r="N25" s="425"/>
      <c r="O25" s="425"/>
      <c r="P25" s="425"/>
      <c r="Q25" s="425"/>
    </row>
    <row r="26" spans="1:17" ht="14.1" customHeight="1" x14ac:dyDescent="0.25">
      <c r="A26" s="888"/>
      <c r="B26" s="882"/>
      <c r="C26" s="37" t="s">
        <v>207</v>
      </c>
      <c r="D26" s="56">
        <v>52663.100999999981</v>
      </c>
      <c r="E26" s="32">
        <v>-1204.7759999999998</v>
      </c>
      <c r="F26" s="32">
        <v>-15802.715999999999</v>
      </c>
      <c r="G26" s="584">
        <f t="shared" si="3"/>
        <v>35655.608999999982</v>
      </c>
      <c r="H26" s="32">
        <v>563638.69900000002</v>
      </c>
      <c r="I26" s="32">
        <v>-12688.259999999864</v>
      </c>
      <c r="J26" s="32">
        <v>-168645.74799999996</v>
      </c>
      <c r="K26" s="709">
        <f t="shared" si="0"/>
        <v>382304.69100000017</v>
      </c>
      <c r="L26" s="63"/>
      <c r="N26" s="425"/>
      <c r="O26" s="425"/>
      <c r="P26" s="425"/>
      <c r="Q26" s="425"/>
    </row>
    <row r="27" spans="1:17" ht="14.1" customHeight="1" x14ac:dyDescent="0.25">
      <c r="A27" s="888"/>
      <c r="B27" s="883"/>
      <c r="C27" s="38" t="s">
        <v>83</v>
      </c>
      <c r="D27" s="57">
        <v>-416928.76200000005</v>
      </c>
      <c r="E27" s="35">
        <v>-557068.995</v>
      </c>
      <c r="F27" s="35">
        <v>-336942.24599999998</v>
      </c>
      <c r="G27" s="585">
        <f t="shared" si="3"/>
        <v>-1310940.003</v>
      </c>
      <c r="H27" s="35">
        <v>-4468880.6722030006</v>
      </c>
      <c r="I27" s="35">
        <v>-5942619.2759939991</v>
      </c>
      <c r="J27" s="35">
        <v>-3600333.1968550002</v>
      </c>
      <c r="K27" s="714">
        <f t="shared" si="0"/>
        <v>-14011833.145052001</v>
      </c>
      <c r="L27" s="63"/>
      <c r="N27" s="425"/>
      <c r="O27" s="425"/>
      <c r="P27" s="425"/>
      <c r="Q27" s="425"/>
    </row>
    <row r="28" spans="1:17" ht="14.1" customHeight="1" thickBot="1" x14ac:dyDescent="0.3">
      <c r="A28" s="889"/>
      <c r="B28" s="890" t="s">
        <v>139</v>
      </c>
      <c r="C28" s="891"/>
      <c r="D28" s="59">
        <v>1717016.7078421693</v>
      </c>
      <c r="E28" s="52">
        <v>2284531.67784217</v>
      </c>
      <c r="F28" s="52">
        <v>2624971.0958421696</v>
      </c>
      <c r="G28" s="586">
        <f>F28</f>
        <v>2624971.0958421696</v>
      </c>
      <c r="H28" s="52">
        <v>18507102.421731789</v>
      </c>
      <c r="I28" s="52">
        <v>24561592.009725783</v>
      </c>
      <c r="J28" s="52">
        <v>28199382.927580785</v>
      </c>
      <c r="K28" s="712">
        <f>J28</f>
        <v>28199382.927580785</v>
      </c>
      <c r="L28" s="63"/>
      <c r="N28" s="425"/>
      <c r="O28" s="425"/>
      <c r="P28" s="425"/>
      <c r="Q28" s="425"/>
    </row>
    <row r="29" spans="1:17" ht="14.1" customHeight="1" x14ac:dyDescent="0.25">
      <c r="A29" s="888" t="s">
        <v>134</v>
      </c>
      <c r="B29" s="892" t="s">
        <v>87</v>
      </c>
      <c r="C29" s="37" t="s">
        <v>86</v>
      </c>
      <c r="D29" s="56">
        <v>8757.7729999999992</v>
      </c>
      <c r="E29" s="32">
        <v>9230.8779999999988</v>
      </c>
      <c r="F29" s="32">
        <v>9850.1029999999973</v>
      </c>
      <c r="G29" s="584">
        <f t="shared" si="3"/>
        <v>27838.753999999994</v>
      </c>
      <c r="H29" s="32">
        <v>94465.126075200009</v>
      </c>
      <c r="I29" s="32">
        <v>99709.114727000007</v>
      </c>
      <c r="J29" s="32">
        <v>106116.67957379999</v>
      </c>
      <c r="K29" s="711">
        <f t="shared" si="0"/>
        <v>300290.92037599999</v>
      </c>
      <c r="L29" s="64"/>
      <c r="N29" s="425"/>
      <c r="O29" s="425"/>
      <c r="P29" s="425"/>
      <c r="Q29" s="425"/>
    </row>
    <row r="30" spans="1:17" ht="14.1" customHeight="1" x14ac:dyDescent="0.25">
      <c r="A30" s="888"/>
      <c r="B30" s="892"/>
      <c r="C30" s="37" t="s">
        <v>93</v>
      </c>
      <c r="D30" s="56">
        <v>785.19500000000016</v>
      </c>
      <c r="E30" s="32">
        <v>688.30699999999979</v>
      </c>
      <c r="F30" s="32">
        <v>859.65600000000086</v>
      </c>
      <c r="G30" s="584">
        <f t="shared" si="3"/>
        <v>2333.1580000000008</v>
      </c>
      <c r="H30" s="32">
        <v>8567.9430000000066</v>
      </c>
      <c r="I30" s="32">
        <v>7528.799051400003</v>
      </c>
      <c r="J30" s="32">
        <v>9395.9870000000083</v>
      </c>
      <c r="K30" s="711">
        <f t="shared" si="0"/>
        <v>25492.72905140002</v>
      </c>
      <c r="L30" s="63"/>
      <c r="N30" s="425"/>
      <c r="O30" s="425"/>
      <c r="P30" s="425"/>
      <c r="Q30" s="425"/>
    </row>
    <row r="31" spans="1:17" ht="14.1" customHeight="1" x14ac:dyDescent="0.25">
      <c r="A31" s="888"/>
      <c r="B31" s="895"/>
      <c r="C31" s="38" t="s">
        <v>83</v>
      </c>
      <c r="D31" s="57">
        <v>9542.9679999999989</v>
      </c>
      <c r="E31" s="35">
        <v>9919.1849999999977</v>
      </c>
      <c r="F31" s="35">
        <v>10709.758999999998</v>
      </c>
      <c r="G31" s="585">
        <f t="shared" si="3"/>
        <v>30171.911999999997</v>
      </c>
      <c r="H31" s="35">
        <v>103033.06907520001</v>
      </c>
      <c r="I31" s="35">
        <v>107237.9137784</v>
      </c>
      <c r="J31" s="35">
        <v>115512.6665738</v>
      </c>
      <c r="K31" s="710">
        <f t="shared" si="0"/>
        <v>325783.64942739997</v>
      </c>
      <c r="L31" s="63"/>
      <c r="N31" s="425"/>
      <c r="O31" s="425"/>
      <c r="P31" s="425"/>
      <c r="Q31" s="425"/>
    </row>
    <row r="32" spans="1:17" ht="14.1" customHeight="1" x14ac:dyDescent="0.25">
      <c r="A32" s="888"/>
      <c r="B32" s="885" t="s">
        <v>88</v>
      </c>
      <c r="C32" s="36" t="s">
        <v>86</v>
      </c>
      <c r="D32" s="58">
        <v>814.19600000000003</v>
      </c>
      <c r="E32" s="31">
        <v>1036.348</v>
      </c>
      <c r="F32" s="31">
        <v>995.60799999999995</v>
      </c>
      <c r="G32" s="584">
        <f t="shared" si="3"/>
        <v>2846.152</v>
      </c>
      <c r="H32" s="31">
        <v>8536.7090000000007</v>
      </c>
      <c r="I32" s="31">
        <v>10833.656999999999</v>
      </c>
      <c r="J32" s="31">
        <v>10448.073</v>
      </c>
      <c r="K32" s="711">
        <f t="shared" si="0"/>
        <v>29818.439000000002</v>
      </c>
      <c r="L32" s="63"/>
      <c r="N32" s="425"/>
      <c r="O32" s="425"/>
      <c r="P32" s="425"/>
      <c r="Q32" s="425"/>
    </row>
    <row r="33" spans="1:17" ht="14.1" customHeight="1" x14ac:dyDescent="0.25">
      <c r="A33" s="888"/>
      <c r="B33" s="892"/>
      <c r="C33" s="37" t="s">
        <v>93</v>
      </c>
      <c r="D33" s="56">
        <v>0</v>
      </c>
      <c r="E33" s="32">
        <v>0</v>
      </c>
      <c r="F33" s="32">
        <v>0</v>
      </c>
      <c r="G33" s="584">
        <f t="shared" si="3"/>
        <v>0</v>
      </c>
      <c r="H33" s="32">
        <v>0</v>
      </c>
      <c r="I33" s="32">
        <v>0</v>
      </c>
      <c r="J33" s="32">
        <v>0</v>
      </c>
      <c r="K33" s="711">
        <f t="shared" si="0"/>
        <v>0</v>
      </c>
      <c r="L33" s="63"/>
      <c r="N33" s="425"/>
      <c r="O33" s="425"/>
      <c r="P33" s="425"/>
      <c r="Q33" s="425"/>
    </row>
    <row r="34" spans="1:17" ht="14.1" customHeight="1" x14ac:dyDescent="0.25">
      <c r="A34" s="888"/>
      <c r="B34" s="895"/>
      <c r="C34" s="38" t="s">
        <v>83</v>
      </c>
      <c r="D34" s="57">
        <v>814.19600000000003</v>
      </c>
      <c r="E34" s="35">
        <v>1036.348</v>
      </c>
      <c r="F34" s="35">
        <v>995.60799999999995</v>
      </c>
      <c r="G34" s="585">
        <f t="shared" si="3"/>
        <v>2846.152</v>
      </c>
      <c r="H34" s="35">
        <v>8536.7090000000007</v>
      </c>
      <c r="I34" s="35">
        <v>10833.656999999999</v>
      </c>
      <c r="J34" s="35">
        <v>10448.073</v>
      </c>
      <c r="K34" s="710">
        <f t="shared" si="0"/>
        <v>29818.439000000002</v>
      </c>
      <c r="L34" s="63"/>
      <c r="N34" s="425"/>
      <c r="O34" s="425"/>
      <c r="P34" s="425"/>
      <c r="Q34" s="425"/>
    </row>
    <row r="35" spans="1:17" ht="14.1" customHeight="1" x14ac:dyDescent="0.25">
      <c r="A35" s="888"/>
      <c r="B35" s="885" t="s">
        <v>83</v>
      </c>
      <c r="C35" s="36" t="s">
        <v>86</v>
      </c>
      <c r="D35" s="58">
        <v>9571.9689999999991</v>
      </c>
      <c r="E35" s="31">
        <v>10267.225999999999</v>
      </c>
      <c r="F35" s="31">
        <v>10845.710999999998</v>
      </c>
      <c r="G35" s="584">
        <f t="shared" si="3"/>
        <v>30684.905999999995</v>
      </c>
      <c r="H35" s="31">
        <v>103001.83507520001</v>
      </c>
      <c r="I35" s="31">
        <v>110542.77172700001</v>
      </c>
      <c r="J35" s="31">
        <v>116564.7525738</v>
      </c>
      <c r="K35" s="711">
        <f t="shared" si="0"/>
        <v>330109.35937600001</v>
      </c>
      <c r="L35" s="63"/>
      <c r="N35" s="425"/>
      <c r="O35" s="425"/>
      <c r="P35" s="425"/>
      <c r="Q35" s="425"/>
    </row>
    <row r="36" spans="1:17" ht="14.1" customHeight="1" x14ac:dyDescent="0.25">
      <c r="A36" s="888"/>
      <c r="B36" s="892"/>
      <c r="C36" s="37" t="s">
        <v>93</v>
      </c>
      <c r="D36" s="56">
        <v>785.19500000000016</v>
      </c>
      <c r="E36" s="32">
        <v>688.30699999999979</v>
      </c>
      <c r="F36" s="32">
        <v>859.65600000000086</v>
      </c>
      <c r="G36" s="584">
        <f t="shared" si="3"/>
        <v>2333.1580000000008</v>
      </c>
      <c r="H36" s="32">
        <v>8567.9430000000066</v>
      </c>
      <c r="I36" s="32">
        <v>7528.799051400003</v>
      </c>
      <c r="J36" s="32">
        <v>9395.9870000000083</v>
      </c>
      <c r="K36" s="711">
        <f t="shared" si="0"/>
        <v>25492.72905140002</v>
      </c>
      <c r="L36" s="63"/>
      <c r="N36" s="425"/>
      <c r="O36" s="425"/>
      <c r="P36" s="425"/>
      <c r="Q36" s="425"/>
    </row>
    <row r="37" spans="1:17" ht="14.1" customHeight="1" thickBot="1" x14ac:dyDescent="0.3">
      <c r="A37" s="889"/>
      <c r="B37" s="893"/>
      <c r="C37" s="51" t="s">
        <v>83</v>
      </c>
      <c r="D37" s="59">
        <v>10357.163999999999</v>
      </c>
      <c r="E37" s="52">
        <v>10955.532999999999</v>
      </c>
      <c r="F37" s="52">
        <v>11705.366999999998</v>
      </c>
      <c r="G37" s="586">
        <f t="shared" si="3"/>
        <v>33018.063999999998</v>
      </c>
      <c r="H37" s="52">
        <v>111569.77807520001</v>
      </c>
      <c r="I37" s="52">
        <v>118071.57077840001</v>
      </c>
      <c r="J37" s="52">
        <v>125960.73957380001</v>
      </c>
      <c r="K37" s="712">
        <f t="shared" si="0"/>
        <v>355602.08842740004</v>
      </c>
      <c r="L37" s="65"/>
      <c r="N37" s="425"/>
      <c r="O37" s="425"/>
      <c r="P37" s="425"/>
      <c r="Q37" s="425"/>
    </row>
    <row r="38" spans="1:17" ht="14.1" customHeight="1" x14ac:dyDescent="0.25">
      <c r="A38" s="888" t="s">
        <v>206</v>
      </c>
      <c r="B38" s="885" t="s">
        <v>137</v>
      </c>
      <c r="C38" s="36" t="s">
        <v>224</v>
      </c>
      <c r="D38" s="58">
        <v>281196.46816123958</v>
      </c>
      <c r="E38" s="31">
        <v>278486.31974312966</v>
      </c>
      <c r="F38" s="31">
        <v>334487.36379900482</v>
      </c>
      <c r="G38" s="584">
        <f t="shared" si="3"/>
        <v>894170.15170337399</v>
      </c>
      <c r="H38" s="31">
        <v>3007637.4179429929</v>
      </c>
      <c r="I38" s="31">
        <v>2973010.01963</v>
      </c>
      <c r="J38" s="31">
        <v>3573655.062021018</v>
      </c>
      <c r="K38" s="711">
        <f t="shared" si="0"/>
        <v>9554302.4995940104</v>
      </c>
      <c r="L38" s="63"/>
      <c r="N38" s="425"/>
      <c r="O38" s="425"/>
      <c r="P38" s="425"/>
      <c r="Q38" s="425"/>
    </row>
    <row r="39" spans="1:17" ht="14.1" customHeight="1" x14ac:dyDescent="0.25">
      <c r="A39" s="888"/>
      <c r="B39" s="892"/>
      <c r="C39" s="37" t="s">
        <v>89</v>
      </c>
      <c r="D39" s="56">
        <v>6093.5374319519851</v>
      </c>
      <c r="E39" s="32">
        <v>4916.6102000777719</v>
      </c>
      <c r="F39" s="32">
        <v>6128.444601395724</v>
      </c>
      <c r="G39" s="584">
        <f t="shared" si="3"/>
        <v>17138.592233425479</v>
      </c>
      <c r="H39" s="32">
        <v>65155.639589999999</v>
      </c>
      <c r="I39" s="32">
        <v>52485.6789613</v>
      </c>
      <c r="J39" s="32">
        <v>65474.574226800003</v>
      </c>
      <c r="K39" s="711">
        <f t="shared" si="0"/>
        <v>183115.89277810001</v>
      </c>
      <c r="L39" s="63"/>
      <c r="N39" s="425"/>
      <c r="O39" s="425"/>
      <c r="P39" s="425"/>
      <c r="Q39" s="425"/>
    </row>
    <row r="40" spans="1:17" ht="14.1" customHeight="1" x14ac:dyDescent="0.25">
      <c r="A40" s="888"/>
      <c r="B40" s="895"/>
      <c r="C40" s="38" t="s">
        <v>83</v>
      </c>
      <c r="D40" s="57">
        <v>287290.00559319154</v>
      </c>
      <c r="E40" s="35">
        <v>283402.92994320742</v>
      </c>
      <c r="F40" s="35">
        <v>340615.80840040057</v>
      </c>
      <c r="G40" s="585">
        <f t="shared" si="3"/>
        <v>911308.74393679958</v>
      </c>
      <c r="H40" s="35">
        <v>3072793.0575329927</v>
      </c>
      <c r="I40" s="35">
        <v>3025495.6985912998</v>
      </c>
      <c r="J40" s="35">
        <v>3639129.6362478179</v>
      </c>
      <c r="K40" s="710">
        <f t="shared" si="0"/>
        <v>9737418.3923721109</v>
      </c>
      <c r="L40" s="63"/>
      <c r="N40" s="425"/>
      <c r="O40" s="425"/>
      <c r="P40" s="425"/>
      <c r="Q40" s="425"/>
    </row>
    <row r="41" spans="1:17" ht="14.1" customHeight="1" x14ac:dyDescent="0.25">
      <c r="A41" s="888"/>
      <c r="B41" s="885" t="s">
        <v>138</v>
      </c>
      <c r="C41" s="36" t="s">
        <v>224</v>
      </c>
      <c r="D41" s="58">
        <v>800.13700000000006</v>
      </c>
      <c r="E41" s="31">
        <v>1022.0580000000001</v>
      </c>
      <c r="F41" s="31">
        <v>982.84699999999998</v>
      </c>
      <c r="G41" s="584">
        <f t="shared" si="3"/>
        <v>2805.0420000000004</v>
      </c>
      <c r="H41" s="31">
        <v>8386.4689999999991</v>
      </c>
      <c r="I41" s="31">
        <v>10680.504999999999</v>
      </c>
      <c r="J41" s="31">
        <v>10311.807999999999</v>
      </c>
      <c r="K41" s="711">
        <f t="shared" si="0"/>
        <v>29378.781999999999</v>
      </c>
      <c r="L41" s="63"/>
      <c r="N41" s="425"/>
      <c r="O41" s="425"/>
      <c r="P41" s="425"/>
      <c r="Q41" s="425"/>
    </row>
    <row r="42" spans="1:17" ht="14.1" customHeight="1" x14ac:dyDescent="0.25">
      <c r="A42" s="888"/>
      <c r="B42" s="892"/>
      <c r="C42" s="37" t="s">
        <v>89</v>
      </c>
      <c r="D42" s="56">
        <v>0</v>
      </c>
      <c r="E42" s="32">
        <v>0</v>
      </c>
      <c r="F42" s="32">
        <v>0</v>
      </c>
      <c r="G42" s="584">
        <f t="shared" si="3"/>
        <v>0</v>
      </c>
      <c r="H42" s="32">
        <v>0</v>
      </c>
      <c r="I42" s="32">
        <v>0</v>
      </c>
      <c r="J42" s="32">
        <v>0</v>
      </c>
      <c r="K42" s="711">
        <f t="shared" si="0"/>
        <v>0</v>
      </c>
      <c r="L42" s="63"/>
      <c r="N42" s="425"/>
      <c r="O42" s="425"/>
      <c r="P42" s="425"/>
      <c r="Q42" s="425"/>
    </row>
    <row r="43" spans="1:17" ht="14.1" customHeight="1" x14ac:dyDescent="0.25">
      <c r="A43" s="888"/>
      <c r="B43" s="895"/>
      <c r="C43" s="38" t="s">
        <v>83</v>
      </c>
      <c r="D43" s="57">
        <v>800.13700000000006</v>
      </c>
      <c r="E43" s="35">
        <v>1022.0580000000001</v>
      </c>
      <c r="F43" s="35">
        <v>982.84699999999998</v>
      </c>
      <c r="G43" s="585">
        <f t="shared" si="3"/>
        <v>2805.0420000000004</v>
      </c>
      <c r="H43" s="35">
        <v>8386.4689999999991</v>
      </c>
      <c r="I43" s="35">
        <v>10680.504999999999</v>
      </c>
      <c r="J43" s="35">
        <v>10311.807999999999</v>
      </c>
      <c r="K43" s="710">
        <f t="shared" si="0"/>
        <v>29378.781999999999</v>
      </c>
      <c r="L43" s="63"/>
      <c r="N43" s="425"/>
      <c r="O43" s="425"/>
      <c r="P43" s="425"/>
      <c r="Q43" s="425"/>
    </row>
    <row r="44" spans="1:17" ht="14.1" customHeight="1" x14ac:dyDescent="0.25">
      <c r="A44" s="888"/>
      <c r="B44" s="896" t="s">
        <v>294</v>
      </c>
      <c r="C44" s="897"/>
      <c r="D44" s="379">
        <v>785.19500000000016</v>
      </c>
      <c r="E44" s="378">
        <v>688.30699999999979</v>
      </c>
      <c r="F44" s="378">
        <v>859.65600000000086</v>
      </c>
      <c r="G44" s="588">
        <f t="shared" si="3"/>
        <v>2333.1580000000008</v>
      </c>
      <c r="H44" s="378">
        <v>8567.9430000000066</v>
      </c>
      <c r="I44" s="378">
        <v>7528.799051400003</v>
      </c>
      <c r="J44" s="378">
        <v>9395.9870000000083</v>
      </c>
      <c r="K44" s="715">
        <f t="shared" si="0"/>
        <v>25492.72905140002</v>
      </c>
      <c r="L44" s="63"/>
      <c r="N44" s="425"/>
      <c r="O44" s="425"/>
      <c r="P44" s="425"/>
      <c r="Q44" s="425"/>
    </row>
    <row r="45" spans="1:17" ht="14.1" customHeight="1" x14ac:dyDescent="0.25">
      <c r="A45" s="888"/>
      <c r="B45" s="896" t="s">
        <v>288</v>
      </c>
      <c r="C45" s="897"/>
      <c r="D45" s="379">
        <v>44331.883000000002</v>
      </c>
      <c r="E45" s="378">
        <v>54529.618999999999</v>
      </c>
      <c r="F45" s="378">
        <v>32878.038</v>
      </c>
      <c r="G45" s="588">
        <f t="shared" si="3"/>
        <v>131739.54</v>
      </c>
      <c r="H45" s="378">
        <v>472471.43</v>
      </c>
      <c r="I45" s="378">
        <v>581800.03399999999</v>
      </c>
      <c r="J45" s="378">
        <v>351240.14899999998</v>
      </c>
      <c r="K45" s="715">
        <f t="shared" si="0"/>
        <v>1405511.6129999999</v>
      </c>
      <c r="L45" s="63"/>
      <c r="N45" s="425"/>
      <c r="O45" s="425"/>
      <c r="P45" s="425"/>
      <c r="Q45" s="425"/>
    </row>
    <row r="46" spans="1:17" ht="14.1" customHeight="1" x14ac:dyDescent="0.25">
      <c r="A46" s="888"/>
      <c r="B46" s="892" t="s">
        <v>90</v>
      </c>
      <c r="C46" s="37" t="s">
        <v>224</v>
      </c>
      <c r="D46" s="56">
        <v>326328.48816123954</v>
      </c>
      <c r="E46" s="32">
        <v>334037.99674312968</v>
      </c>
      <c r="F46" s="32">
        <v>368348.24879900482</v>
      </c>
      <c r="G46" s="584">
        <f t="shared" si="3"/>
        <v>1028714.733703374</v>
      </c>
      <c r="H46" s="32">
        <v>3488495.3169429931</v>
      </c>
      <c r="I46" s="32">
        <v>3565490.5586299999</v>
      </c>
      <c r="J46" s="32">
        <v>3935207.0190210184</v>
      </c>
      <c r="K46" s="711">
        <f t="shared" si="0"/>
        <v>10989192.89459401</v>
      </c>
      <c r="L46" s="63"/>
      <c r="N46" s="425"/>
      <c r="O46" s="425"/>
      <c r="P46" s="425"/>
      <c r="Q46" s="425"/>
    </row>
    <row r="47" spans="1:17" ht="14.1" customHeight="1" x14ac:dyDescent="0.25">
      <c r="A47" s="888"/>
      <c r="B47" s="892"/>
      <c r="C47" s="37" t="s">
        <v>314</v>
      </c>
      <c r="D47" s="56">
        <v>7326.4854319519854</v>
      </c>
      <c r="E47" s="32">
        <v>9078.4472000777714</v>
      </c>
      <c r="F47" s="32">
        <v>10351.849601395723</v>
      </c>
      <c r="G47" s="584">
        <f t="shared" si="3"/>
        <v>26756.782233425478</v>
      </c>
      <c r="H47" s="32">
        <v>78516.305018000014</v>
      </c>
      <c r="I47" s="32">
        <v>97077.697294700003</v>
      </c>
      <c r="J47" s="32">
        <v>110803.37802780002</v>
      </c>
      <c r="K47" s="711">
        <f t="shared" si="0"/>
        <v>286397.38034050004</v>
      </c>
      <c r="L47" s="63"/>
      <c r="N47" s="425"/>
      <c r="O47" s="425"/>
      <c r="P47" s="425"/>
      <c r="Q47" s="425"/>
    </row>
    <row r="48" spans="1:17" ht="14.1" customHeight="1" thickBot="1" x14ac:dyDescent="0.3">
      <c r="A48" s="889"/>
      <c r="B48" s="893"/>
      <c r="C48" s="51" t="s">
        <v>83</v>
      </c>
      <c r="D48" s="59">
        <v>333654.97359319153</v>
      </c>
      <c r="E48" s="52">
        <v>343116.44394320744</v>
      </c>
      <c r="F48" s="52">
        <v>378700.09840040054</v>
      </c>
      <c r="G48" s="586">
        <f>SUM(D48:F48)</f>
        <v>1055471.5159367996</v>
      </c>
      <c r="H48" s="52">
        <v>3567011.6219609929</v>
      </c>
      <c r="I48" s="52">
        <v>3662568.2559246998</v>
      </c>
      <c r="J48" s="52">
        <v>4046010.3970488184</v>
      </c>
      <c r="K48" s="716">
        <f t="shared" si="0"/>
        <v>11275590.274934512</v>
      </c>
      <c r="L48" s="65"/>
      <c r="N48" s="425"/>
      <c r="O48" s="425"/>
      <c r="P48" s="425"/>
      <c r="Q48" s="425"/>
    </row>
    <row r="49" spans="1:17" ht="5.0999999999999996" customHeight="1" x14ac:dyDescent="0.25">
      <c r="A49" s="45"/>
      <c r="B49" s="46"/>
      <c r="C49" s="47"/>
      <c r="D49" s="56"/>
      <c r="E49" s="32"/>
      <c r="F49" s="32"/>
      <c r="G49" s="33"/>
      <c r="H49" s="32"/>
      <c r="I49" s="32"/>
      <c r="J49" s="32"/>
      <c r="K49" s="32"/>
      <c r="L49" s="63"/>
      <c r="N49" s="425"/>
      <c r="O49" s="425"/>
      <c r="P49" s="425"/>
      <c r="Q49" s="425"/>
    </row>
    <row r="50" spans="1:17" ht="5.0999999999999996" customHeight="1" x14ac:dyDescent="0.25">
      <c r="A50" s="45"/>
      <c r="B50" s="46"/>
      <c r="C50" s="47"/>
      <c r="D50" s="32"/>
      <c r="E50" s="32"/>
      <c r="F50" s="32"/>
      <c r="G50" s="32"/>
      <c r="H50" s="32"/>
      <c r="I50" s="32"/>
      <c r="J50" s="32"/>
      <c r="K50" s="32"/>
      <c r="L50" s="39"/>
      <c r="N50" s="425"/>
      <c r="O50" s="425"/>
      <c r="P50" s="425"/>
      <c r="Q50" s="425"/>
    </row>
    <row r="51" spans="1:17" ht="5.0999999999999996" customHeight="1" x14ac:dyDescent="0.25">
      <c r="A51" s="42"/>
      <c r="B51" s="43"/>
      <c r="C51" s="44"/>
      <c r="D51" s="57"/>
      <c r="E51" s="35"/>
      <c r="F51" s="35"/>
      <c r="G51" s="33"/>
      <c r="H51" s="34"/>
      <c r="I51" s="35"/>
      <c r="J51" s="35"/>
      <c r="K51" s="32"/>
      <c r="L51" s="53"/>
      <c r="N51" s="425"/>
      <c r="O51" s="425"/>
      <c r="P51" s="425"/>
      <c r="Q51" s="425"/>
    </row>
    <row r="52" spans="1:17" ht="14.1" customHeight="1" x14ac:dyDescent="0.25">
      <c r="A52" s="894" t="s">
        <v>308</v>
      </c>
      <c r="B52" s="894"/>
      <c r="C52" s="894"/>
      <c r="D52" s="379">
        <v>5041.933647021302</v>
      </c>
      <c r="E52" s="378">
        <v>3275.6768795476528</v>
      </c>
      <c r="F52" s="378">
        <v>239.66434210009174</v>
      </c>
      <c r="G52" s="588">
        <f t="shared" si="3"/>
        <v>8557.2748686690466</v>
      </c>
      <c r="H52" s="386">
        <v>55014.185341896955</v>
      </c>
      <c r="I52" s="378">
        <v>46592.043172193225</v>
      </c>
      <c r="J52" s="378">
        <v>17546.353077117819</v>
      </c>
      <c r="K52" s="715">
        <f>SUM(H52:J52)</f>
        <v>119152.581591208</v>
      </c>
      <c r="L52" s="60"/>
      <c r="N52" s="425"/>
      <c r="O52" s="425"/>
      <c r="P52" s="425"/>
      <c r="Q52" s="425"/>
    </row>
    <row r="53" spans="1:17" ht="5.0999999999999996" customHeight="1" x14ac:dyDescent="0.25">
      <c r="D53" s="61"/>
      <c r="H53" s="40"/>
      <c r="L53" s="61"/>
    </row>
    <row r="55" spans="1:17" x14ac:dyDescent="0.25">
      <c r="I55" s="448"/>
    </row>
    <row r="56" spans="1:17" x14ac:dyDescent="0.25">
      <c r="I56" s="448"/>
    </row>
    <row r="57" spans="1:17" x14ac:dyDescent="0.25">
      <c r="I57" s="448"/>
    </row>
  </sheetData>
  <mergeCells count="25"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B20:B23"/>
    <mergeCell ref="B24:B27"/>
    <mergeCell ref="A16:A28"/>
    <mergeCell ref="B28:C28"/>
    <mergeCell ref="B46:B48"/>
    <mergeCell ref="A38:A48"/>
    <mergeCell ref="B7:B9"/>
    <mergeCell ref="B10:B12"/>
    <mergeCell ref="B13:B15"/>
    <mergeCell ref="A7:A15"/>
    <mergeCell ref="B16:B19"/>
    <mergeCell ref="K1:L1"/>
    <mergeCell ref="A2:L2"/>
    <mergeCell ref="D4:K4"/>
    <mergeCell ref="D5:G5"/>
    <mergeCell ref="H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>
      <selection activeCell="B17" sqref="B17"/>
    </sheetView>
  </sheetViews>
  <sheetFormatPr defaultRowHeight="12.75" x14ac:dyDescent="0.25"/>
  <cols>
    <col min="1" max="1" width="7.7109375" style="187" customWidth="1"/>
    <col min="2" max="19" width="7.42578125" style="187" customWidth="1"/>
    <col min="20" max="20" width="1.7109375" style="187" customWidth="1"/>
    <col min="21" max="21" width="9.28515625" style="187" bestFit="1" customWidth="1"/>
    <col min="22" max="22" width="11.42578125" style="187" bestFit="1" customWidth="1"/>
    <col min="23" max="261" width="9.140625" style="187"/>
    <col min="262" max="274" width="10.7109375" style="187" customWidth="1"/>
    <col min="275" max="517" width="9.140625" style="187"/>
    <col min="518" max="530" width="10.7109375" style="187" customWidth="1"/>
    <col min="531" max="773" width="9.140625" style="187"/>
    <col min="774" max="786" width="10.7109375" style="187" customWidth="1"/>
    <col min="787" max="1029" width="9.140625" style="187"/>
    <col min="1030" max="1042" width="10.7109375" style="187" customWidth="1"/>
    <col min="1043" max="1285" width="9.140625" style="187"/>
    <col min="1286" max="1298" width="10.7109375" style="187" customWidth="1"/>
    <col min="1299" max="1541" width="9.140625" style="187"/>
    <col min="1542" max="1554" width="10.7109375" style="187" customWidth="1"/>
    <col min="1555" max="1797" width="9.140625" style="187"/>
    <col min="1798" max="1810" width="10.7109375" style="187" customWidth="1"/>
    <col min="1811" max="2053" width="9.140625" style="187"/>
    <col min="2054" max="2066" width="10.7109375" style="187" customWidth="1"/>
    <col min="2067" max="2309" width="9.140625" style="187"/>
    <col min="2310" max="2322" width="10.7109375" style="187" customWidth="1"/>
    <col min="2323" max="2565" width="9.140625" style="187"/>
    <col min="2566" max="2578" width="10.7109375" style="187" customWidth="1"/>
    <col min="2579" max="2821" width="9.140625" style="187"/>
    <col min="2822" max="2834" width="10.7109375" style="187" customWidth="1"/>
    <col min="2835" max="3077" width="9.140625" style="187"/>
    <col min="3078" max="3090" width="10.7109375" style="187" customWidth="1"/>
    <col min="3091" max="3333" width="9.140625" style="187"/>
    <col min="3334" max="3346" width="10.7109375" style="187" customWidth="1"/>
    <col min="3347" max="3589" width="9.140625" style="187"/>
    <col min="3590" max="3602" width="10.7109375" style="187" customWidth="1"/>
    <col min="3603" max="3845" width="9.140625" style="187"/>
    <col min="3846" max="3858" width="10.7109375" style="187" customWidth="1"/>
    <col min="3859" max="4101" width="9.140625" style="187"/>
    <col min="4102" max="4114" width="10.7109375" style="187" customWidth="1"/>
    <col min="4115" max="4357" width="9.140625" style="187"/>
    <col min="4358" max="4370" width="10.7109375" style="187" customWidth="1"/>
    <col min="4371" max="4613" width="9.140625" style="187"/>
    <col min="4614" max="4626" width="10.7109375" style="187" customWidth="1"/>
    <col min="4627" max="4869" width="9.140625" style="187"/>
    <col min="4870" max="4882" width="10.7109375" style="187" customWidth="1"/>
    <col min="4883" max="5125" width="9.140625" style="187"/>
    <col min="5126" max="5138" width="10.7109375" style="187" customWidth="1"/>
    <col min="5139" max="5381" width="9.140625" style="187"/>
    <col min="5382" max="5394" width="10.7109375" style="187" customWidth="1"/>
    <col min="5395" max="5637" width="9.140625" style="187"/>
    <col min="5638" max="5650" width="10.7109375" style="187" customWidth="1"/>
    <col min="5651" max="5893" width="9.140625" style="187"/>
    <col min="5894" max="5906" width="10.7109375" style="187" customWidth="1"/>
    <col min="5907" max="6149" width="9.140625" style="187"/>
    <col min="6150" max="6162" width="10.7109375" style="187" customWidth="1"/>
    <col min="6163" max="6405" width="9.140625" style="187"/>
    <col min="6406" max="6418" width="10.7109375" style="187" customWidth="1"/>
    <col min="6419" max="6661" width="9.140625" style="187"/>
    <col min="6662" max="6674" width="10.7109375" style="187" customWidth="1"/>
    <col min="6675" max="6917" width="9.140625" style="187"/>
    <col min="6918" max="6930" width="10.7109375" style="187" customWidth="1"/>
    <col min="6931" max="7173" width="9.140625" style="187"/>
    <col min="7174" max="7186" width="10.7109375" style="187" customWidth="1"/>
    <col min="7187" max="7429" width="9.140625" style="187"/>
    <col min="7430" max="7442" width="10.7109375" style="187" customWidth="1"/>
    <col min="7443" max="7685" width="9.140625" style="187"/>
    <col min="7686" max="7698" width="10.7109375" style="187" customWidth="1"/>
    <col min="7699" max="7941" width="9.140625" style="187"/>
    <col min="7942" max="7954" width="10.7109375" style="187" customWidth="1"/>
    <col min="7955" max="8197" width="9.140625" style="187"/>
    <col min="8198" max="8210" width="10.7109375" style="187" customWidth="1"/>
    <col min="8211" max="8453" width="9.140625" style="187"/>
    <col min="8454" max="8466" width="10.7109375" style="187" customWidth="1"/>
    <col min="8467" max="8709" width="9.140625" style="187"/>
    <col min="8710" max="8722" width="10.7109375" style="187" customWidth="1"/>
    <col min="8723" max="8965" width="9.140625" style="187"/>
    <col min="8966" max="8978" width="10.7109375" style="187" customWidth="1"/>
    <col min="8979" max="9221" width="9.140625" style="187"/>
    <col min="9222" max="9234" width="10.7109375" style="187" customWidth="1"/>
    <col min="9235" max="9477" width="9.140625" style="187"/>
    <col min="9478" max="9490" width="10.7109375" style="187" customWidth="1"/>
    <col min="9491" max="9733" width="9.140625" style="187"/>
    <col min="9734" max="9746" width="10.7109375" style="187" customWidth="1"/>
    <col min="9747" max="9989" width="9.140625" style="187"/>
    <col min="9990" max="10002" width="10.7109375" style="187" customWidth="1"/>
    <col min="10003" max="10245" width="9.140625" style="187"/>
    <col min="10246" max="10258" width="10.7109375" style="187" customWidth="1"/>
    <col min="10259" max="10501" width="9.140625" style="187"/>
    <col min="10502" max="10514" width="10.7109375" style="187" customWidth="1"/>
    <col min="10515" max="10757" width="9.140625" style="187"/>
    <col min="10758" max="10770" width="10.7109375" style="187" customWidth="1"/>
    <col min="10771" max="11013" width="9.140625" style="187"/>
    <col min="11014" max="11026" width="10.7109375" style="187" customWidth="1"/>
    <col min="11027" max="11269" width="9.140625" style="187"/>
    <col min="11270" max="11282" width="10.7109375" style="187" customWidth="1"/>
    <col min="11283" max="11525" width="9.140625" style="187"/>
    <col min="11526" max="11538" width="10.7109375" style="187" customWidth="1"/>
    <col min="11539" max="11781" width="9.140625" style="187"/>
    <col min="11782" max="11794" width="10.7109375" style="187" customWidth="1"/>
    <col min="11795" max="12037" width="9.140625" style="187"/>
    <col min="12038" max="12050" width="10.7109375" style="187" customWidth="1"/>
    <col min="12051" max="12293" width="9.140625" style="187"/>
    <col min="12294" max="12306" width="10.7109375" style="187" customWidth="1"/>
    <col min="12307" max="12549" width="9.140625" style="187"/>
    <col min="12550" max="12562" width="10.7109375" style="187" customWidth="1"/>
    <col min="12563" max="12805" width="9.140625" style="187"/>
    <col min="12806" max="12818" width="10.7109375" style="187" customWidth="1"/>
    <col min="12819" max="13061" width="9.140625" style="187"/>
    <col min="13062" max="13074" width="10.7109375" style="187" customWidth="1"/>
    <col min="13075" max="13317" width="9.140625" style="187"/>
    <col min="13318" max="13330" width="10.7109375" style="187" customWidth="1"/>
    <col min="13331" max="13573" width="9.140625" style="187"/>
    <col min="13574" max="13586" width="10.7109375" style="187" customWidth="1"/>
    <col min="13587" max="13829" width="9.140625" style="187"/>
    <col min="13830" max="13842" width="10.7109375" style="187" customWidth="1"/>
    <col min="13843" max="14085" width="9.140625" style="187"/>
    <col min="14086" max="14098" width="10.7109375" style="187" customWidth="1"/>
    <col min="14099" max="14341" width="9.140625" style="187"/>
    <col min="14342" max="14354" width="10.7109375" style="187" customWidth="1"/>
    <col min="14355" max="14597" width="9.140625" style="187"/>
    <col min="14598" max="14610" width="10.7109375" style="187" customWidth="1"/>
    <col min="14611" max="14853" width="9.140625" style="187"/>
    <col min="14854" max="14866" width="10.7109375" style="187" customWidth="1"/>
    <col min="14867" max="15109" width="9.140625" style="187"/>
    <col min="15110" max="15122" width="10.7109375" style="187" customWidth="1"/>
    <col min="15123" max="15365" width="9.140625" style="187"/>
    <col min="15366" max="15378" width="10.7109375" style="187" customWidth="1"/>
    <col min="15379" max="15621" width="9.140625" style="187"/>
    <col min="15622" max="15634" width="10.7109375" style="187" customWidth="1"/>
    <col min="15635" max="15877" width="9.140625" style="187"/>
    <col min="15878" max="15890" width="10.7109375" style="187" customWidth="1"/>
    <col min="15891" max="16133" width="9.140625" style="187"/>
    <col min="16134" max="16146" width="10.7109375" style="187" customWidth="1"/>
    <col min="16147" max="16384" width="9.140625" style="187"/>
  </cols>
  <sheetData>
    <row r="1" spans="1:24" x14ac:dyDescent="0.25">
      <c r="R1" s="901" t="s">
        <v>226</v>
      </c>
      <c r="S1" s="901"/>
      <c r="T1" s="901"/>
    </row>
    <row r="2" spans="1:24" ht="20.100000000000001" customHeight="1" x14ac:dyDescent="0.25">
      <c r="A2" s="900" t="s">
        <v>97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</row>
    <row r="3" spans="1:24" ht="20.100000000000001" customHeight="1" x14ac:dyDescent="0.25">
      <c r="A3" s="768">
        <f>T!G17</f>
        <v>2018</v>
      </c>
      <c r="B3" s="212"/>
      <c r="C3" s="212"/>
      <c r="D3" s="212"/>
      <c r="E3" s="212"/>
      <c r="F3" s="212"/>
      <c r="G3" s="212"/>
      <c r="H3" s="212"/>
      <c r="I3" s="212"/>
      <c r="J3" s="211"/>
      <c r="K3" s="212"/>
      <c r="L3" s="212"/>
      <c r="M3" s="212"/>
      <c r="N3" s="212"/>
      <c r="O3" s="212"/>
      <c r="P3" s="212"/>
      <c r="Q3" s="212"/>
      <c r="R3" s="212"/>
    </row>
    <row r="4" spans="1:24" ht="17.25" customHeight="1" x14ac:dyDescent="0.25">
      <c r="A4" s="213"/>
      <c r="B4" s="898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O4" s="899"/>
      <c r="P4" s="899"/>
      <c r="Q4" s="899"/>
      <c r="R4" s="899"/>
      <c r="S4" s="899"/>
    </row>
    <row r="5" spans="1:24" ht="50.1" customHeight="1" x14ac:dyDescent="0.25">
      <c r="A5" s="213"/>
      <c r="B5" s="906" t="s">
        <v>343</v>
      </c>
      <c r="C5" s="907"/>
      <c r="D5" s="907"/>
      <c r="E5" s="907"/>
      <c r="F5" s="907"/>
      <c r="G5" s="907"/>
      <c r="H5" s="907"/>
      <c r="I5" s="907"/>
      <c r="J5" s="908"/>
      <c r="K5" s="909" t="s">
        <v>12</v>
      </c>
      <c r="L5" s="910"/>
      <c r="M5" s="910"/>
      <c r="N5" s="910"/>
      <c r="O5" s="910"/>
      <c r="P5" s="910"/>
      <c r="Q5" s="910"/>
      <c r="R5" s="910"/>
      <c r="S5" s="911"/>
    </row>
    <row r="6" spans="1:24" ht="52.5" customHeight="1" x14ac:dyDescent="0.25">
      <c r="A6" s="188"/>
      <c r="B6" s="912" t="s">
        <v>91</v>
      </c>
      <c r="C6" s="902"/>
      <c r="D6" s="902"/>
      <c r="E6" s="902" t="s">
        <v>95</v>
      </c>
      <c r="F6" s="902"/>
      <c r="G6" s="902"/>
      <c r="H6" s="903" t="s">
        <v>158</v>
      </c>
      <c r="I6" s="904" t="s">
        <v>309</v>
      </c>
      <c r="J6" s="905" t="s">
        <v>42</v>
      </c>
      <c r="K6" s="912" t="s">
        <v>91</v>
      </c>
      <c r="L6" s="902"/>
      <c r="M6" s="902"/>
      <c r="N6" s="902" t="s">
        <v>95</v>
      </c>
      <c r="O6" s="902"/>
      <c r="P6" s="902"/>
      <c r="Q6" s="903" t="s">
        <v>158</v>
      </c>
      <c r="R6" s="904" t="s">
        <v>309</v>
      </c>
      <c r="S6" s="905" t="s">
        <v>42</v>
      </c>
    </row>
    <row r="7" spans="1:24" ht="28.5" customHeight="1" x14ac:dyDescent="0.25">
      <c r="A7" s="189" t="s">
        <v>140</v>
      </c>
      <c r="B7" s="225" t="s">
        <v>79</v>
      </c>
      <c r="C7" s="226" t="s">
        <v>80</v>
      </c>
      <c r="D7" s="227" t="s">
        <v>135</v>
      </c>
      <c r="E7" s="228" t="s">
        <v>84</v>
      </c>
      <c r="F7" s="226" t="s">
        <v>85</v>
      </c>
      <c r="G7" s="227" t="s">
        <v>136</v>
      </c>
      <c r="H7" s="903"/>
      <c r="I7" s="903"/>
      <c r="J7" s="905"/>
      <c r="K7" s="225" t="s">
        <v>79</v>
      </c>
      <c r="L7" s="226" t="s">
        <v>80</v>
      </c>
      <c r="M7" s="227" t="s">
        <v>135</v>
      </c>
      <c r="N7" s="228" t="s">
        <v>84</v>
      </c>
      <c r="O7" s="226" t="s">
        <v>85</v>
      </c>
      <c r="P7" s="227" t="s">
        <v>136</v>
      </c>
      <c r="Q7" s="903"/>
      <c r="R7" s="903"/>
      <c r="S7" s="905"/>
      <c r="T7" s="223"/>
    </row>
    <row r="8" spans="1:24" ht="14.1" customHeight="1" x14ac:dyDescent="0.25">
      <c r="A8" s="190" t="s">
        <v>25</v>
      </c>
      <c r="B8" s="204">
        <v>3252.5338567389667</v>
      </c>
      <c r="C8" s="217">
        <v>2938.7559522974079</v>
      </c>
      <c r="D8" s="206">
        <v>313.7779044415588</v>
      </c>
      <c r="E8" s="207">
        <v>757.08624800000007</v>
      </c>
      <c r="F8" s="205">
        <v>2.4695589999999998</v>
      </c>
      <c r="G8" s="206">
        <v>754.61668900000006</v>
      </c>
      <c r="H8" s="214">
        <v>12.411091000000001</v>
      </c>
      <c r="I8" s="214">
        <v>2.6982506433874369</v>
      </c>
      <c r="J8" s="218">
        <v>1083.5039350849465</v>
      </c>
      <c r="K8" s="204">
        <v>34663.658938543995</v>
      </c>
      <c r="L8" s="217">
        <v>31340.669467437001</v>
      </c>
      <c r="M8" s="206">
        <v>3322.9894711069937</v>
      </c>
      <c r="N8" s="207">
        <v>8087.010608171001</v>
      </c>
      <c r="O8" s="205">
        <v>26.372937815999997</v>
      </c>
      <c r="P8" s="206">
        <v>8060.6376703550013</v>
      </c>
      <c r="Q8" s="214">
        <v>134.05722735009996</v>
      </c>
      <c r="R8" s="214">
        <v>34.794853422904389</v>
      </c>
      <c r="S8" s="218">
        <v>11552.479222235002</v>
      </c>
      <c r="T8" s="195"/>
      <c r="U8" s="195"/>
      <c r="V8" s="196"/>
      <c r="W8" s="196"/>
      <c r="X8" s="196"/>
    </row>
    <row r="9" spans="1:24" ht="14.1" customHeight="1" x14ac:dyDescent="0.25">
      <c r="A9" s="190" t="s">
        <v>26</v>
      </c>
      <c r="B9" s="191">
        <v>3370.9470439699326</v>
      </c>
      <c r="C9" s="192">
        <v>3041.0196223542639</v>
      </c>
      <c r="D9" s="193">
        <v>329.92742161566866</v>
      </c>
      <c r="E9" s="194">
        <v>810.16432599999985</v>
      </c>
      <c r="F9" s="192">
        <v>0</v>
      </c>
      <c r="G9" s="193">
        <v>810.16432599999985</v>
      </c>
      <c r="H9" s="216">
        <v>10.582437000000001</v>
      </c>
      <c r="I9" s="216">
        <v>6.6598264074344184</v>
      </c>
      <c r="J9" s="219">
        <v>1157.3340110231029</v>
      </c>
      <c r="K9" s="191">
        <v>35921.193084927996</v>
      </c>
      <c r="L9" s="192">
        <v>32434.2645880862</v>
      </c>
      <c r="M9" s="193">
        <v>3486.928496841796</v>
      </c>
      <c r="N9" s="194">
        <v>8665.5328398199999</v>
      </c>
      <c r="O9" s="192">
        <v>0</v>
      </c>
      <c r="P9" s="193">
        <v>8665.5328398199999</v>
      </c>
      <c r="Q9" s="216">
        <v>113.8704287214</v>
      </c>
      <c r="R9" s="216">
        <v>78.94154116280005</v>
      </c>
      <c r="S9" s="219">
        <v>12345.273306546</v>
      </c>
      <c r="T9" s="197"/>
      <c r="U9" s="197"/>
      <c r="V9" s="196"/>
      <c r="W9" s="196"/>
      <c r="X9" s="196"/>
    </row>
    <row r="10" spans="1:24" ht="14.1" customHeight="1" x14ac:dyDescent="0.25">
      <c r="A10" s="231" t="s">
        <v>27</v>
      </c>
      <c r="B10" s="199">
        <v>3229.3646466626797</v>
      </c>
      <c r="C10" s="200">
        <v>2628.122314537889</v>
      </c>
      <c r="D10" s="201">
        <v>601.24233212479066</v>
      </c>
      <c r="E10" s="202">
        <v>539.33476800000005</v>
      </c>
      <c r="F10" s="200">
        <v>49.496291000000006</v>
      </c>
      <c r="G10" s="201">
        <v>489.83847700000007</v>
      </c>
      <c r="H10" s="215">
        <v>10.829430999999998</v>
      </c>
      <c r="I10" s="215">
        <v>-4.8184187970969363</v>
      </c>
      <c r="J10" s="220">
        <v>1097.0918213276941</v>
      </c>
      <c r="K10" s="199">
        <v>34415.429666316006</v>
      </c>
      <c r="L10" s="200">
        <v>28020.643679869096</v>
      </c>
      <c r="M10" s="201">
        <v>6394.7859864469101</v>
      </c>
      <c r="N10" s="202">
        <v>5759.8079037349999</v>
      </c>
      <c r="O10" s="200">
        <v>527.70243739799992</v>
      </c>
      <c r="P10" s="201">
        <v>5232.1054663369996</v>
      </c>
      <c r="Q10" s="215">
        <v>116.29756587999999</v>
      </c>
      <c r="R10" s="215">
        <v>-44.374993872074413</v>
      </c>
      <c r="S10" s="220">
        <v>11698.814024791833</v>
      </c>
      <c r="T10" s="203"/>
      <c r="U10" s="203"/>
      <c r="V10" s="196"/>
      <c r="W10" s="196"/>
      <c r="X10" s="196"/>
    </row>
    <row r="11" spans="1:24" ht="14.1" customHeight="1" x14ac:dyDescent="0.25">
      <c r="A11" s="231" t="s">
        <v>28</v>
      </c>
      <c r="B11" s="204">
        <v>3358.1042330533505</v>
      </c>
      <c r="C11" s="205">
        <v>2591.1365530091857</v>
      </c>
      <c r="D11" s="206">
        <v>766.96768004416481</v>
      </c>
      <c r="E11" s="207">
        <v>0.48698200000000003</v>
      </c>
      <c r="F11" s="205">
        <v>318.03888000000001</v>
      </c>
      <c r="G11" s="206">
        <v>-317.55189799999999</v>
      </c>
      <c r="H11" s="214">
        <v>10.515769000000002</v>
      </c>
      <c r="I11" s="214">
        <v>3.9973837195230879</v>
      </c>
      <c r="J11" s="218">
        <v>463.92893476368749</v>
      </c>
      <c r="K11" s="204">
        <v>35796.919293480998</v>
      </c>
      <c r="L11" s="205">
        <v>27614.092181423002</v>
      </c>
      <c r="M11" s="206">
        <v>8182.8271120579957</v>
      </c>
      <c r="N11" s="207">
        <v>5.187754848</v>
      </c>
      <c r="O11" s="205">
        <v>3403.3516156669994</v>
      </c>
      <c r="P11" s="206">
        <v>-3398.1638608189992</v>
      </c>
      <c r="Q11" s="214">
        <v>113.135272024</v>
      </c>
      <c r="R11" s="214">
        <v>50.28430956604425</v>
      </c>
      <c r="S11" s="218">
        <v>4948.0828328290436</v>
      </c>
      <c r="T11" s="197"/>
      <c r="U11" s="197"/>
      <c r="V11" s="196"/>
      <c r="W11" s="196"/>
      <c r="X11" s="196"/>
    </row>
    <row r="12" spans="1:24" ht="14.1" customHeight="1" x14ac:dyDescent="0.25">
      <c r="A12" s="231" t="s">
        <v>29</v>
      </c>
      <c r="B12" s="191">
        <v>3582.9350391309536</v>
      </c>
      <c r="C12" s="192">
        <v>2869.8676738081635</v>
      </c>
      <c r="D12" s="193">
        <v>713.06736532279001</v>
      </c>
      <c r="E12" s="194">
        <v>2.4077829999999998</v>
      </c>
      <c r="F12" s="192">
        <v>387.31723199999999</v>
      </c>
      <c r="G12" s="193">
        <v>-384.909449</v>
      </c>
      <c r="H12" s="216">
        <v>11.000418000000002</v>
      </c>
      <c r="I12" s="216">
        <v>8.2888391349595043</v>
      </c>
      <c r="J12" s="219">
        <v>347.44717345774967</v>
      </c>
      <c r="K12" s="191">
        <v>38169.078648805997</v>
      </c>
      <c r="L12" s="192">
        <v>30583.375831923404</v>
      </c>
      <c r="M12" s="193">
        <v>7585.7028168825927</v>
      </c>
      <c r="N12" s="194">
        <v>25.648709</v>
      </c>
      <c r="O12" s="192">
        <v>4125.2926690399991</v>
      </c>
      <c r="P12" s="193">
        <v>-4099.643960039999</v>
      </c>
      <c r="Q12" s="216">
        <v>118.35585950719999</v>
      </c>
      <c r="R12" s="216">
        <v>96.812293350617395</v>
      </c>
      <c r="S12" s="219">
        <v>3701.2270097004139</v>
      </c>
      <c r="T12" s="197"/>
      <c r="U12" s="197"/>
      <c r="V12" s="196"/>
      <c r="W12" s="196"/>
      <c r="X12" s="196"/>
    </row>
    <row r="13" spans="1:24" ht="14.1" customHeight="1" x14ac:dyDescent="0.25">
      <c r="A13" s="231" t="s">
        <v>30</v>
      </c>
      <c r="B13" s="199">
        <v>3190.7023721190562</v>
      </c>
      <c r="C13" s="200">
        <v>2462.7275474743606</v>
      </c>
      <c r="D13" s="201">
        <v>727.97482464469567</v>
      </c>
      <c r="E13" s="202">
        <v>1.389718</v>
      </c>
      <c r="F13" s="200">
        <v>409.86102599999998</v>
      </c>
      <c r="G13" s="201">
        <v>-408.47130799999996</v>
      </c>
      <c r="H13" s="215">
        <v>10.912211000000001</v>
      </c>
      <c r="I13" s="215">
        <v>-6.0665045327607663</v>
      </c>
      <c r="J13" s="220">
        <v>324.3492231119348</v>
      </c>
      <c r="K13" s="199">
        <v>34035.556196295998</v>
      </c>
      <c r="L13" s="200">
        <v>26270.438969315699</v>
      </c>
      <c r="M13" s="201">
        <v>7765.1172269802992</v>
      </c>
      <c r="N13" s="202">
        <v>14.837993000000001</v>
      </c>
      <c r="O13" s="200">
        <v>4376.1267658529996</v>
      </c>
      <c r="P13" s="201">
        <v>-4361.2887728529995</v>
      </c>
      <c r="Q13" s="215">
        <v>117.7508077256</v>
      </c>
      <c r="R13" s="215">
        <v>-58.060623335498384</v>
      </c>
      <c r="S13" s="220">
        <v>3463.5186385174002</v>
      </c>
      <c r="T13" s="197"/>
      <c r="U13" s="197"/>
      <c r="V13" s="196"/>
      <c r="W13" s="196"/>
      <c r="X13" s="196"/>
    </row>
    <row r="14" spans="1:24" ht="14.1" customHeight="1" x14ac:dyDescent="0.25">
      <c r="A14" s="231" t="s">
        <v>31</v>
      </c>
      <c r="B14" s="204">
        <v>2690.6282480000573</v>
      </c>
      <c r="C14" s="205">
        <v>1955.4436100538871</v>
      </c>
      <c r="D14" s="206">
        <v>735.18463794617014</v>
      </c>
      <c r="E14" s="207">
        <v>75.412863000000002</v>
      </c>
      <c r="F14" s="205">
        <v>492.34162500000008</v>
      </c>
      <c r="G14" s="206">
        <v>-416.92876200000006</v>
      </c>
      <c r="H14" s="214">
        <v>10.357163999999999</v>
      </c>
      <c r="I14" s="214">
        <v>5.0419336470213016</v>
      </c>
      <c r="J14" s="218">
        <v>333.65497359319153</v>
      </c>
      <c r="K14" s="204">
        <v>28756.906680189997</v>
      </c>
      <c r="L14" s="205">
        <v>20887.598349443102</v>
      </c>
      <c r="M14" s="206">
        <v>7869.3083307468951</v>
      </c>
      <c r="N14" s="207">
        <v>807.796919</v>
      </c>
      <c r="O14" s="205">
        <v>5276.6775912030007</v>
      </c>
      <c r="P14" s="206">
        <v>-4468.8806722030004</v>
      </c>
      <c r="Q14" s="214">
        <v>111.56977807520001</v>
      </c>
      <c r="R14" s="214">
        <v>55.014185341896955</v>
      </c>
      <c r="S14" s="218">
        <v>3567.0116219609931</v>
      </c>
      <c r="T14" s="197"/>
      <c r="U14" s="197"/>
      <c r="V14" s="196"/>
      <c r="W14" s="196"/>
      <c r="X14" s="196"/>
    </row>
    <row r="15" spans="1:24" ht="14.1" customHeight="1" x14ac:dyDescent="0.25">
      <c r="A15" s="231" t="s">
        <v>32</v>
      </c>
      <c r="B15" s="191">
        <v>3776.2072204043097</v>
      </c>
      <c r="C15" s="192">
        <v>2890.2529913406497</v>
      </c>
      <c r="D15" s="193">
        <v>885.95422906366002</v>
      </c>
      <c r="E15" s="194">
        <v>17.465053000000001</v>
      </c>
      <c r="F15" s="192">
        <v>574.5340480000001</v>
      </c>
      <c r="G15" s="193">
        <v>-557.06899500000009</v>
      </c>
      <c r="H15" s="216">
        <v>10.955532999999999</v>
      </c>
      <c r="I15" s="216">
        <v>3.2756768795476527</v>
      </c>
      <c r="J15" s="219">
        <v>343.11644394320746</v>
      </c>
      <c r="K15" s="191">
        <v>40272.781507461004</v>
      </c>
      <c r="L15" s="192">
        <v>30832.2575894929</v>
      </c>
      <c r="M15" s="193">
        <v>9440.5239179681048</v>
      </c>
      <c r="N15" s="194">
        <v>186.57024573099997</v>
      </c>
      <c r="O15" s="192">
        <v>6129.1895217249994</v>
      </c>
      <c r="P15" s="193">
        <v>-5942.6192759939995</v>
      </c>
      <c r="Q15" s="216">
        <v>118.07157077840002</v>
      </c>
      <c r="R15" s="216">
        <v>46.592043172193229</v>
      </c>
      <c r="S15" s="219">
        <v>3662.5682559246998</v>
      </c>
      <c r="T15" s="197"/>
      <c r="U15" s="197"/>
      <c r="V15" s="196"/>
      <c r="W15" s="196"/>
      <c r="X15" s="196"/>
    </row>
    <row r="16" spans="1:24" ht="14.1" customHeight="1" x14ac:dyDescent="0.25">
      <c r="A16" s="231" t="s">
        <v>33</v>
      </c>
      <c r="B16" s="199">
        <v>3497.4421136844221</v>
      </c>
      <c r="C16" s="200">
        <v>2793.744800626122</v>
      </c>
      <c r="D16" s="201">
        <v>703.6973130583001</v>
      </c>
      <c r="E16" s="202">
        <v>10.144088</v>
      </c>
      <c r="F16" s="200">
        <v>347.08633399999997</v>
      </c>
      <c r="G16" s="201">
        <v>-336.94224599999995</v>
      </c>
      <c r="H16" s="215">
        <v>11.705366999999999</v>
      </c>
      <c r="I16" s="215">
        <v>0.23966434210009174</v>
      </c>
      <c r="J16" s="220">
        <v>378.70009840040052</v>
      </c>
      <c r="K16" s="199">
        <v>37330.92185092</v>
      </c>
      <c r="L16" s="200">
        <v>29828.085349667097</v>
      </c>
      <c r="M16" s="201">
        <v>7502.836501252903</v>
      </c>
      <c r="N16" s="202">
        <v>108.639543</v>
      </c>
      <c r="O16" s="200">
        <v>3708.9727398549999</v>
      </c>
      <c r="P16" s="201">
        <v>-3600.3331968550001</v>
      </c>
      <c r="Q16" s="215">
        <v>125.9607395738</v>
      </c>
      <c r="R16" s="215">
        <v>17.546353077117818</v>
      </c>
      <c r="S16" s="220">
        <v>4046.0103970488185</v>
      </c>
      <c r="T16" s="197"/>
      <c r="U16" s="197"/>
      <c r="V16" s="196"/>
      <c r="W16" s="196"/>
      <c r="X16" s="196"/>
    </row>
    <row r="17" spans="1:24" ht="14.1" customHeight="1" x14ac:dyDescent="0.25">
      <c r="A17" s="190" t="s">
        <v>34</v>
      </c>
      <c r="B17" s="204"/>
      <c r="C17" s="205"/>
      <c r="D17" s="206"/>
      <c r="E17" s="207"/>
      <c r="F17" s="205"/>
      <c r="G17" s="206"/>
      <c r="H17" s="214"/>
      <c r="I17" s="214"/>
      <c r="J17" s="218"/>
      <c r="K17" s="204"/>
      <c r="L17" s="205"/>
      <c r="M17" s="206"/>
      <c r="N17" s="207"/>
      <c r="O17" s="205"/>
      <c r="P17" s="206"/>
      <c r="Q17" s="214"/>
      <c r="R17" s="214"/>
      <c r="S17" s="218"/>
      <c r="T17" s="197"/>
      <c r="U17" s="197"/>
      <c r="V17" s="196"/>
      <c r="W17" s="196"/>
      <c r="X17" s="196"/>
    </row>
    <row r="18" spans="1:24" ht="14.1" customHeight="1" x14ac:dyDescent="0.25">
      <c r="A18" s="190" t="s">
        <v>35</v>
      </c>
      <c r="B18" s="191"/>
      <c r="C18" s="192"/>
      <c r="D18" s="193"/>
      <c r="E18" s="194"/>
      <c r="F18" s="192"/>
      <c r="G18" s="193"/>
      <c r="H18" s="216"/>
      <c r="I18" s="216"/>
      <c r="J18" s="219"/>
      <c r="K18" s="191"/>
      <c r="L18" s="192"/>
      <c r="M18" s="193"/>
      <c r="N18" s="194"/>
      <c r="O18" s="192"/>
      <c r="P18" s="193"/>
      <c r="Q18" s="216"/>
      <c r="R18" s="216"/>
      <c r="S18" s="219"/>
      <c r="T18" s="197"/>
      <c r="U18" s="197"/>
      <c r="V18" s="196"/>
      <c r="W18" s="196"/>
      <c r="X18" s="196"/>
    </row>
    <row r="19" spans="1:24" ht="14.1" customHeight="1" x14ac:dyDescent="0.25">
      <c r="A19" s="198" t="s">
        <v>36</v>
      </c>
      <c r="B19" s="199"/>
      <c r="C19" s="200"/>
      <c r="D19" s="201"/>
      <c r="E19" s="202"/>
      <c r="F19" s="200"/>
      <c r="G19" s="201"/>
      <c r="H19" s="215"/>
      <c r="I19" s="215"/>
      <c r="J19" s="220"/>
      <c r="K19" s="199"/>
      <c r="L19" s="200"/>
      <c r="M19" s="201"/>
      <c r="N19" s="202"/>
      <c r="O19" s="200"/>
      <c r="P19" s="201"/>
      <c r="Q19" s="215"/>
      <c r="R19" s="215"/>
      <c r="S19" s="220"/>
      <c r="T19" s="230"/>
      <c r="U19" s="197"/>
      <c r="V19" s="196"/>
      <c r="W19" s="196"/>
      <c r="X19" s="196"/>
    </row>
    <row r="20" spans="1:24" ht="14.1" customHeight="1" x14ac:dyDescent="0.25">
      <c r="A20" s="190" t="s">
        <v>129</v>
      </c>
      <c r="B20" s="576">
        <f>SUM(B8:B10)</f>
        <v>9852.8455473715785</v>
      </c>
      <c r="C20" s="577">
        <f>SUM(C8:C10)</f>
        <v>8607.8978891895604</v>
      </c>
      <c r="D20" s="578">
        <f t="shared" ref="D20:J20" si="0">SUM(D8:D10)</f>
        <v>1244.9476581820181</v>
      </c>
      <c r="E20" s="579">
        <f t="shared" si="0"/>
        <v>2106.5853419999999</v>
      </c>
      <c r="F20" s="577">
        <f t="shared" si="0"/>
        <v>51.965850000000003</v>
      </c>
      <c r="G20" s="578">
        <f t="shared" si="0"/>
        <v>2054.6194920000003</v>
      </c>
      <c r="H20" s="580">
        <f t="shared" si="0"/>
        <v>33.822958999999997</v>
      </c>
      <c r="I20" s="580">
        <f t="shared" si="0"/>
        <v>4.5396582537249186</v>
      </c>
      <c r="J20" s="581">
        <f t="shared" si="0"/>
        <v>3337.9297674357435</v>
      </c>
      <c r="K20" s="717">
        <f>SUM(K8:K10)</f>
        <v>105000.281689788</v>
      </c>
      <c r="L20" s="718">
        <f t="shared" ref="L20:S20" si="1">SUM(L8:L10)</f>
        <v>91795.577735392304</v>
      </c>
      <c r="M20" s="719">
        <f t="shared" si="1"/>
        <v>13204.7039543957</v>
      </c>
      <c r="N20" s="720">
        <f t="shared" si="1"/>
        <v>22512.351351726</v>
      </c>
      <c r="O20" s="718">
        <f t="shared" si="1"/>
        <v>554.07537521399991</v>
      </c>
      <c r="P20" s="719">
        <f t="shared" si="1"/>
        <v>21958.275976511999</v>
      </c>
      <c r="Q20" s="721">
        <f t="shared" si="1"/>
        <v>364.22522195149998</v>
      </c>
      <c r="R20" s="721">
        <f t="shared" si="1"/>
        <v>69.361400713630019</v>
      </c>
      <c r="S20" s="722">
        <f t="shared" si="1"/>
        <v>35596.566553572833</v>
      </c>
    </row>
    <row r="21" spans="1:24" ht="14.1" customHeight="1" x14ac:dyDescent="0.25">
      <c r="A21" s="190" t="s">
        <v>154</v>
      </c>
      <c r="B21" s="576">
        <f>SUM(B11:B13)</f>
        <v>10131.74164430336</v>
      </c>
      <c r="C21" s="577">
        <f>SUM(C11:C13)</f>
        <v>7923.7317742917094</v>
      </c>
      <c r="D21" s="578">
        <f t="shared" ref="D21:J21" si="2">SUM(D11:D13)</f>
        <v>2208.0098700116505</v>
      </c>
      <c r="E21" s="579">
        <f t="shared" si="2"/>
        <v>4.2844829999999998</v>
      </c>
      <c r="F21" s="577">
        <f t="shared" si="2"/>
        <v>1115.217138</v>
      </c>
      <c r="G21" s="578">
        <f t="shared" si="2"/>
        <v>-1110.9326549999998</v>
      </c>
      <c r="H21" s="580">
        <f t="shared" si="2"/>
        <v>32.428398000000001</v>
      </c>
      <c r="I21" s="580">
        <f t="shared" si="2"/>
        <v>6.2197183217218255</v>
      </c>
      <c r="J21" s="581">
        <f t="shared" si="2"/>
        <v>1135.725331333372</v>
      </c>
      <c r="K21" s="717">
        <f>SUM(K11:K13)</f>
        <v>108001.55413858299</v>
      </c>
      <c r="L21" s="718">
        <f t="shared" ref="L21:S21" si="3">SUM(L11:L13)</f>
        <v>84467.906982662098</v>
      </c>
      <c r="M21" s="719">
        <f t="shared" si="3"/>
        <v>23533.647155920888</v>
      </c>
      <c r="N21" s="720">
        <f t="shared" si="3"/>
        <v>45.674456848000005</v>
      </c>
      <c r="O21" s="718">
        <f t="shared" si="3"/>
        <v>11904.771050559997</v>
      </c>
      <c r="P21" s="719">
        <f t="shared" si="3"/>
        <v>-11859.096593711998</v>
      </c>
      <c r="Q21" s="721">
        <f t="shared" si="3"/>
        <v>349.24193925679998</v>
      </c>
      <c r="R21" s="721">
        <f t="shared" si="3"/>
        <v>89.035979581163275</v>
      </c>
      <c r="S21" s="722">
        <f t="shared" si="3"/>
        <v>12112.828481046858</v>
      </c>
    </row>
    <row r="22" spans="1:24" ht="14.1" customHeight="1" x14ac:dyDescent="0.25">
      <c r="A22" s="190" t="s">
        <v>190</v>
      </c>
      <c r="B22" s="576">
        <f>SUM(B14:B16)</f>
        <v>9964.2775820887891</v>
      </c>
      <c r="C22" s="577">
        <f>SUM(C14:C16)</f>
        <v>7639.4414020206586</v>
      </c>
      <c r="D22" s="578">
        <f t="shared" ref="D22:J22" si="4">SUM(D14:D16)</f>
        <v>2324.8361800681305</v>
      </c>
      <c r="E22" s="579">
        <f t="shared" si="4"/>
        <v>103.022004</v>
      </c>
      <c r="F22" s="577">
        <f t="shared" si="4"/>
        <v>1413.9620070000001</v>
      </c>
      <c r="G22" s="578">
        <f t="shared" si="4"/>
        <v>-1310.9400030000002</v>
      </c>
      <c r="H22" s="580">
        <f t="shared" si="4"/>
        <v>33.018063999999995</v>
      </c>
      <c r="I22" s="580">
        <f>SUM(I14:I16)</f>
        <v>8.5572748686690456</v>
      </c>
      <c r="J22" s="581">
        <f t="shared" si="4"/>
        <v>1055.4715159367995</v>
      </c>
      <c r="K22" s="717">
        <f>SUM(K14:K16)</f>
        <v>106360.610038571</v>
      </c>
      <c r="L22" s="718">
        <f t="shared" ref="L22:S22" si="5">SUM(L14:L16)</f>
        <v>81547.941288603091</v>
      </c>
      <c r="M22" s="719">
        <f t="shared" si="5"/>
        <v>24812.668749967903</v>
      </c>
      <c r="N22" s="720">
        <f t="shared" si="5"/>
        <v>1103.006707731</v>
      </c>
      <c r="O22" s="718">
        <f t="shared" si="5"/>
        <v>15114.839852783001</v>
      </c>
      <c r="P22" s="719">
        <f t="shared" si="5"/>
        <v>-14011.833145052002</v>
      </c>
      <c r="Q22" s="721">
        <f t="shared" si="5"/>
        <v>355.60208842740002</v>
      </c>
      <c r="R22" s="721">
        <f t="shared" si="5"/>
        <v>119.152581591208</v>
      </c>
      <c r="S22" s="722">
        <f t="shared" si="5"/>
        <v>11275.590274934511</v>
      </c>
    </row>
    <row r="23" spans="1:24" ht="14.1" customHeight="1" x14ac:dyDescent="0.25">
      <c r="A23" s="232" t="s">
        <v>155</v>
      </c>
      <c r="B23" s="515">
        <f>SUM(B17:B19)</f>
        <v>0</v>
      </c>
      <c r="C23" s="516">
        <f>SUM(C17:C19)</f>
        <v>0</v>
      </c>
      <c r="D23" s="517">
        <f t="shared" ref="D23:J23" si="6">SUM(D17:D19)</f>
        <v>0</v>
      </c>
      <c r="E23" s="518">
        <f t="shared" si="6"/>
        <v>0</v>
      </c>
      <c r="F23" s="516">
        <f t="shared" si="6"/>
        <v>0</v>
      </c>
      <c r="G23" s="517">
        <f t="shared" si="6"/>
        <v>0</v>
      </c>
      <c r="H23" s="519">
        <f t="shared" si="6"/>
        <v>0</v>
      </c>
      <c r="I23" s="519">
        <f t="shared" si="6"/>
        <v>0</v>
      </c>
      <c r="J23" s="520">
        <f t="shared" si="6"/>
        <v>0</v>
      </c>
      <c r="K23" s="729">
        <f>SUM(K17:K19)</f>
        <v>0</v>
      </c>
      <c r="L23" s="730">
        <f t="shared" ref="L23:R23" si="7">SUM(L17:L19)</f>
        <v>0</v>
      </c>
      <c r="M23" s="731">
        <f t="shared" si="7"/>
        <v>0</v>
      </c>
      <c r="N23" s="732">
        <f t="shared" si="7"/>
        <v>0</v>
      </c>
      <c r="O23" s="730">
        <f t="shared" si="7"/>
        <v>0</v>
      </c>
      <c r="P23" s="731">
        <f t="shared" si="7"/>
        <v>0</v>
      </c>
      <c r="Q23" s="733">
        <f t="shared" si="7"/>
        <v>0</v>
      </c>
      <c r="R23" s="733">
        <f t="shared" si="7"/>
        <v>0</v>
      </c>
      <c r="S23" s="734">
        <f>SUM(S17:S19)</f>
        <v>0</v>
      </c>
      <c r="T23" s="223"/>
    </row>
    <row r="24" spans="1:24" ht="14.1" customHeight="1" x14ac:dyDescent="0.25">
      <c r="A24" s="190" t="s">
        <v>156</v>
      </c>
      <c r="B24" s="204">
        <f>SUM(B8:B13)</f>
        <v>19984.587191674938</v>
      </c>
      <c r="C24" s="217">
        <f>SUM(C8:C13)</f>
        <v>16531.629663481272</v>
      </c>
      <c r="D24" s="838">
        <f t="shared" ref="D24:J24" si="8">SUM(D8:D13)</f>
        <v>3452.9575281936686</v>
      </c>
      <c r="E24" s="839">
        <f t="shared" si="8"/>
        <v>2110.8698249999998</v>
      </c>
      <c r="F24" s="217">
        <f t="shared" si="8"/>
        <v>1167.182988</v>
      </c>
      <c r="G24" s="838">
        <f t="shared" si="8"/>
        <v>943.68683700000042</v>
      </c>
      <c r="H24" s="840">
        <f t="shared" si="8"/>
        <v>66.251357000000013</v>
      </c>
      <c r="I24" s="840">
        <f t="shared" si="8"/>
        <v>10.759376575446744</v>
      </c>
      <c r="J24" s="841">
        <f t="shared" si="8"/>
        <v>4473.6550987691153</v>
      </c>
      <c r="K24" s="204">
        <f>SUM(K8:K13)</f>
        <v>213001.835828371</v>
      </c>
      <c r="L24" s="217">
        <f t="shared" ref="L24:S24" si="9">SUM(L8:L13)</f>
        <v>176263.48471805439</v>
      </c>
      <c r="M24" s="838">
        <f t="shared" si="9"/>
        <v>36738.351110316587</v>
      </c>
      <c r="N24" s="839">
        <f t="shared" si="9"/>
        <v>22558.025808574002</v>
      </c>
      <c r="O24" s="217">
        <f t="shared" si="9"/>
        <v>12458.846425773998</v>
      </c>
      <c r="P24" s="838">
        <f t="shared" si="9"/>
        <v>10099.179382800001</v>
      </c>
      <c r="Q24" s="840">
        <f t="shared" si="9"/>
        <v>713.46716120830001</v>
      </c>
      <c r="R24" s="840">
        <f t="shared" si="9"/>
        <v>158.39738029479329</v>
      </c>
      <c r="S24" s="841">
        <f t="shared" si="9"/>
        <v>47709.395034619694</v>
      </c>
    </row>
    <row r="25" spans="1:24" ht="14.1" customHeight="1" x14ac:dyDescent="0.25">
      <c r="A25" s="190" t="s">
        <v>157</v>
      </c>
      <c r="B25" s="449">
        <f>SUM(B14:B19)</f>
        <v>9964.2775820887891</v>
      </c>
      <c r="C25" s="450">
        <f>SUM(C14:C19)</f>
        <v>7639.4414020206586</v>
      </c>
      <c r="D25" s="451">
        <f t="shared" ref="D25:J25" si="10">SUM(D14:D19)</f>
        <v>2324.8361800681305</v>
      </c>
      <c r="E25" s="452">
        <f t="shared" si="10"/>
        <v>103.022004</v>
      </c>
      <c r="F25" s="450">
        <f t="shared" si="10"/>
        <v>1413.9620070000001</v>
      </c>
      <c r="G25" s="451">
        <f t="shared" si="10"/>
        <v>-1310.9400030000002</v>
      </c>
      <c r="H25" s="453">
        <f t="shared" si="10"/>
        <v>33.018063999999995</v>
      </c>
      <c r="I25" s="453">
        <f t="shared" si="10"/>
        <v>8.5572748686690456</v>
      </c>
      <c r="J25" s="454">
        <f t="shared" si="10"/>
        <v>1055.4715159367995</v>
      </c>
      <c r="K25" s="449">
        <f>SUM(K14:K19)</f>
        <v>106360.610038571</v>
      </c>
      <c r="L25" s="450">
        <f t="shared" ref="L25:S25" si="11">SUM(L14:L19)</f>
        <v>81547.941288603091</v>
      </c>
      <c r="M25" s="451">
        <f t="shared" si="11"/>
        <v>24812.668749967903</v>
      </c>
      <c r="N25" s="452">
        <f t="shared" si="11"/>
        <v>1103.006707731</v>
      </c>
      <c r="O25" s="450">
        <f t="shared" si="11"/>
        <v>15114.839852783001</v>
      </c>
      <c r="P25" s="451">
        <f t="shared" si="11"/>
        <v>-14011.833145052002</v>
      </c>
      <c r="Q25" s="453">
        <f t="shared" si="11"/>
        <v>355.60208842740002</v>
      </c>
      <c r="R25" s="453">
        <f t="shared" si="11"/>
        <v>119.152581591208</v>
      </c>
      <c r="S25" s="454">
        <f t="shared" si="11"/>
        <v>11275.590274934511</v>
      </c>
    </row>
    <row r="26" spans="1:24" ht="14.1" customHeight="1" x14ac:dyDescent="0.25">
      <c r="A26" s="229" t="s">
        <v>142</v>
      </c>
      <c r="B26" s="521">
        <f>SUM(B8:B19)</f>
        <v>29948.864773763729</v>
      </c>
      <c r="C26" s="522">
        <f>SUM(C8:C19)</f>
        <v>24171.071065501932</v>
      </c>
      <c r="D26" s="523">
        <f t="shared" ref="D26:J26" si="12">SUM(D8:D19)</f>
        <v>5777.7937082617991</v>
      </c>
      <c r="E26" s="524">
        <f t="shared" si="12"/>
        <v>2213.8918289999997</v>
      </c>
      <c r="F26" s="522">
        <f t="shared" si="12"/>
        <v>2581.1449950000001</v>
      </c>
      <c r="G26" s="523">
        <f t="shared" si="12"/>
        <v>-367.25316599999962</v>
      </c>
      <c r="H26" s="525">
        <f t="shared" si="12"/>
        <v>99.269421000000008</v>
      </c>
      <c r="I26" s="525">
        <f t="shared" si="12"/>
        <v>19.316651444115791</v>
      </c>
      <c r="J26" s="526">
        <f t="shared" si="12"/>
        <v>5529.126614705915</v>
      </c>
      <c r="K26" s="723">
        <f>SUM(K8:K19)</f>
        <v>319362.445866942</v>
      </c>
      <c r="L26" s="724">
        <f t="shared" ref="L26:S26" si="13">SUM(L8:L19)</f>
        <v>257811.42600665748</v>
      </c>
      <c r="M26" s="725">
        <f t="shared" si="13"/>
        <v>61551.019860284498</v>
      </c>
      <c r="N26" s="726">
        <f t="shared" si="13"/>
        <v>23661.032516305004</v>
      </c>
      <c r="O26" s="724">
        <f t="shared" si="13"/>
        <v>27573.686278556994</v>
      </c>
      <c r="P26" s="725">
        <f t="shared" si="13"/>
        <v>-3912.6537622519991</v>
      </c>
      <c r="Q26" s="727">
        <f t="shared" si="13"/>
        <v>1069.0692496357001</v>
      </c>
      <c r="R26" s="727">
        <f t="shared" si="13"/>
        <v>277.54996188600131</v>
      </c>
      <c r="S26" s="728">
        <f t="shared" si="13"/>
        <v>58984.985309554206</v>
      </c>
      <c r="T26" s="224"/>
    </row>
    <row r="27" spans="1:24" ht="9.75" customHeight="1" x14ac:dyDescent="0.25">
      <c r="B27" s="208"/>
      <c r="H27" s="222"/>
      <c r="I27" s="222"/>
      <c r="J27" s="221"/>
      <c r="K27" s="208"/>
      <c r="Q27" s="222"/>
      <c r="R27" s="222"/>
      <c r="S27" s="221"/>
    </row>
    <row r="29" spans="1:24" ht="12" customHeight="1" x14ac:dyDescent="0.25">
      <c r="A29" s="209"/>
      <c r="B29" s="209"/>
      <c r="C29" s="209"/>
      <c r="H29" s="209"/>
      <c r="I29" s="209"/>
      <c r="J29" s="209"/>
      <c r="K29" s="209"/>
      <c r="O29" s="209"/>
      <c r="P29" s="209"/>
      <c r="Q29" s="209"/>
      <c r="R29" s="209"/>
    </row>
    <row r="30" spans="1:24" ht="12" customHeight="1" x14ac:dyDescent="0.25">
      <c r="E30" s="210"/>
      <c r="F30" s="210"/>
      <c r="G30" s="210"/>
      <c r="H30" s="210"/>
      <c r="L30" s="210"/>
      <c r="M30" s="210"/>
      <c r="N30" s="210"/>
    </row>
    <row r="31" spans="1:24" ht="12" customHeight="1" x14ac:dyDescent="0.25">
      <c r="E31" s="210"/>
      <c r="F31" s="210"/>
      <c r="G31" s="210"/>
      <c r="L31" s="210"/>
      <c r="M31" s="210"/>
      <c r="N31" s="210"/>
    </row>
    <row r="32" spans="1:24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>
      <c r="E41" s="210"/>
      <c r="F41" s="210"/>
      <c r="G41" s="210"/>
      <c r="L41" s="210"/>
      <c r="M41" s="210"/>
      <c r="N41" s="210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>
      <selection activeCell="B17" sqref="B17"/>
    </sheetView>
  </sheetViews>
  <sheetFormatPr defaultRowHeight="12.75" x14ac:dyDescent="0.25"/>
  <cols>
    <col min="1" max="1" width="7.140625" style="187" customWidth="1"/>
    <col min="2" max="3" width="7.7109375" style="187" customWidth="1"/>
    <col min="4" max="4" width="6.7109375" style="187" customWidth="1"/>
    <col min="5" max="6" width="7.7109375" style="187" customWidth="1"/>
    <col min="7" max="7" width="6.7109375" style="187" customWidth="1"/>
    <col min="8" max="13" width="7.7109375" style="187" customWidth="1"/>
    <col min="14" max="16" width="5.7109375" style="187" customWidth="1"/>
    <col min="17" max="18" width="6.28515625" style="187" customWidth="1"/>
    <col min="19" max="20" width="6.7109375" style="187" customWidth="1"/>
    <col min="21" max="21" width="1.7109375" style="187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x14ac:dyDescent="0.25">
      <c r="R1" s="291"/>
      <c r="S1" s="901" t="s">
        <v>227</v>
      </c>
      <c r="T1" s="901"/>
      <c r="U1" s="901"/>
    </row>
    <row r="2" spans="1:23" ht="20.100000000000001" customHeight="1" x14ac:dyDescent="0.25">
      <c r="A2" s="900" t="s">
        <v>187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787"/>
      <c r="U2" s="787"/>
    </row>
    <row r="3" spans="1:23" ht="20.100000000000001" customHeight="1" x14ac:dyDescent="0.25">
      <c r="A3" s="767">
        <v>2018</v>
      </c>
      <c r="B3" s="212"/>
      <c r="C3" s="212"/>
      <c r="D3" s="212"/>
      <c r="E3" s="212"/>
      <c r="F3" s="212"/>
      <c r="G3" s="212"/>
      <c r="H3" s="212"/>
      <c r="I3" s="212"/>
      <c r="J3" s="212"/>
      <c r="K3" s="211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83"/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</row>
    <row r="5" spans="1:23" ht="50.1" customHeight="1" x14ac:dyDescent="0.25">
      <c r="A5" s="283"/>
      <c r="B5" s="906" t="s">
        <v>343</v>
      </c>
      <c r="C5" s="907"/>
      <c r="D5" s="907"/>
      <c r="E5" s="907"/>
      <c r="F5" s="907"/>
      <c r="G5" s="907"/>
      <c r="H5" s="908"/>
      <c r="I5" s="909" t="s">
        <v>12</v>
      </c>
      <c r="J5" s="910"/>
      <c r="K5" s="910"/>
      <c r="L5" s="910"/>
      <c r="M5" s="910"/>
      <c r="N5" s="921" t="s">
        <v>11</v>
      </c>
      <c r="O5" s="922"/>
      <c r="P5" s="922"/>
      <c r="Q5" s="922"/>
      <c r="R5" s="923"/>
      <c r="S5" s="766" t="s">
        <v>343</v>
      </c>
      <c r="T5" s="765" t="s">
        <v>12</v>
      </c>
    </row>
    <row r="6" spans="1:23" ht="52.5" customHeight="1" x14ac:dyDescent="0.25">
      <c r="A6" s="188"/>
      <c r="B6" s="912" t="s">
        <v>182</v>
      </c>
      <c r="C6" s="902"/>
      <c r="D6" s="902"/>
      <c r="E6" s="914" t="s">
        <v>183</v>
      </c>
      <c r="F6" s="915"/>
      <c r="G6" s="916"/>
      <c r="H6" s="476" t="s">
        <v>184</v>
      </c>
      <c r="I6" s="924" t="s">
        <v>185</v>
      </c>
      <c r="J6" s="916"/>
      <c r="K6" s="914" t="s">
        <v>183</v>
      </c>
      <c r="L6" s="915"/>
      <c r="M6" s="475" t="s">
        <v>184</v>
      </c>
      <c r="N6" s="924" t="s">
        <v>186</v>
      </c>
      <c r="O6" s="915"/>
      <c r="P6" s="915"/>
      <c r="Q6" s="915"/>
      <c r="R6" s="925"/>
      <c r="S6" s="917" t="s">
        <v>195</v>
      </c>
      <c r="T6" s="918"/>
    </row>
    <row r="7" spans="1:23" ht="28.5" customHeight="1" x14ac:dyDescent="0.25">
      <c r="A7" s="189" t="s">
        <v>140</v>
      </c>
      <c r="B7" s="333">
        <f>T!G17</f>
        <v>2018</v>
      </c>
      <c r="C7" s="343">
        <f>B7-1</f>
        <v>2017</v>
      </c>
      <c r="D7" s="318" t="s">
        <v>179</v>
      </c>
      <c r="E7" s="335">
        <f>B7</f>
        <v>2018</v>
      </c>
      <c r="F7" s="343">
        <f>C7</f>
        <v>2017</v>
      </c>
      <c r="G7" s="318" t="s">
        <v>179</v>
      </c>
      <c r="H7" s="335">
        <f>B7</f>
        <v>2018</v>
      </c>
      <c r="I7" s="333">
        <f>B7</f>
        <v>2018</v>
      </c>
      <c r="J7" s="348">
        <f>C7</f>
        <v>2017</v>
      </c>
      <c r="K7" s="335">
        <f>B7</f>
        <v>2018</v>
      </c>
      <c r="L7" s="348">
        <f>C7</f>
        <v>2017</v>
      </c>
      <c r="M7" s="537">
        <f>B7</f>
        <v>2018</v>
      </c>
      <c r="N7" s="371" t="s">
        <v>38</v>
      </c>
      <c r="O7" s="366" t="s">
        <v>193</v>
      </c>
      <c r="P7" s="366" t="s">
        <v>194</v>
      </c>
      <c r="Q7" s="366" t="s">
        <v>180</v>
      </c>
      <c r="R7" s="367" t="s">
        <v>181</v>
      </c>
      <c r="S7" s="919"/>
      <c r="T7" s="920"/>
      <c r="U7" s="256"/>
    </row>
    <row r="8" spans="1:23" ht="14.1" customHeight="1" x14ac:dyDescent="0.25">
      <c r="A8" s="190" t="s">
        <v>25</v>
      </c>
      <c r="B8" s="204">
        <v>1083.5036572418198</v>
      </c>
      <c r="C8" s="344">
        <v>1455.8500270682691</v>
      </c>
      <c r="D8" s="391">
        <v>-0.25575874087543554</v>
      </c>
      <c r="E8" s="207">
        <v>1221.8414716782852</v>
      </c>
      <c r="F8" s="347">
        <v>1334.1218130037801</v>
      </c>
      <c r="G8" s="391">
        <v>-8.416048686940758E-2</v>
      </c>
      <c r="H8" s="205">
        <v>1300</v>
      </c>
      <c r="I8" s="340">
        <v>11552.479003624998</v>
      </c>
      <c r="J8" s="349">
        <v>15543.059795034918</v>
      </c>
      <c r="K8" s="207">
        <v>13027.457593686146</v>
      </c>
      <c r="L8" s="352">
        <v>14243.455526209747</v>
      </c>
      <c r="M8" s="217">
        <v>13840</v>
      </c>
      <c r="N8" s="204">
        <v>2.0096774193548383</v>
      </c>
      <c r="O8" s="217">
        <v>6.9</v>
      </c>
      <c r="P8" s="217">
        <v>-2.7</v>
      </c>
      <c r="Q8" s="217">
        <v>-1.9612903225806451</v>
      </c>
      <c r="R8" s="338">
        <v>3.9709677419354836</v>
      </c>
      <c r="S8" s="197">
        <v>40.041309444226492</v>
      </c>
      <c r="T8" s="369">
        <v>426.92636400000043</v>
      </c>
      <c r="U8" s="196"/>
      <c r="V8" s="196"/>
      <c r="W8" s="407"/>
    </row>
    <row r="9" spans="1:23" ht="14.1" customHeight="1" x14ac:dyDescent="0.25">
      <c r="A9" s="190" t="s">
        <v>26</v>
      </c>
      <c r="B9" s="191">
        <v>1157.3341365416989</v>
      </c>
      <c r="C9" s="345">
        <v>1021.1736168225515</v>
      </c>
      <c r="D9" s="390">
        <v>0.13333728709405923</v>
      </c>
      <c r="E9" s="194">
        <v>1066.6686039717233</v>
      </c>
      <c r="F9" s="345">
        <v>1083.6739025761146</v>
      </c>
      <c r="G9" s="390">
        <v>-1.5692265508993299E-2</v>
      </c>
      <c r="H9" s="192">
        <v>980</v>
      </c>
      <c r="I9" s="341">
        <v>12345.273394016001</v>
      </c>
      <c r="J9" s="350">
        <v>10896.760764441922</v>
      </c>
      <c r="K9" s="194">
        <v>11378.144928994627</v>
      </c>
      <c r="L9" s="353">
        <v>11563.690119398203</v>
      </c>
      <c r="M9" s="538">
        <v>10440</v>
      </c>
      <c r="N9" s="341">
        <v>-3.2785714285714285</v>
      </c>
      <c r="O9" s="192">
        <v>2.4</v>
      </c>
      <c r="P9" s="192">
        <v>-11.8</v>
      </c>
      <c r="Q9" s="192">
        <v>-0.66206896551724137</v>
      </c>
      <c r="R9" s="339">
        <v>-2.6165024630541871</v>
      </c>
      <c r="S9" s="197">
        <v>54.667849790186963</v>
      </c>
      <c r="T9" s="369">
        <v>583.14154800000017</v>
      </c>
      <c r="U9" s="196"/>
      <c r="V9" s="196"/>
      <c r="W9" s="407"/>
    </row>
    <row r="10" spans="1:23" ht="14.1" customHeight="1" x14ac:dyDescent="0.25">
      <c r="A10" s="231" t="s">
        <v>27</v>
      </c>
      <c r="B10" s="199">
        <v>1097.0923047483834</v>
      </c>
      <c r="C10" s="346">
        <v>803.62548712329124</v>
      </c>
      <c r="D10" s="392">
        <v>0.36517858421290816</v>
      </c>
      <c r="E10" s="202">
        <v>1010.3134995345407</v>
      </c>
      <c r="F10" s="346">
        <v>907.83422280087268</v>
      </c>
      <c r="G10" s="392">
        <v>0.11288324912173549</v>
      </c>
      <c r="H10" s="200">
        <v>910</v>
      </c>
      <c r="I10" s="342">
        <v>11698.814337270996</v>
      </c>
      <c r="J10" s="351">
        <v>8577.8014859695013</v>
      </c>
      <c r="K10" s="202">
        <v>10773.450877685173</v>
      </c>
      <c r="L10" s="354">
        <v>9690.1129570080284</v>
      </c>
      <c r="M10" s="539">
        <v>9690</v>
      </c>
      <c r="N10" s="342">
        <v>1.0000000000000002</v>
      </c>
      <c r="O10" s="200">
        <v>8.5</v>
      </c>
      <c r="P10" s="200">
        <v>-9.6999999999999993</v>
      </c>
      <c r="Q10" s="200">
        <v>3.3032258064516129</v>
      </c>
      <c r="R10" s="339">
        <v>-2.3032258064516125</v>
      </c>
      <c r="S10" s="230">
        <v>38.23260277605651</v>
      </c>
      <c r="T10" s="370">
        <v>407.69250200000033</v>
      </c>
      <c r="U10" s="196"/>
      <c r="V10" s="196"/>
      <c r="W10" s="407"/>
    </row>
    <row r="11" spans="1:23" ht="14.1" customHeight="1" x14ac:dyDescent="0.25">
      <c r="A11" s="231" t="s">
        <v>28</v>
      </c>
      <c r="B11" s="204">
        <v>463.92868328878677</v>
      </c>
      <c r="C11" s="347">
        <v>661.95091023427085</v>
      </c>
      <c r="D11" s="391">
        <v>-0.29914941407876017</v>
      </c>
      <c r="E11" s="207">
        <v>635.94488956762325</v>
      </c>
      <c r="F11" s="347">
        <v>643.86579452829324</v>
      </c>
      <c r="G11" s="391">
        <v>-1.2302105544328493E-2</v>
      </c>
      <c r="H11" s="205">
        <v>650</v>
      </c>
      <c r="I11" s="340">
        <v>4948.0834253370003</v>
      </c>
      <c r="J11" s="349">
        <v>7074.9881403389991</v>
      </c>
      <c r="K11" s="207">
        <v>6782.7415739642029</v>
      </c>
      <c r="L11" s="352">
        <v>6881.6928715234208</v>
      </c>
      <c r="M11" s="217">
        <v>6920</v>
      </c>
      <c r="N11" s="204">
        <v>12.98</v>
      </c>
      <c r="O11" s="217">
        <v>19.100000000000001</v>
      </c>
      <c r="P11" s="217">
        <v>4.0999999999999996</v>
      </c>
      <c r="Q11" s="217">
        <v>7.5500000000000007</v>
      </c>
      <c r="R11" s="338">
        <v>5.43</v>
      </c>
      <c r="S11" s="197">
        <v>14.512029361454944</v>
      </c>
      <c r="T11" s="369">
        <v>154.77957499999994</v>
      </c>
      <c r="U11" s="196"/>
      <c r="V11" s="196"/>
      <c r="W11" s="407"/>
    </row>
    <row r="12" spans="1:23" ht="14.1" customHeight="1" x14ac:dyDescent="0.25">
      <c r="A12" s="231" t="s">
        <v>29</v>
      </c>
      <c r="B12" s="191">
        <v>347.44743201690039</v>
      </c>
      <c r="C12" s="345">
        <v>425.74588169714985</v>
      </c>
      <c r="D12" s="390">
        <v>-0.18390888331820973</v>
      </c>
      <c r="E12" s="194">
        <v>406.56186681999554</v>
      </c>
      <c r="F12" s="345">
        <v>445.83379271934302</v>
      </c>
      <c r="G12" s="390">
        <v>-8.8086472000720603E-2</v>
      </c>
      <c r="H12" s="192">
        <v>440</v>
      </c>
      <c r="I12" s="341">
        <v>3701.2269651363999</v>
      </c>
      <c r="J12" s="350">
        <v>4549.6630815020008</v>
      </c>
      <c r="K12" s="194">
        <v>4330.9508311380077</v>
      </c>
      <c r="L12" s="353">
        <v>4764.3292264752627</v>
      </c>
      <c r="M12" s="538">
        <v>4690</v>
      </c>
      <c r="N12" s="341">
        <v>16.461290322580645</v>
      </c>
      <c r="O12" s="192">
        <v>21.8</v>
      </c>
      <c r="P12" s="192">
        <v>12</v>
      </c>
      <c r="Q12" s="192">
        <v>12.95483870967742</v>
      </c>
      <c r="R12" s="339">
        <v>3.5064516129032253</v>
      </c>
      <c r="S12" s="197">
        <v>13.498842341905453</v>
      </c>
      <c r="T12" s="369">
        <v>143.79820500000002</v>
      </c>
      <c r="U12" s="196"/>
      <c r="V12" s="196"/>
      <c r="W12" s="407"/>
    </row>
    <row r="13" spans="1:23" ht="14.1" customHeight="1" x14ac:dyDescent="0.25">
      <c r="A13" s="231" t="s">
        <v>30</v>
      </c>
      <c r="B13" s="199">
        <v>324.34907036731795</v>
      </c>
      <c r="C13" s="346">
        <v>341.17312032297468</v>
      </c>
      <c r="D13" s="392">
        <v>-4.9312354794334594E-2</v>
      </c>
      <c r="E13" s="202">
        <v>330.4690789040223</v>
      </c>
      <c r="F13" s="346">
        <v>352.90420331928055</v>
      </c>
      <c r="G13" s="392">
        <v>-6.3572845560472643E-2</v>
      </c>
      <c r="H13" s="200">
        <v>350</v>
      </c>
      <c r="I13" s="342">
        <v>3463.5186286474</v>
      </c>
      <c r="J13" s="351">
        <v>3646.2992657419995</v>
      </c>
      <c r="K13" s="202">
        <v>3528.8703299806325</v>
      </c>
      <c r="L13" s="354">
        <v>3771.6756121414323</v>
      </c>
      <c r="M13" s="539">
        <v>3730</v>
      </c>
      <c r="N13" s="342">
        <v>17.746666666666666</v>
      </c>
      <c r="O13" s="200">
        <v>21.1</v>
      </c>
      <c r="P13" s="200">
        <v>10.9</v>
      </c>
      <c r="Q13" s="200">
        <v>15.81</v>
      </c>
      <c r="R13" s="339">
        <v>1.9366666666666656</v>
      </c>
      <c r="S13" s="230">
        <v>21.697261836842948</v>
      </c>
      <c r="T13" s="370">
        <v>231.69123099999996</v>
      </c>
      <c r="U13" s="196"/>
      <c r="V13" s="196"/>
      <c r="W13" s="407"/>
    </row>
    <row r="14" spans="1:23" ht="14.1" customHeight="1" x14ac:dyDescent="0.25">
      <c r="A14" s="231" t="s">
        <v>31</v>
      </c>
      <c r="B14" s="204">
        <v>333.6551971964559</v>
      </c>
      <c r="C14" s="347">
        <v>347.23823468572687</v>
      </c>
      <c r="D14" s="391">
        <v>-3.911734403777422E-2</v>
      </c>
      <c r="E14" s="207">
        <v>341.67659457518016</v>
      </c>
      <c r="F14" s="347">
        <v>351.44094772767028</v>
      </c>
      <c r="G14" s="391">
        <v>-2.7783766278869877E-2</v>
      </c>
      <c r="H14" s="205">
        <v>320</v>
      </c>
      <c r="I14" s="340">
        <v>3567.0119804279998</v>
      </c>
      <c r="J14" s="349">
        <v>3705.8560932339992</v>
      </c>
      <c r="K14" s="207">
        <v>3652.7664382937833</v>
      </c>
      <c r="L14" s="352">
        <v>3750.7090160369739</v>
      </c>
      <c r="M14" s="217">
        <v>3410</v>
      </c>
      <c r="N14" s="204">
        <v>19.954838709677414</v>
      </c>
      <c r="O14" s="217">
        <v>25.5</v>
      </c>
      <c r="P14" s="217">
        <v>13.2</v>
      </c>
      <c r="Q14" s="217">
        <v>17.525806451612908</v>
      </c>
      <c r="R14" s="338">
        <v>2.4290322580645061</v>
      </c>
      <c r="S14" s="197">
        <v>52.360184114946804</v>
      </c>
      <c r="T14" s="369">
        <v>559.76802399999895</v>
      </c>
      <c r="U14" s="196"/>
      <c r="V14" s="196"/>
      <c r="W14" s="407"/>
    </row>
    <row r="15" spans="1:23" ht="14.1" customHeight="1" x14ac:dyDescent="0.25">
      <c r="A15" s="231" t="s">
        <v>32</v>
      </c>
      <c r="B15" s="191">
        <v>343.11633550155062</v>
      </c>
      <c r="C15" s="345">
        <v>325.75286528301183</v>
      </c>
      <c r="D15" s="390">
        <v>5.3302586313257849E-2</v>
      </c>
      <c r="E15" s="194">
        <v>363.18368757739734</v>
      </c>
      <c r="F15" s="345">
        <v>337.23127777172118</v>
      </c>
      <c r="G15" s="390">
        <v>7.6957303537081384E-2</v>
      </c>
      <c r="H15" s="192">
        <v>330</v>
      </c>
      <c r="I15" s="341">
        <v>3662.5684293534014</v>
      </c>
      <c r="J15" s="350">
        <v>3471.0747470890001</v>
      </c>
      <c r="K15" s="194">
        <v>3876.7758061787563</v>
      </c>
      <c r="L15" s="353">
        <v>3593.3835031197882</v>
      </c>
      <c r="M15" s="538">
        <v>3510</v>
      </c>
      <c r="N15" s="341">
        <v>20.912903225806453</v>
      </c>
      <c r="O15" s="192">
        <v>26.6</v>
      </c>
      <c r="P15" s="192">
        <v>12.4</v>
      </c>
      <c r="Q15" s="192">
        <v>17.219354838709684</v>
      </c>
      <c r="R15" s="339">
        <v>3.6935483870967687</v>
      </c>
      <c r="S15" s="197">
        <v>62.640660064180018</v>
      </c>
      <c r="T15" s="369">
        <v>668.65257299999985</v>
      </c>
      <c r="U15" s="196"/>
      <c r="V15" s="196"/>
      <c r="W15" s="407"/>
    </row>
    <row r="16" spans="1:23" ht="14.1" customHeight="1" x14ac:dyDescent="0.25">
      <c r="A16" s="231" t="s">
        <v>33</v>
      </c>
      <c r="B16" s="199">
        <v>378.69970674722697</v>
      </c>
      <c r="C16" s="346">
        <v>460.65275006763613</v>
      </c>
      <c r="D16" s="392">
        <v>-0.1779063368413111</v>
      </c>
      <c r="E16" s="202">
        <v>411.25863171288853</v>
      </c>
      <c r="F16" s="346">
        <v>441.5853838945024</v>
      </c>
      <c r="G16" s="392">
        <v>-6.8676983631458077E-2</v>
      </c>
      <c r="H16" s="200">
        <v>440</v>
      </c>
      <c r="I16" s="342">
        <v>4046.0096517410002</v>
      </c>
      <c r="J16" s="351">
        <v>4919.3939411250331</v>
      </c>
      <c r="K16" s="202">
        <v>4393.8676572115637</v>
      </c>
      <c r="L16" s="354">
        <v>4715.7700929844241</v>
      </c>
      <c r="M16" s="539">
        <v>4690</v>
      </c>
      <c r="N16" s="342">
        <v>14.723333333333334</v>
      </c>
      <c r="O16" s="200">
        <v>19.5</v>
      </c>
      <c r="P16" s="200">
        <v>5.4</v>
      </c>
      <c r="Q16" s="200">
        <v>13.010000000000002</v>
      </c>
      <c r="R16" s="339">
        <v>1.7133333333333329</v>
      </c>
      <c r="S16" s="230">
        <v>44.629401007271447</v>
      </c>
      <c r="T16" s="370">
        <v>476.81799199999978</v>
      </c>
      <c r="U16" s="196"/>
      <c r="V16" s="196"/>
      <c r="W16" s="407"/>
    </row>
    <row r="17" spans="1:23" ht="14.1" customHeight="1" x14ac:dyDescent="0.25">
      <c r="A17" s="190" t="s">
        <v>34</v>
      </c>
      <c r="B17" s="204"/>
      <c r="C17" s="347"/>
      <c r="D17" s="391"/>
      <c r="E17" s="207"/>
      <c r="F17" s="347"/>
      <c r="G17" s="391"/>
      <c r="H17" s="205">
        <v>720</v>
      </c>
      <c r="I17" s="340"/>
      <c r="J17" s="349"/>
      <c r="K17" s="207"/>
      <c r="L17" s="352"/>
      <c r="M17" s="217">
        <v>7670</v>
      </c>
      <c r="N17" s="204"/>
      <c r="O17" s="217"/>
      <c r="P17" s="217"/>
      <c r="Q17" s="217">
        <v>7.9935483870967738</v>
      </c>
      <c r="R17" s="338"/>
      <c r="S17" s="197"/>
      <c r="T17" s="369"/>
      <c r="U17" s="196"/>
      <c r="V17" s="196"/>
      <c r="W17" s="407"/>
    </row>
    <row r="18" spans="1:23" ht="14.1" customHeight="1" x14ac:dyDescent="0.25">
      <c r="A18" s="190" t="s">
        <v>35</v>
      </c>
      <c r="B18" s="191"/>
      <c r="C18" s="345"/>
      <c r="D18" s="390"/>
      <c r="E18" s="194"/>
      <c r="F18" s="345"/>
      <c r="G18" s="390"/>
      <c r="H18" s="192">
        <v>1000</v>
      </c>
      <c r="I18" s="341"/>
      <c r="J18" s="350"/>
      <c r="K18" s="194"/>
      <c r="L18" s="353"/>
      <c r="M18" s="538">
        <v>10650</v>
      </c>
      <c r="N18" s="341"/>
      <c r="O18" s="192"/>
      <c r="P18" s="192"/>
      <c r="Q18" s="192">
        <v>2.6366666666666658</v>
      </c>
      <c r="R18" s="339"/>
      <c r="S18" s="197"/>
      <c r="T18" s="369"/>
      <c r="U18" s="196"/>
      <c r="V18" s="196"/>
      <c r="W18" s="407"/>
    </row>
    <row r="19" spans="1:23" ht="14.1" customHeight="1" x14ac:dyDescent="0.25">
      <c r="A19" s="198" t="s">
        <v>36</v>
      </c>
      <c r="B19" s="199"/>
      <c r="C19" s="346"/>
      <c r="D19" s="392"/>
      <c r="E19" s="202"/>
      <c r="F19" s="346"/>
      <c r="G19" s="392"/>
      <c r="H19" s="200">
        <v>1170</v>
      </c>
      <c r="I19" s="342"/>
      <c r="J19" s="351"/>
      <c r="K19" s="202"/>
      <c r="L19" s="354"/>
      <c r="M19" s="539">
        <v>12460</v>
      </c>
      <c r="N19" s="342"/>
      <c r="O19" s="200"/>
      <c r="P19" s="200"/>
      <c r="Q19" s="200">
        <v>-0.43548387096774194</v>
      </c>
      <c r="R19" s="339"/>
      <c r="S19" s="230"/>
      <c r="T19" s="370"/>
      <c r="U19" s="368"/>
      <c r="V19" s="196"/>
      <c r="W19" s="407"/>
    </row>
    <row r="20" spans="1:23" ht="14.1" customHeight="1" x14ac:dyDescent="0.25">
      <c r="A20" s="190" t="s">
        <v>129</v>
      </c>
      <c r="B20" s="565">
        <f>SUM(B8:B10)</f>
        <v>3337.9300985319019</v>
      </c>
      <c r="C20" s="762">
        <f>SUM(C8:C10)</f>
        <v>3280.6491310141118</v>
      </c>
      <c r="D20" s="566">
        <f t="shared" ref="D20:D26" si="0">(B20-C20)/C20</f>
        <v>1.7460254123574433E-2</v>
      </c>
      <c r="E20" s="567">
        <f t="shared" ref="E20:K20" si="1">SUM(E8:E10)</f>
        <v>3298.8235751845496</v>
      </c>
      <c r="F20" s="762">
        <f t="shared" si="1"/>
        <v>3325.6299383807677</v>
      </c>
      <c r="G20" s="566">
        <f t="shared" ref="G20:G26" si="2">(E20-F20)/F20</f>
        <v>-8.0605370088982463E-3</v>
      </c>
      <c r="H20" s="568">
        <f>SUM(H8:H10)</f>
        <v>3190</v>
      </c>
      <c r="I20" s="735">
        <f t="shared" si="1"/>
        <v>35596.566734911998</v>
      </c>
      <c r="J20" s="763">
        <f t="shared" si="1"/>
        <v>35017.62204544634</v>
      </c>
      <c r="K20" s="736">
        <f t="shared" si="1"/>
        <v>35179.053400365941</v>
      </c>
      <c r="L20" s="763">
        <f>SUM(L8:L10)</f>
        <v>35497.258602615977</v>
      </c>
      <c r="M20" s="737">
        <f>SUM(M8:M10)</f>
        <v>33970</v>
      </c>
      <c r="N20" s="570">
        <f>AVERAGE(N8:N10)</f>
        <v>-8.9631336405529963E-2</v>
      </c>
      <c r="O20" s="571">
        <f>MAX(O8:O10)</f>
        <v>8.5</v>
      </c>
      <c r="P20" s="571">
        <f>MIN(P8:P10)</f>
        <v>-11.8</v>
      </c>
      <c r="Q20" s="571">
        <f>AVERAGE(Q8:Q10)</f>
        <v>0.22662217278457542</v>
      </c>
      <c r="R20" s="572">
        <f>N20-Q20</f>
        <v>-0.31625350919010536</v>
      </c>
      <c r="S20" s="573">
        <f t="shared" ref="S20:T20" si="3">SUM(S8:S10)</f>
        <v>132.94176201046997</v>
      </c>
      <c r="T20" s="574">
        <f t="shared" si="3"/>
        <v>1417.760414000001</v>
      </c>
      <c r="W20" s="407"/>
    </row>
    <row r="21" spans="1:23" ht="14.1" customHeight="1" x14ac:dyDescent="0.25">
      <c r="A21" s="190" t="s">
        <v>154</v>
      </c>
      <c r="B21" s="565">
        <f>SUM(B11:B13)</f>
        <v>1135.7251856730049</v>
      </c>
      <c r="C21" s="762">
        <f>SUM(C11:C13)</f>
        <v>1428.8699122543953</v>
      </c>
      <c r="D21" s="566">
        <f t="shared" si="0"/>
        <v>-0.20515844309359285</v>
      </c>
      <c r="E21" s="567">
        <f t="shared" ref="E21:K21" si="4">SUM(E11:E13)</f>
        <v>1372.975835291641</v>
      </c>
      <c r="F21" s="762">
        <f t="shared" si="4"/>
        <v>1442.6037905669168</v>
      </c>
      <c r="G21" s="566">
        <f t="shared" si="2"/>
        <v>-4.82654736737613E-2</v>
      </c>
      <c r="H21" s="568">
        <f t="shared" si="4"/>
        <v>1440</v>
      </c>
      <c r="I21" s="735">
        <f t="shared" si="4"/>
        <v>12112.8290191208</v>
      </c>
      <c r="J21" s="763">
        <f t="shared" si="4"/>
        <v>15270.950487582999</v>
      </c>
      <c r="K21" s="736">
        <f t="shared" si="4"/>
        <v>14642.562735082844</v>
      </c>
      <c r="L21" s="763">
        <f>SUM(L11:L13)</f>
        <v>15417.697710140117</v>
      </c>
      <c r="M21" s="737">
        <f>SUM(M11:M13)</f>
        <v>15340</v>
      </c>
      <c r="N21" s="570">
        <f>AVERAGE(N11:N13)</f>
        <v>15.72931899641577</v>
      </c>
      <c r="O21" s="571">
        <f>MAX(O11:O13)</f>
        <v>21.8</v>
      </c>
      <c r="P21" s="571">
        <f>MIN(P11:P13)</f>
        <v>4.0999999999999996</v>
      </c>
      <c r="Q21" s="571">
        <f>AVERAGE(Q11:Q13)</f>
        <v>12.104946236559142</v>
      </c>
      <c r="R21" s="842">
        <f t="shared" ref="R21:R26" si="5">N21-Q21</f>
        <v>3.6243727598566284</v>
      </c>
      <c r="S21" s="843">
        <f>SUM(S11:S13)</f>
        <v>49.708133540203349</v>
      </c>
      <c r="T21" s="844">
        <f t="shared" ref="T21" si="6">SUM(T11:T13)</f>
        <v>530.26901099999986</v>
      </c>
      <c r="W21" s="407"/>
    </row>
    <row r="22" spans="1:23" ht="14.1" customHeight="1" x14ac:dyDescent="0.25">
      <c r="A22" s="190" t="s">
        <v>190</v>
      </c>
      <c r="B22" s="565">
        <f>SUM(B14:B16)</f>
        <v>1055.4712394452336</v>
      </c>
      <c r="C22" s="762">
        <f>SUM(C14:C16)</f>
        <v>1133.6438500363747</v>
      </c>
      <c r="D22" s="566">
        <f t="shared" si="0"/>
        <v>-6.89569396849221E-2</v>
      </c>
      <c r="E22" s="567">
        <f t="shared" ref="E22:K22" si="7">SUM(E14:E16)</f>
        <v>1116.1189138654661</v>
      </c>
      <c r="F22" s="762">
        <f t="shared" si="7"/>
        <v>1130.257609393894</v>
      </c>
      <c r="G22" s="566">
        <f t="shared" si="2"/>
        <v>-1.2509268162334984E-2</v>
      </c>
      <c r="H22" s="568">
        <f t="shared" si="7"/>
        <v>1090</v>
      </c>
      <c r="I22" s="735">
        <f t="shared" si="7"/>
        <v>11275.590061522402</v>
      </c>
      <c r="J22" s="763">
        <f t="shared" si="7"/>
        <v>12096.324781448031</v>
      </c>
      <c r="K22" s="736">
        <f t="shared" si="7"/>
        <v>11923.409901684103</v>
      </c>
      <c r="L22" s="763">
        <f>SUM(L14:L16)</f>
        <v>12059.862612141187</v>
      </c>
      <c r="M22" s="737">
        <f>SUM(M14:M16)</f>
        <v>11610</v>
      </c>
      <c r="N22" s="570">
        <f>AVERAGE(N14:N16)</f>
        <v>18.530358422939067</v>
      </c>
      <c r="O22" s="571">
        <f>MAX(O14:O16)</f>
        <v>26.6</v>
      </c>
      <c r="P22" s="571">
        <f>MIN(P14:P16)</f>
        <v>5.4</v>
      </c>
      <c r="Q22" s="571">
        <f>AVERAGE(Q14:Q16)</f>
        <v>15.918387096774197</v>
      </c>
      <c r="R22" s="842">
        <f>N22-Q22</f>
        <v>2.6119713261648698</v>
      </c>
      <c r="S22" s="843">
        <f t="shared" ref="S22:T22" si="8">SUM(S14:S16)</f>
        <v>159.63024518639827</v>
      </c>
      <c r="T22" s="844">
        <f t="shared" si="8"/>
        <v>1705.2385889999987</v>
      </c>
      <c r="W22" s="407"/>
    </row>
    <row r="23" spans="1:23" ht="14.1" customHeight="1" x14ac:dyDescent="0.25">
      <c r="A23" s="232" t="s">
        <v>155</v>
      </c>
      <c r="B23" s="527">
        <f>SUM(B17:B19)</f>
        <v>0</v>
      </c>
      <c r="C23" s="528">
        <f>SUM(C17:C19)</f>
        <v>0</v>
      </c>
      <c r="D23" s="529" t="e">
        <f t="shared" si="0"/>
        <v>#DIV/0!</v>
      </c>
      <c r="E23" s="530">
        <f t="shared" ref="E23:K23" si="9">SUM(E17:E19)</f>
        <v>0</v>
      </c>
      <c r="F23" s="528">
        <f t="shared" si="9"/>
        <v>0</v>
      </c>
      <c r="G23" s="529" t="e">
        <f t="shared" si="2"/>
        <v>#DIV/0!</v>
      </c>
      <c r="H23" s="569">
        <f t="shared" si="9"/>
        <v>2890</v>
      </c>
      <c r="I23" s="740">
        <f t="shared" si="9"/>
        <v>0</v>
      </c>
      <c r="J23" s="741">
        <f t="shared" si="9"/>
        <v>0</v>
      </c>
      <c r="K23" s="742">
        <f t="shared" si="9"/>
        <v>0</v>
      </c>
      <c r="L23" s="741">
        <f>SUM(L17:L19)</f>
        <v>0</v>
      </c>
      <c r="M23" s="738">
        <f>SUM(M17:M19)</f>
        <v>30780</v>
      </c>
      <c r="N23" s="545" t="e">
        <f>AVERAGE(N17:N19)</f>
        <v>#DIV/0!</v>
      </c>
      <c r="O23" s="546">
        <f>MAX(O17:O19)</f>
        <v>0</v>
      </c>
      <c r="P23" s="546">
        <f>MIN(P17:P19)</f>
        <v>0</v>
      </c>
      <c r="Q23" s="852">
        <f>AVERAGE(Q17:Q19)</f>
        <v>3.3982437275985657</v>
      </c>
      <c r="R23" s="544" t="e">
        <f t="shared" si="5"/>
        <v>#DIV/0!</v>
      </c>
      <c r="S23" s="540">
        <f t="shared" ref="S23:T23" si="10">SUM(S17:S19)</f>
        <v>0</v>
      </c>
      <c r="T23" s="541">
        <f t="shared" si="10"/>
        <v>0</v>
      </c>
      <c r="U23" s="256"/>
      <c r="W23" s="407"/>
    </row>
    <row r="24" spans="1:23" ht="14.1" customHeight="1" x14ac:dyDescent="0.25">
      <c r="A24" s="190" t="s">
        <v>156</v>
      </c>
      <c r="B24" s="845">
        <f>SUM(B8:B13)</f>
        <v>4473.6552842049068</v>
      </c>
      <c r="C24" s="849">
        <f>SUM(C8:C13)</f>
        <v>4709.5190432685076</v>
      </c>
      <c r="D24" s="390">
        <f t="shared" si="0"/>
        <v>-5.0082345330088374E-2</v>
      </c>
      <c r="E24" s="846">
        <f t="shared" ref="E24:K24" si="11">SUM(E8:E13)</f>
        <v>4671.799410476191</v>
      </c>
      <c r="F24" s="850">
        <f t="shared" si="11"/>
        <v>4768.2337289476854</v>
      </c>
      <c r="G24" s="390">
        <f t="shared" si="2"/>
        <v>-2.0224327068123139E-2</v>
      </c>
      <c r="H24" s="535">
        <f t="shared" si="11"/>
        <v>4630</v>
      </c>
      <c r="I24" s="845">
        <f t="shared" si="11"/>
        <v>47709.39575403279</v>
      </c>
      <c r="J24" s="851">
        <f t="shared" si="11"/>
        <v>50288.572533029335</v>
      </c>
      <c r="K24" s="847">
        <f t="shared" si="11"/>
        <v>49821.616135448778</v>
      </c>
      <c r="L24" s="851">
        <f>SUM(L8:L13)</f>
        <v>50914.956312756083</v>
      </c>
      <c r="M24" s="389">
        <f>SUM(M8:M13)</f>
        <v>49310</v>
      </c>
      <c r="N24" s="845">
        <f>AVERAGE(N8:N13)</f>
        <v>7.8198438300051194</v>
      </c>
      <c r="O24" s="389">
        <f>MAX(O8:O13)</f>
        <v>21.8</v>
      </c>
      <c r="P24" s="389">
        <f>MIN(P8:P13)</f>
        <v>-11.8</v>
      </c>
      <c r="Q24" s="389">
        <f>AVERAGE(Q8:Q13)</f>
        <v>6.1657842046718585</v>
      </c>
      <c r="R24" s="848">
        <f t="shared" si="5"/>
        <v>1.6540596253332609</v>
      </c>
      <c r="S24" s="845">
        <f t="shared" ref="S24:T24" si="12">SUM(S8:S13)</f>
        <v>182.64989555067334</v>
      </c>
      <c r="T24" s="848">
        <f t="shared" si="12"/>
        <v>1948.0294250000011</v>
      </c>
      <c r="W24" s="407"/>
    </row>
    <row r="25" spans="1:23" ht="14.1" customHeight="1" x14ac:dyDescent="0.25">
      <c r="A25" s="190" t="s">
        <v>157</v>
      </c>
      <c r="B25" s="458">
        <f>SUM(B14:B19)</f>
        <v>1055.4712394452336</v>
      </c>
      <c r="C25" s="457">
        <f>SUM(C14:C19)</f>
        <v>1133.6438500363747</v>
      </c>
      <c r="D25" s="455">
        <f t="shared" si="0"/>
        <v>-6.89569396849221E-2</v>
      </c>
      <c r="E25" s="456">
        <f t="shared" ref="E25:K25" si="13">SUM(E14:E19)</f>
        <v>1116.1189138654661</v>
      </c>
      <c r="F25" s="457">
        <f t="shared" si="13"/>
        <v>1130.257609393894</v>
      </c>
      <c r="G25" s="455">
        <f t="shared" si="2"/>
        <v>-1.2509268162334984E-2</v>
      </c>
      <c r="H25" s="536">
        <f t="shared" si="13"/>
        <v>3980</v>
      </c>
      <c r="I25" s="458">
        <f t="shared" si="13"/>
        <v>11275.590061522402</v>
      </c>
      <c r="J25" s="459">
        <f t="shared" si="13"/>
        <v>12096.324781448031</v>
      </c>
      <c r="K25" s="456">
        <f t="shared" si="13"/>
        <v>11923.409901684103</v>
      </c>
      <c r="L25" s="459">
        <f>SUM(L14:L19)</f>
        <v>12059.862612141187</v>
      </c>
      <c r="M25" s="388">
        <f>SUM(M14:M19)</f>
        <v>42390</v>
      </c>
      <c r="N25" s="458">
        <f>AVERAGE(N14:N19)</f>
        <v>18.530358422939067</v>
      </c>
      <c r="O25" s="457">
        <f>MAX(O14:O19)</f>
        <v>26.6</v>
      </c>
      <c r="P25" s="457">
        <f>MIN(P14:P19)</f>
        <v>5.4</v>
      </c>
      <c r="Q25" s="388">
        <f>AVERAGE(Q14:Q19)</f>
        <v>9.658315412186381</v>
      </c>
      <c r="R25" s="460">
        <f t="shared" si="5"/>
        <v>8.8720430107526855</v>
      </c>
      <c r="S25" s="458">
        <f t="shared" ref="S25:T25" si="14">SUM(S14:S19)</f>
        <v>159.63024518639827</v>
      </c>
      <c r="T25" s="460">
        <f t="shared" si="14"/>
        <v>1705.2385889999987</v>
      </c>
      <c r="W25" s="407"/>
    </row>
    <row r="26" spans="1:23" ht="14.1" customHeight="1" x14ac:dyDescent="0.25">
      <c r="A26" s="229" t="s">
        <v>142</v>
      </c>
      <c r="B26" s="531">
        <f>SUM(B8:B19)</f>
        <v>5529.1265236501395</v>
      </c>
      <c r="C26" s="532">
        <f>SUM(C8:C19)</f>
        <v>5843.1628933048814</v>
      </c>
      <c r="D26" s="533">
        <f t="shared" si="0"/>
        <v>-5.3744243552505795E-2</v>
      </c>
      <c r="E26" s="534">
        <f t="shared" ref="E26:K26" si="15">SUM(E8:E19)</f>
        <v>5787.9183243416574</v>
      </c>
      <c r="F26" s="532">
        <f t="shared" si="15"/>
        <v>5898.4913383415796</v>
      </c>
      <c r="G26" s="533">
        <f t="shared" si="2"/>
        <v>-1.874598226179832E-2</v>
      </c>
      <c r="H26" s="575">
        <f t="shared" si="15"/>
        <v>8610</v>
      </c>
      <c r="I26" s="743">
        <f t="shared" si="15"/>
        <v>58984.985815555185</v>
      </c>
      <c r="J26" s="744">
        <f t="shared" si="15"/>
        <v>62384.897314477363</v>
      </c>
      <c r="K26" s="745">
        <f t="shared" si="15"/>
        <v>61745.026037132877</v>
      </c>
      <c r="L26" s="744">
        <f>SUM(L8:L19)</f>
        <v>62974.81892489727</v>
      </c>
      <c r="M26" s="739">
        <f>SUM(M8:M19)</f>
        <v>91700</v>
      </c>
      <c r="N26" s="547">
        <f>AVERAGE(N8:N19)</f>
        <v>11.390015360983101</v>
      </c>
      <c r="O26" s="548">
        <f>MAX(O8:O19)</f>
        <v>26.6</v>
      </c>
      <c r="P26" s="548">
        <f>MIN(P8:P19)</f>
        <v>-11.8</v>
      </c>
      <c r="Q26" s="853">
        <f>AVERAGE(Q8:Q19)</f>
        <v>7.9120498084291215</v>
      </c>
      <c r="R26" s="549">
        <f t="shared" si="5"/>
        <v>3.4779655525539797</v>
      </c>
      <c r="S26" s="542">
        <f t="shared" ref="S26:T26" si="16">SUM(S8:S19)</f>
        <v>342.28014073707158</v>
      </c>
      <c r="T26" s="543">
        <f t="shared" si="16"/>
        <v>3653.2680139999998</v>
      </c>
      <c r="U26" s="337"/>
      <c r="W26" s="407"/>
    </row>
    <row r="27" spans="1:23" ht="9.75" customHeight="1" x14ac:dyDescent="0.25">
      <c r="B27" s="208"/>
      <c r="H27" s="222"/>
      <c r="I27" s="222"/>
      <c r="J27" s="222"/>
      <c r="M27" s="222"/>
      <c r="N27" s="222"/>
      <c r="O27" s="222"/>
      <c r="P27" s="222"/>
      <c r="Q27" s="222"/>
      <c r="R27" s="222"/>
      <c r="T27" s="221"/>
    </row>
    <row r="28" spans="1:23" ht="12.95" customHeight="1" x14ac:dyDescent="0.25">
      <c r="A28" s="913" t="s">
        <v>323</v>
      </c>
      <c r="B28" s="913"/>
      <c r="C28" s="913"/>
      <c r="D28" s="913"/>
      <c r="E28" s="913"/>
      <c r="F28" s="913"/>
      <c r="G28" s="913"/>
      <c r="H28" s="913"/>
      <c r="I28" s="913"/>
      <c r="J28" s="913"/>
      <c r="K28" s="913"/>
      <c r="L28" s="913"/>
      <c r="M28" s="913"/>
      <c r="N28" s="913"/>
      <c r="O28" s="913"/>
      <c r="P28" s="913"/>
      <c r="Q28" s="913"/>
      <c r="R28" s="913"/>
      <c r="S28" s="913"/>
      <c r="T28" s="913"/>
    </row>
    <row r="29" spans="1:23" ht="12" customHeight="1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1:23" ht="12" customHeight="1" x14ac:dyDescent="0.25">
      <c r="E30" s="210"/>
      <c r="F30" s="210"/>
      <c r="G30" s="210"/>
      <c r="H30" s="210"/>
      <c r="I30" s="210"/>
      <c r="N30" s="210"/>
      <c r="O30" s="210"/>
      <c r="P30" s="210"/>
    </row>
    <row r="31" spans="1:23" ht="12" customHeight="1" x14ac:dyDescent="0.25">
      <c r="N31" s="210"/>
      <c r="O31" s="210"/>
      <c r="P31" s="210"/>
    </row>
    <row r="32" spans="1:23" ht="12" customHeight="1" x14ac:dyDescent="0.25">
      <c r="E32" s="210"/>
      <c r="F32" s="210"/>
      <c r="G32" s="210"/>
      <c r="H32" s="210"/>
      <c r="N32" s="210"/>
      <c r="O32" s="210"/>
      <c r="P32" s="210"/>
    </row>
    <row r="33" spans="5:16" ht="12" customHeight="1" x14ac:dyDescent="0.25">
      <c r="E33" s="210"/>
      <c r="F33" s="210"/>
      <c r="G33" s="210"/>
      <c r="H33" s="210"/>
      <c r="N33" s="210"/>
      <c r="O33" s="210"/>
      <c r="P33" s="210"/>
    </row>
    <row r="34" spans="5:16" ht="12" customHeight="1" x14ac:dyDescent="0.25">
      <c r="E34" s="210"/>
      <c r="F34" s="210"/>
      <c r="G34" s="210"/>
      <c r="H34" s="210"/>
      <c r="N34" s="210"/>
      <c r="O34" s="210"/>
      <c r="P34" s="210"/>
    </row>
    <row r="35" spans="5:16" ht="12" customHeight="1" x14ac:dyDescent="0.25">
      <c r="E35" s="210"/>
      <c r="F35" s="210"/>
      <c r="G35" s="210"/>
      <c r="H35" s="210"/>
      <c r="N35" s="210"/>
      <c r="O35" s="210"/>
      <c r="P35" s="210"/>
    </row>
    <row r="36" spans="5:16" ht="12" customHeight="1" x14ac:dyDescent="0.25">
      <c r="E36" s="210"/>
      <c r="F36" s="210"/>
      <c r="G36" s="210"/>
      <c r="H36" s="210"/>
      <c r="N36" s="210"/>
      <c r="O36" s="210"/>
      <c r="P36" s="210"/>
    </row>
    <row r="37" spans="5:16" ht="12" customHeight="1" x14ac:dyDescent="0.25">
      <c r="E37" s="210"/>
      <c r="F37" s="210"/>
      <c r="G37" s="210"/>
      <c r="H37" s="210"/>
      <c r="N37" s="210"/>
      <c r="O37" s="210"/>
      <c r="P37" s="210"/>
    </row>
    <row r="38" spans="5:16" ht="12" customHeight="1" x14ac:dyDescent="0.25">
      <c r="E38" s="210"/>
      <c r="F38" s="210"/>
      <c r="G38" s="210"/>
      <c r="H38" s="210"/>
      <c r="N38" s="210"/>
      <c r="O38" s="210"/>
      <c r="P38" s="210"/>
    </row>
    <row r="39" spans="5:16" ht="12" customHeight="1" x14ac:dyDescent="0.25">
      <c r="E39" s="210"/>
      <c r="F39" s="210"/>
      <c r="G39" s="210"/>
      <c r="H39" s="210"/>
      <c r="N39" s="210"/>
      <c r="O39" s="210"/>
      <c r="P39" s="210"/>
    </row>
    <row r="40" spans="5:16" ht="12" customHeight="1" x14ac:dyDescent="0.25">
      <c r="E40" s="210"/>
      <c r="F40" s="210"/>
      <c r="G40" s="210"/>
      <c r="H40" s="210"/>
      <c r="N40" s="210"/>
      <c r="O40" s="210"/>
      <c r="P40" s="210"/>
    </row>
    <row r="41" spans="5:16" ht="12" customHeight="1" x14ac:dyDescent="0.25">
      <c r="E41" s="210"/>
      <c r="F41" s="210"/>
      <c r="G41" s="210"/>
      <c r="H41" s="210"/>
      <c r="N41" s="210"/>
      <c r="O41" s="210"/>
      <c r="P41" s="210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>
      <selection activeCell="B17" sqref="B17"/>
    </sheetView>
  </sheetViews>
  <sheetFormatPr defaultRowHeight="12.75" x14ac:dyDescent="0.25"/>
  <cols>
    <col min="1" max="1" width="7" style="187" customWidth="1"/>
    <col min="2" max="3" width="5.7109375" style="187" customWidth="1"/>
    <col min="4" max="5" width="6.7109375" style="187" customWidth="1"/>
    <col min="6" max="6" width="4.85546875" style="187" customWidth="1"/>
    <col min="7" max="11" width="6.7109375" style="187" customWidth="1"/>
    <col min="12" max="12" width="5.28515625" style="187" customWidth="1"/>
    <col min="13" max="13" width="8.7109375" style="187" customWidth="1"/>
    <col min="14" max="14" width="6.7109375" style="187" customWidth="1"/>
    <col min="15" max="18" width="7.7109375" style="187" customWidth="1"/>
    <col min="19" max="19" width="5.7109375" style="187" customWidth="1"/>
    <col min="20" max="20" width="8.7109375" style="187" customWidth="1"/>
    <col min="21" max="21" width="8" style="187" customWidth="1"/>
    <col min="22" max="22" width="1.7109375" style="187" customWidth="1"/>
    <col min="23" max="23" width="9.28515625" style="187" bestFit="1" customWidth="1"/>
    <col min="24" max="24" width="11.42578125" style="187" bestFit="1" customWidth="1"/>
    <col min="25" max="263" width="9.140625" style="187"/>
    <col min="264" max="276" width="10.7109375" style="187" customWidth="1"/>
    <col min="277" max="519" width="9.140625" style="187"/>
    <col min="520" max="532" width="10.7109375" style="187" customWidth="1"/>
    <col min="533" max="775" width="9.140625" style="187"/>
    <col min="776" max="788" width="10.7109375" style="187" customWidth="1"/>
    <col min="789" max="1031" width="9.140625" style="187"/>
    <col min="1032" max="1044" width="10.7109375" style="187" customWidth="1"/>
    <col min="1045" max="1287" width="9.140625" style="187"/>
    <col min="1288" max="1300" width="10.7109375" style="187" customWidth="1"/>
    <col min="1301" max="1543" width="9.140625" style="187"/>
    <col min="1544" max="1556" width="10.7109375" style="187" customWidth="1"/>
    <col min="1557" max="1799" width="9.140625" style="187"/>
    <col min="1800" max="1812" width="10.7109375" style="187" customWidth="1"/>
    <col min="1813" max="2055" width="9.140625" style="187"/>
    <col min="2056" max="2068" width="10.7109375" style="187" customWidth="1"/>
    <col min="2069" max="2311" width="9.140625" style="187"/>
    <col min="2312" max="2324" width="10.7109375" style="187" customWidth="1"/>
    <col min="2325" max="2567" width="9.140625" style="187"/>
    <col min="2568" max="2580" width="10.7109375" style="187" customWidth="1"/>
    <col min="2581" max="2823" width="9.140625" style="187"/>
    <col min="2824" max="2836" width="10.7109375" style="187" customWidth="1"/>
    <col min="2837" max="3079" width="9.140625" style="187"/>
    <col min="3080" max="3092" width="10.7109375" style="187" customWidth="1"/>
    <col min="3093" max="3335" width="9.140625" style="187"/>
    <col min="3336" max="3348" width="10.7109375" style="187" customWidth="1"/>
    <col min="3349" max="3591" width="9.140625" style="187"/>
    <col min="3592" max="3604" width="10.7109375" style="187" customWidth="1"/>
    <col min="3605" max="3847" width="9.140625" style="187"/>
    <col min="3848" max="3860" width="10.7109375" style="187" customWidth="1"/>
    <col min="3861" max="4103" width="9.140625" style="187"/>
    <col min="4104" max="4116" width="10.7109375" style="187" customWidth="1"/>
    <col min="4117" max="4359" width="9.140625" style="187"/>
    <col min="4360" max="4372" width="10.7109375" style="187" customWidth="1"/>
    <col min="4373" max="4615" width="9.140625" style="187"/>
    <col min="4616" max="4628" width="10.7109375" style="187" customWidth="1"/>
    <col min="4629" max="4871" width="9.140625" style="187"/>
    <col min="4872" max="4884" width="10.7109375" style="187" customWidth="1"/>
    <col min="4885" max="5127" width="9.140625" style="187"/>
    <col min="5128" max="5140" width="10.7109375" style="187" customWidth="1"/>
    <col min="5141" max="5383" width="9.140625" style="187"/>
    <col min="5384" max="5396" width="10.7109375" style="187" customWidth="1"/>
    <col min="5397" max="5639" width="9.140625" style="187"/>
    <col min="5640" max="5652" width="10.7109375" style="187" customWidth="1"/>
    <col min="5653" max="5895" width="9.140625" style="187"/>
    <col min="5896" max="5908" width="10.7109375" style="187" customWidth="1"/>
    <col min="5909" max="6151" width="9.140625" style="187"/>
    <col min="6152" max="6164" width="10.7109375" style="187" customWidth="1"/>
    <col min="6165" max="6407" width="9.140625" style="187"/>
    <col min="6408" max="6420" width="10.7109375" style="187" customWidth="1"/>
    <col min="6421" max="6663" width="9.140625" style="187"/>
    <col min="6664" max="6676" width="10.7109375" style="187" customWidth="1"/>
    <col min="6677" max="6919" width="9.140625" style="187"/>
    <col min="6920" max="6932" width="10.7109375" style="187" customWidth="1"/>
    <col min="6933" max="7175" width="9.140625" style="187"/>
    <col min="7176" max="7188" width="10.7109375" style="187" customWidth="1"/>
    <col min="7189" max="7431" width="9.140625" style="187"/>
    <col min="7432" max="7444" width="10.7109375" style="187" customWidth="1"/>
    <col min="7445" max="7687" width="9.140625" style="187"/>
    <col min="7688" max="7700" width="10.7109375" style="187" customWidth="1"/>
    <col min="7701" max="7943" width="9.140625" style="187"/>
    <col min="7944" max="7956" width="10.7109375" style="187" customWidth="1"/>
    <col min="7957" max="8199" width="9.140625" style="187"/>
    <col min="8200" max="8212" width="10.7109375" style="187" customWidth="1"/>
    <col min="8213" max="8455" width="9.140625" style="187"/>
    <col min="8456" max="8468" width="10.7109375" style="187" customWidth="1"/>
    <col min="8469" max="8711" width="9.140625" style="187"/>
    <col min="8712" max="8724" width="10.7109375" style="187" customWidth="1"/>
    <col min="8725" max="8967" width="9.140625" style="187"/>
    <col min="8968" max="8980" width="10.7109375" style="187" customWidth="1"/>
    <col min="8981" max="9223" width="9.140625" style="187"/>
    <col min="9224" max="9236" width="10.7109375" style="187" customWidth="1"/>
    <col min="9237" max="9479" width="9.140625" style="187"/>
    <col min="9480" max="9492" width="10.7109375" style="187" customWidth="1"/>
    <col min="9493" max="9735" width="9.140625" style="187"/>
    <col min="9736" max="9748" width="10.7109375" style="187" customWidth="1"/>
    <col min="9749" max="9991" width="9.140625" style="187"/>
    <col min="9992" max="10004" width="10.7109375" style="187" customWidth="1"/>
    <col min="10005" max="10247" width="9.140625" style="187"/>
    <col min="10248" max="10260" width="10.7109375" style="187" customWidth="1"/>
    <col min="10261" max="10503" width="9.140625" style="187"/>
    <col min="10504" max="10516" width="10.7109375" style="187" customWidth="1"/>
    <col min="10517" max="10759" width="9.140625" style="187"/>
    <col min="10760" max="10772" width="10.7109375" style="187" customWidth="1"/>
    <col min="10773" max="11015" width="9.140625" style="187"/>
    <col min="11016" max="11028" width="10.7109375" style="187" customWidth="1"/>
    <col min="11029" max="11271" width="9.140625" style="187"/>
    <col min="11272" max="11284" width="10.7109375" style="187" customWidth="1"/>
    <col min="11285" max="11527" width="9.140625" style="187"/>
    <col min="11528" max="11540" width="10.7109375" style="187" customWidth="1"/>
    <col min="11541" max="11783" width="9.140625" style="187"/>
    <col min="11784" max="11796" width="10.7109375" style="187" customWidth="1"/>
    <col min="11797" max="12039" width="9.140625" style="187"/>
    <col min="12040" max="12052" width="10.7109375" style="187" customWidth="1"/>
    <col min="12053" max="12295" width="9.140625" style="187"/>
    <col min="12296" max="12308" width="10.7109375" style="187" customWidth="1"/>
    <col min="12309" max="12551" width="9.140625" style="187"/>
    <col min="12552" max="12564" width="10.7109375" style="187" customWidth="1"/>
    <col min="12565" max="12807" width="9.140625" style="187"/>
    <col min="12808" max="12820" width="10.7109375" style="187" customWidth="1"/>
    <col min="12821" max="13063" width="9.140625" style="187"/>
    <col min="13064" max="13076" width="10.7109375" style="187" customWidth="1"/>
    <col min="13077" max="13319" width="9.140625" style="187"/>
    <col min="13320" max="13332" width="10.7109375" style="187" customWidth="1"/>
    <col min="13333" max="13575" width="9.140625" style="187"/>
    <col min="13576" max="13588" width="10.7109375" style="187" customWidth="1"/>
    <col min="13589" max="13831" width="9.140625" style="187"/>
    <col min="13832" max="13844" width="10.7109375" style="187" customWidth="1"/>
    <col min="13845" max="14087" width="9.140625" style="187"/>
    <col min="14088" max="14100" width="10.7109375" style="187" customWidth="1"/>
    <col min="14101" max="14343" width="9.140625" style="187"/>
    <col min="14344" max="14356" width="10.7109375" style="187" customWidth="1"/>
    <col min="14357" max="14599" width="9.140625" style="187"/>
    <col min="14600" max="14612" width="10.7109375" style="187" customWidth="1"/>
    <col min="14613" max="14855" width="9.140625" style="187"/>
    <col min="14856" max="14868" width="10.7109375" style="187" customWidth="1"/>
    <col min="14869" max="15111" width="9.140625" style="187"/>
    <col min="15112" max="15124" width="10.7109375" style="187" customWidth="1"/>
    <col min="15125" max="15367" width="9.140625" style="187"/>
    <col min="15368" max="15380" width="10.7109375" style="187" customWidth="1"/>
    <col min="15381" max="15623" width="9.140625" style="187"/>
    <col min="15624" max="15636" width="10.7109375" style="187" customWidth="1"/>
    <col min="15637" max="15879" width="9.140625" style="187"/>
    <col min="15880" max="15892" width="10.7109375" style="187" customWidth="1"/>
    <col min="15893" max="16135" width="9.140625" style="187"/>
    <col min="16136" max="16148" width="10.7109375" style="187" customWidth="1"/>
    <col min="16149" max="16384" width="9.140625" style="187"/>
  </cols>
  <sheetData>
    <row r="1" spans="1:32" x14ac:dyDescent="0.25">
      <c r="T1" s="901" t="s">
        <v>228</v>
      </c>
      <c r="U1" s="901"/>
      <c r="V1" s="901"/>
    </row>
    <row r="2" spans="1:32" ht="20.100000000000001" customHeight="1" x14ac:dyDescent="0.25">
      <c r="A2" s="900" t="s">
        <v>189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</row>
    <row r="3" spans="1:32" ht="15.75" customHeight="1" x14ac:dyDescent="0.25">
      <c r="A3" s="768">
        <f>T!G17</f>
        <v>2018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1"/>
      <c r="O3" s="212"/>
      <c r="P3" s="212"/>
      <c r="Q3" s="212"/>
      <c r="R3" s="212"/>
      <c r="S3" s="212"/>
      <c r="T3" s="212"/>
      <c r="U3" s="212"/>
    </row>
    <row r="4" spans="1:32" ht="9.75" customHeight="1" x14ac:dyDescent="0.25">
      <c r="A4" s="283"/>
      <c r="B4" s="927"/>
      <c r="C4" s="928"/>
      <c r="D4" s="928"/>
      <c r="E4" s="928"/>
      <c r="F4" s="928"/>
      <c r="G4" s="928"/>
      <c r="H4" s="928"/>
      <c r="I4" s="928"/>
      <c r="J4" s="928"/>
      <c r="K4" s="928"/>
      <c r="L4" s="928"/>
      <c r="M4" s="928"/>
      <c r="N4" s="928"/>
      <c r="O4" s="928"/>
      <c r="P4" s="928"/>
      <c r="Q4" s="928"/>
      <c r="R4" s="928"/>
      <c r="S4" s="928"/>
      <c r="T4" s="928"/>
      <c r="U4" s="928"/>
    </row>
    <row r="5" spans="1:32" ht="32.25" customHeight="1" x14ac:dyDescent="0.25">
      <c r="A5" s="283"/>
      <c r="B5" s="208"/>
      <c r="G5" s="221"/>
      <c r="H5" s="932" t="s">
        <v>39</v>
      </c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4"/>
    </row>
    <row r="6" spans="1:32" ht="27.75" customHeight="1" x14ac:dyDescent="0.25">
      <c r="A6" s="188"/>
      <c r="B6" s="929" t="s">
        <v>0</v>
      </c>
      <c r="C6" s="930"/>
      <c r="D6" s="930"/>
      <c r="E6" s="930"/>
      <c r="F6" s="930"/>
      <c r="G6" s="931"/>
      <c r="H6" s="906" t="s">
        <v>342</v>
      </c>
      <c r="I6" s="907"/>
      <c r="J6" s="907"/>
      <c r="K6" s="907"/>
      <c r="L6" s="907"/>
      <c r="M6" s="907"/>
      <c r="N6" s="908"/>
      <c r="O6" s="909" t="s">
        <v>1</v>
      </c>
      <c r="P6" s="910"/>
      <c r="Q6" s="910"/>
      <c r="R6" s="910"/>
      <c r="S6" s="910"/>
      <c r="T6" s="910"/>
      <c r="U6" s="911"/>
    </row>
    <row r="7" spans="1:32" ht="12.95" customHeight="1" x14ac:dyDescent="0.25">
      <c r="A7" s="189" t="s">
        <v>140</v>
      </c>
      <c r="B7" s="333" t="s">
        <v>6</v>
      </c>
      <c r="C7" s="334" t="s">
        <v>7</v>
      </c>
      <c r="D7" s="282" t="s">
        <v>8</v>
      </c>
      <c r="E7" s="334" t="s">
        <v>9</v>
      </c>
      <c r="F7" s="334" t="s">
        <v>306</v>
      </c>
      <c r="G7" s="355" t="s">
        <v>2</v>
      </c>
      <c r="H7" s="333" t="s">
        <v>6</v>
      </c>
      <c r="I7" s="334" t="s">
        <v>7</v>
      </c>
      <c r="J7" s="282" t="s">
        <v>8</v>
      </c>
      <c r="K7" s="334" t="s">
        <v>9</v>
      </c>
      <c r="L7" s="334" t="s">
        <v>306</v>
      </c>
      <c r="M7" s="334" t="s">
        <v>314</v>
      </c>
      <c r="N7" s="355" t="s">
        <v>2</v>
      </c>
      <c r="O7" s="333" t="s">
        <v>6</v>
      </c>
      <c r="P7" s="334" t="s">
        <v>7</v>
      </c>
      <c r="Q7" s="282" t="s">
        <v>8</v>
      </c>
      <c r="R7" s="334" t="s">
        <v>9</v>
      </c>
      <c r="S7" s="334" t="s">
        <v>306</v>
      </c>
      <c r="T7" s="334" t="s">
        <v>314</v>
      </c>
      <c r="U7" s="355" t="s">
        <v>2</v>
      </c>
      <c r="V7" s="256"/>
    </row>
    <row r="8" spans="1:32" ht="12.95" customHeight="1" x14ac:dyDescent="0.25">
      <c r="A8" s="190" t="s">
        <v>25</v>
      </c>
      <c r="B8" s="359">
        <v>1666</v>
      </c>
      <c r="C8" s="360">
        <v>6690</v>
      </c>
      <c r="D8" s="361">
        <v>203352</v>
      </c>
      <c r="E8" s="361">
        <v>2631931</v>
      </c>
      <c r="F8" s="361">
        <v>198</v>
      </c>
      <c r="G8" s="362">
        <v>2843837</v>
      </c>
      <c r="H8" s="359">
        <v>395617.30177678377</v>
      </c>
      <c r="I8" s="360">
        <v>107847.66437445146</v>
      </c>
      <c r="J8" s="361">
        <v>191705.48788519963</v>
      </c>
      <c r="K8" s="361">
        <v>364327.82636447856</v>
      </c>
      <c r="L8" s="361">
        <v>5702.9712334589394</v>
      </c>
      <c r="M8" s="361">
        <v>18302.683450574128</v>
      </c>
      <c r="N8" s="362">
        <v>1083503.9350849465</v>
      </c>
      <c r="O8" s="359">
        <v>4218206.5855100006</v>
      </c>
      <c r="P8" s="360">
        <v>1149655.2339199998</v>
      </c>
      <c r="Q8" s="361">
        <v>2043854.4025699999</v>
      </c>
      <c r="R8" s="361">
        <v>3884636.5481800004</v>
      </c>
      <c r="S8" s="361">
        <v>60806.390780000002</v>
      </c>
      <c r="T8" s="361">
        <v>195320.06127499999</v>
      </c>
      <c r="U8" s="362">
        <v>11552479.222235</v>
      </c>
      <c r="V8" s="195"/>
      <c r="W8" s="195"/>
      <c r="X8" s="407"/>
      <c r="Y8" s="407"/>
      <c r="Z8" s="407"/>
      <c r="AA8" s="407"/>
      <c r="AB8" s="407"/>
      <c r="AC8" s="407"/>
      <c r="AD8" s="407"/>
      <c r="AE8" s="407"/>
      <c r="AF8" s="407"/>
    </row>
    <row r="9" spans="1:32" ht="12.95" customHeight="1" x14ac:dyDescent="0.25">
      <c r="A9" s="190" t="s">
        <v>26</v>
      </c>
      <c r="B9" s="241">
        <v>1669</v>
      </c>
      <c r="C9" s="243">
        <v>6690</v>
      </c>
      <c r="D9" s="243">
        <v>203176</v>
      </c>
      <c r="E9" s="243">
        <v>2631061</v>
      </c>
      <c r="F9" s="243">
        <v>200</v>
      </c>
      <c r="G9" s="363">
        <v>2842796</v>
      </c>
      <c r="H9" s="241">
        <v>410145.54167796002</v>
      </c>
      <c r="I9" s="243">
        <v>117240.69075218446</v>
      </c>
      <c r="J9" s="243">
        <v>206732.58345977284</v>
      </c>
      <c r="K9" s="243">
        <v>397767.4779708602</v>
      </c>
      <c r="L9" s="243">
        <v>5431.4742505778231</v>
      </c>
      <c r="M9" s="243">
        <v>20016.242911747366</v>
      </c>
      <c r="N9" s="363">
        <v>1157334.0110231028</v>
      </c>
      <c r="O9" s="241">
        <v>4374820.8210499994</v>
      </c>
      <c r="P9" s="243">
        <v>1250361.1176200002</v>
      </c>
      <c r="Q9" s="243">
        <v>2205121.9578800001</v>
      </c>
      <c r="R9" s="243">
        <v>4243336.7485199999</v>
      </c>
      <c r="S9" s="243">
        <v>57941.025029999997</v>
      </c>
      <c r="T9" s="243">
        <v>213691.63644600002</v>
      </c>
      <c r="U9" s="363">
        <v>12345273.306545999</v>
      </c>
      <c r="V9" s="197"/>
      <c r="W9" s="197"/>
      <c r="X9" s="407"/>
      <c r="Y9" s="407"/>
      <c r="Z9" s="407"/>
      <c r="AA9" s="407"/>
      <c r="AB9" s="407"/>
      <c r="AC9" s="407"/>
      <c r="AD9" s="407"/>
      <c r="AE9" s="407"/>
      <c r="AF9" s="407"/>
    </row>
    <row r="10" spans="1:32" ht="12.95" customHeight="1" x14ac:dyDescent="0.25">
      <c r="A10" s="231" t="s">
        <v>27</v>
      </c>
      <c r="B10" s="246">
        <v>1666</v>
      </c>
      <c r="C10" s="248">
        <v>6646</v>
      </c>
      <c r="D10" s="248">
        <v>203526</v>
      </c>
      <c r="E10" s="248">
        <v>2630180</v>
      </c>
      <c r="F10" s="243">
        <v>203</v>
      </c>
      <c r="G10" s="363">
        <v>2842221</v>
      </c>
      <c r="H10" s="246">
        <v>393423.0095005873</v>
      </c>
      <c r="I10" s="248">
        <v>108797.17928088145</v>
      </c>
      <c r="J10" s="248">
        <v>194538.71307629233</v>
      </c>
      <c r="K10" s="248">
        <v>375426.19409877073</v>
      </c>
      <c r="L10" s="248">
        <v>5872.3759997650714</v>
      </c>
      <c r="M10" s="248">
        <v>19034.349371397126</v>
      </c>
      <c r="N10" s="363">
        <v>1097091.821327694</v>
      </c>
      <c r="O10" s="246">
        <v>4195330.0648779003</v>
      </c>
      <c r="P10" s="248">
        <v>1159873.1458900003</v>
      </c>
      <c r="Q10" s="248">
        <v>2074318.2956588652</v>
      </c>
      <c r="R10" s="248">
        <v>4003517.8924340685</v>
      </c>
      <c r="S10" s="248">
        <v>62621.619610000002</v>
      </c>
      <c r="T10" s="248">
        <v>203153.00632099999</v>
      </c>
      <c r="U10" s="363">
        <v>11698814.024791835</v>
      </c>
      <c r="V10" s="203"/>
      <c r="W10" s="203"/>
      <c r="X10" s="407"/>
      <c r="Y10" s="407"/>
      <c r="Z10" s="407"/>
      <c r="AA10" s="407"/>
      <c r="AB10" s="407"/>
      <c r="AC10" s="407"/>
      <c r="AD10" s="407"/>
      <c r="AE10" s="407"/>
      <c r="AF10" s="407"/>
    </row>
    <row r="11" spans="1:32" ht="12.95" customHeight="1" x14ac:dyDescent="0.25">
      <c r="A11" s="231" t="s">
        <v>28</v>
      </c>
      <c r="B11" s="359">
        <v>1666</v>
      </c>
      <c r="C11" s="361">
        <v>6632</v>
      </c>
      <c r="D11" s="361">
        <v>203517</v>
      </c>
      <c r="E11" s="361">
        <v>2629032</v>
      </c>
      <c r="F11" s="361">
        <v>206</v>
      </c>
      <c r="G11" s="362">
        <v>2841053</v>
      </c>
      <c r="H11" s="359">
        <v>251085.5929801123</v>
      </c>
      <c r="I11" s="361">
        <v>42458.536279594147</v>
      </c>
      <c r="J11" s="361">
        <v>51783.305887085393</v>
      </c>
      <c r="K11" s="361">
        <v>104050.32550641363</v>
      </c>
      <c r="L11" s="361">
        <v>5548.6573832830254</v>
      </c>
      <c r="M11" s="361">
        <v>9002.5167271990431</v>
      </c>
      <c r="N11" s="362">
        <v>463928.93476368755</v>
      </c>
      <c r="O11" s="359">
        <v>2678207.189452</v>
      </c>
      <c r="P11" s="361">
        <v>452683.76886000013</v>
      </c>
      <c r="Q11" s="361">
        <v>552150.63390368712</v>
      </c>
      <c r="R11" s="361">
        <v>1109641.6556763574</v>
      </c>
      <c r="S11" s="361">
        <v>59168.2857</v>
      </c>
      <c r="T11" s="361">
        <v>96231.299237000014</v>
      </c>
      <c r="U11" s="362">
        <v>4948082.8328290442</v>
      </c>
      <c r="V11" s="197"/>
      <c r="W11" s="197"/>
      <c r="X11" s="196"/>
      <c r="Y11" s="196"/>
      <c r="Z11" s="196"/>
    </row>
    <row r="12" spans="1:32" ht="12.95" customHeight="1" x14ac:dyDescent="0.25">
      <c r="A12" s="231" t="s">
        <v>29</v>
      </c>
      <c r="B12" s="241">
        <v>1663</v>
      </c>
      <c r="C12" s="243">
        <v>6637.9576037339202</v>
      </c>
      <c r="D12" s="243">
        <v>203381</v>
      </c>
      <c r="E12" s="243">
        <v>2627781</v>
      </c>
      <c r="F12" s="243">
        <v>208</v>
      </c>
      <c r="G12" s="363">
        <v>2839670.957603734</v>
      </c>
      <c r="H12" s="241">
        <v>236911.56486013593</v>
      </c>
      <c r="I12" s="243">
        <v>26158.322934967902</v>
      </c>
      <c r="J12" s="243">
        <v>21298.136847132497</v>
      </c>
      <c r="K12" s="243">
        <v>47849.327158838823</v>
      </c>
      <c r="L12" s="243">
        <v>5964.7505589681978</v>
      </c>
      <c r="M12" s="243">
        <v>9265.07109770637</v>
      </c>
      <c r="N12" s="363">
        <v>347447.17345774971</v>
      </c>
      <c r="O12" s="241">
        <v>2523618.4078900004</v>
      </c>
      <c r="P12" s="243">
        <v>278655.89314000006</v>
      </c>
      <c r="Q12" s="243">
        <v>226892.77375147189</v>
      </c>
      <c r="R12" s="243">
        <v>509734.0097725417</v>
      </c>
      <c r="S12" s="243">
        <v>63537.435150000005</v>
      </c>
      <c r="T12" s="243">
        <v>98788.489996399963</v>
      </c>
      <c r="U12" s="363">
        <v>3701227.0097004147</v>
      </c>
      <c r="V12" s="197"/>
      <c r="W12" s="197"/>
      <c r="X12" s="196"/>
      <c r="Y12" s="196"/>
      <c r="Z12" s="196"/>
    </row>
    <row r="13" spans="1:32" ht="12.95" customHeight="1" x14ac:dyDescent="0.25">
      <c r="A13" s="231" t="s">
        <v>30</v>
      </c>
      <c r="B13" s="246">
        <v>1652</v>
      </c>
      <c r="C13" s="248">
        <v>6629</v>
      </c>
      <c r="D13" s="248">
        <v>203311</v>
      </c>
      <c r="E13" s="248">
        <v>2626527</v>
      </c>
      <c r="F13" s="243">
        <v>210</v>
      </c>
      <c r="G13" s="363">
        <v>2838329</v>
      </c>
      <c r="H13" s="246">
        <v>236288.19552521527</v>
      </c>
      <c r="I13" s="248">
        <v>25998.845482438799</v>
      </c>
      <c r="J13" s="248">
        <v>15802.6495798709</v>
      </c>
      <c r="K13" s="248">
        <v>32908.021641721549</v>
      </c>
      <c r="L13" s="248">
        <v>6082.0707889002351</v>
      </c>
      <c r="M13" s="248">
        <v>7269.4400937880155</v>
      </c>
      <c r="N13" s="363">
        <v>324349.22311193479</v>
      </c>
      <c r="O13" s="246">
        <v>2523025.1903799996</v>
      </c>
      <c r="P13" s="248">
        <v>277626.8877100001</v>
      </c>
      <c r="Q13" s="248">
        <v>168746.38977999997</v>
      </c>
      <c r="R13" s="248">
        <v>351411.82299999997</v>
      </c>
      <c r="S13" s="248">
        <v>64939.96054</v>
      </c>
      <c r="T13" s="248">
        <v>77768.387107399991</v>
      </c>
      <c r="U13" s="363">
        <v>3463518.6385173993</v>
      </c>
      <c r="V13" s="197"/>
      <c r="W13" s="197"/>
      <c r="X13" s="196"/>
      <c r="Y13" s="196"/>
      <c r="Z13" s="196"/>
    </row>
    <row r="14" spans="1:32" ht="12.95" customHeight="1" x14ac:dyDescent="0.25">
      <c r="A14" s="231" t="s">
        <v>31</v>
      </c>
      <c r="B14" s="359">
        <v>1651</v>
      </c>
      <c r="C14" s="361">
        <v>6628</v>
      </c>
      <c r="D14" s="361">
        <v>203366</v>
      </c>
      <c r="E14" s="361">
        <v>2625486</v>
      </c>
      <c r="F14" s="361">
        <v>211</v>
      </c>
      <c r="G14" s="362">
        <v>2837342</v>
      </c>
      <c r="H14" s="359">
        <v>250375.61280402631</v>
      </c>
      <c r="I14" s="361">
        <v>23882.183541041068</v>
      </c>
      <c r="J14" s="361">
        <v>11181.326769075195</v>
      </c>
      <c r="K14" s="361">
        <v>35091.316653425114</v>
      </c>
      <c r="L14" s="361">
        <v>5798.0483936718574</v>
      </c>
      <c r="M14" s="361">
        <v>7326.4854319519854</v>
      </c>
      <c r="N14" s="362">
        <v>333654.97359319153</v>
      </c>
      <c r="O14" s="359">
        <v>2676302.0468799998</v>
      </c>
      <c r="P14" s="361">
        <v>255386.84192999997</v>
      </c>
      <c r="Q14" s="361">
        <v>119542.02608067849</v>
      </c>
      <c r="R14" s="361">
        <v>375267.51146231533</v>
      </c>
      <c r="S14" s="361">
        <v>61996.890590000003</v>
      </c>
      <c r="T14" s="361">
        <v>78516.305017999999</v>
      </c>
      <c r="U14" s="362">
        <v>3567011.6219609939</v>
      </c>
      <c r="V14" s="197"/>
      <c r="W14" s="197"/>
      <c r="X14" s="196"/>
      <c r="Y14" s="196"/>
      <c r="Z14" s="196"/>
    </row>
    <row r="15" spans="1:32" ht="12.95" customHeight="1" x14ac:dyDescent="0.25">
      <c r="A15" s="231" t="s">
        <v>32</v>
      </c>
      <c r="B15" s="241">
        <v>1654</v>
      </c>
      <c r="C15" s="243">
        <v>6639</v>
      </c>
      <c r="D15" s="243">
        <v>203471</v>
      </c>
      <c r="E15" s="243">
        <v>2624437</v>
      </c>
      <c r="F15" s="243">
        <v>212</v>
      </c>
      <c r="G15" s="363">
        <v>2836413</v>
      </c>
      <c r="H15" s="241">
        <v>258544.5531579688</v>
      </c>
      <c r="I15" s="243">
        <v>26172.274002514598</v>
      </c>
      <c r="J15" s="243">
        <v>11675.767781174647</v>
      </c>
      <c r="K15" s="243">
        <v>31394.570129776657</v>
      </c>
      <c r="L15" s="243">
        <v>6250.8316716949312</v>
      </c>
      <c r="M15" s="243">
        <v>9078.4472000777714</v>
      </c>
      <c r="N15" s="363">
        <v>343116.44394320739</v>
      </c>
      <c r="O15" s="241">
        <v>2759575.4705699999</v>
      </c>
      <c r="P15" s="243">
        <v>279395.75272000005</v>
      </c>
      <c r="Q15" s="243">
        <v>124645.36129999998</v>
      </c>
      <c r="R15" s="243">
        <v>335150.29003999999</v>
      </c>
      <c r="S15" s="243">
        <v>66723.684000000008</v>
      </c>
      <c r="T15" s="243">
        <v>97077.697294700018</v>
      </c>
      <c r="U15" s="363">
        <v>3662568.2559246998</v>
      </c>
      <c r="V15" s="197"/>
      <c r="W15" s="197"/>
      <c r="X15" s="196"/>
      <c r="Y15" s="196"/>
      <c r="Z15" s="196"/>
    </row>
    <row r="16" spans="1:32" ht="12.95" customHeight="1" x14ac:dyDescent="0.25">
      <c r="A16" s="231" t="s">
        <v>33</v>
      </c>
      <c r="B16" s="246">
        <v>1648</v>
      </c>
      <c r="C16" s="248">
        <v>6641</v>
      </c>
      <c r="D16" s="248">
        <v>203743</v>
      </c>
      <c r="E16" s="248">
        <v>2623980</v>
      </c>
      <c r="F16" s="243">
        <v>214</v>
      </c>
      <c r="G16" s="363">
        <v>2836226</v>
      </c>
      <c r="H16" s="246">
        <v>254838.00430513671</v>
      </c>
      <c r="I16" s="248">
        <v>33377.965848995111</v>
      </c>
      <c r="J16" s="248">
        <v>25428.42147199063</v>
      </c>
      <c r="K16" s="248">
        <v>48754.289298307071</v>
      </c>
      <c r="L16" s="248">
        <v>5949.5678745752239</v>
      </c>
      <c r="M16" s="248">
        <v>10351.849601395723</v>
      </c>
      <c r="N16" s="363">
        <v>378700.09840040049</v>
      </c>
      <c r="O16" s="246">
        <v>2722505.1962899999</v>
      </c>
      <c r="P16" s="248">
        <v>356597.37348999997</v>
      </c>
      <c r="Q16" s="248">
        <v>271669.71211595216</v>
      </c>
      <c r="R16" s="248">
        <v>520880.85173506598</v>
      </c>
      <c r="S16" s="248">
        <v>63553.885389999996</v>
      </c>
      <c r="T16" s="248">
        <v>110803.3780278</v>
      </c>
      <c r="U16" s="363">
        <v>4046010.3970488184</v>
      </c>
      <c r="V16" s="197"/>
      <c r="W16" s="197"/>
      <c r="X16" s="196"/>
      <c r="Y16" s="196"/>
      <c r="Z16" s="196"/>
    </row>
    <row r="17" spans="1:26" ht="12.95" customHeight="1" x14ac:dyDescent="0.25">
      <c r="A17" s="190" t="s">
        <v>34</v>
      </c>
      <c r="B17" s="359"/>
      <c r="C17" s="361"/>
      <c r="D17" s="361"/>
      <c r="E17" s="361"/>
      <c r="F17" s="361"/>
      <c r="G17" s="362"/>
      <c r="H17" s="359"/>
      <c r="I17" s="361"/>
      <c r="J17" s="361"/>
      <c r="K17" s="361"/>
      <c r="L17" s="361"/>
      <c r="M17" s="361"/>
      <c r="N17" s="362"/>
      <c r="O17" s="359"/>
      <c r="P17" s="361"/>
      <c r="Q17" s="361"/>
      <c r="R17" s="361"/>
      <c r="S17" s="361"/>
      <c r="T17" s="361"/>
      <c r="U17" s="362"/>
      <c r="V17" s="197"/>
      <c r="W17" s="197"/>
      <c r="X17" s="196"/>
      <c r="Y17" s="196"/>
      <c r="Z17" s="196"/>
    </row>
    <row r="18" spans="1:26" ht="12.95" customHeight="1" x14ac:dyDescent="0.25">
      <c r="A18" s="190" t="s">
        <v>35</v>
      </c>
      <c r="B18" s="241"/>
      <c r="C18" s="243"/>
      <c r="D18" s="243"/>
      <c r="E18" s="243"/>
      <c r="F18" s="243"/>
      <c r="G18" s="363"/>
      <c r="H18" s="241"/>
      <c r="I18" s="243"/>
      <c r="J18" s="243"/>
      <c r="K18" s="243"/>
      <c r="L18" s="243"/>
      <c r="M18" s="243"/>
      <c r="N18" s="363"/>
      <c r="O18" s="241"/>
      <c r="P18" s="243"/>
      <c r="Q18" s="243"/>
      <c r="R18" s="243"/>
      <c r="S18" s="243"/>
      <c r="T18" s="243"/>
      <c r="U18" s="363"/>
      <c r="V18" s="197"/>
      <c r="W18" s="197"/>
      <c r="X18" s="196"/>
      <c r="Y18" s="196"/>
      <c r="Z18" s="196"/>
    </row>
    <row r="19" spans="1:26" ht="12.95" customHeight="1" x14ac:dyDescent="0.25">
      <c r="A19" s="198" t="s">
        <v>36</v>
      </c>
      <c r="B19" s="246"/>
      <c r="C19" s="248"/>
      <c r="D19" s="248"/>
      <c r="E19" s="248"/>
      <c r="F19" s="248"/>
      <c r="G19" s="438"/>
      <c r="H19" s="246"/>
      <c r="I19" s="248"/>
      <c r="J19" s="248"/>
      <c r="K19" s="248"/>
      <c r="L19" s="248"/>
      <c r="M19" s="248"/>
      <c r="N19" s="438"/>
      <c r="O19" s="246"/>
      <c r="P19" s="248"/>
      <c r="Q19" s="248"/>
      <c r="R19" s="248"/>
      <c r="S19" s="248"/>
      <c r="T19" s="248"/>
      <c r="U19" s="438"/>
      <c r="V19" s="336"/>
      <c r="W19" s="197"/>
      <c r="X19" s="196"/>
      <c r="Y19" s="196"/>
      <c r="Z19" s="196"/>
    </row>
    <row r="20" spans="1:26" ht="12.95" customHeight="1" x14ac:dyDescent="0.25">
      <c r="A20" s="190" t="s">
        <v>129</v>
      </c>
      <c r="B20" s="755">
        <f>B10</f>
        <v>1666</v>
      </c>
      <c r="C20" s="756">
        <f t="shared" ref="C20:E20" si="0">C10</f>
        <v>6646</v>
      </c>
      <c r="D20" s="756">
        <f t="shared" si="0"/>
        <v>203526</v>
      </c>
      <c r="E20" s="756">
        <f t="shared" si="0"/>
        <v>2630180</v>
      </c>
      <c r="F20" s="756">
        <f t="shared" ref="F20" si="1">F10</f>
        <v>203</v>
      </c>
      <c r="G20" s="757">
        <f>G10</f>
        <v>2842221</v>
      </c>
      <c r="H20" s="589">
        <f>SUM(H8:H10)</f>
        <v>1199185.8529553311</v>
      </c>
      <c r="I20" s="590">
        <f>SUM(I8:I10)</f>
        <v>333885.53440751741</v>
      </c>
      <c r="J20" s="590">
        <f t="shared" ref="J20:K20" si="2">SUM(J8:J10)</f>
        <v>592976.78442126478</v>
      </c>
      <c r="K20" s="590">
        <f t="shared" si="2"/>
        <v>1137521.4984341096</v>
      </c>
      <c r="L20" s="590">
        <f t="shared" ref="L20" si="3">SUM(L8:L10)</f>
        <v>17006.821483801832</v>
      </c>
      <c r="M20" s="590">
        <f t="shared" ref="M20" si="4">SUM(M8:M10)</f>
        <v>57353.275733718619</v>
      </c>
      <c r="N20" s="591">
        <f>SUM(N8:N10)</f>
        <v>3337929.7674357435</v>
      </c>
      <c r="O20" s="746">
        <f>SUM(O8:O10)</f>
        <v>12788357.471437901</v>
      </c>
      <c r="P20" s="747">
        <f>SUM(P8:P10)</f>
        <v>3559889.4974300005</v>
      </c>
      <c r="Q20" s="747">
        <f t="shared" ref="Q20:U20" si="5">SUM(Q8:Q10)</f>
        <v>6323294.6561088646</v>
      </c>
      <c r="R20" s="747">
        <f t="shared" si="5"/>
        <v>12131491.189134069</v>
      </c>
      <c r="S20" s="747">
        <f t="shared" ref="S20" si="6">SUM(S8:S10)</f>
        <v>181369.03542</v>
      </c>
      <c r="T20" s="747">
        <f t="shared" ref="T20" si="7">SUM(T8:T10)</f>
        <v>612164.704042</v>
      </c>
      <c r="U20" s="748">
        <f t="shared" si="5"/>
        <v>35596566.553572834</v>
      </c>
    </row>
    <row r="21" spans="1:26" ht="12.95" customHeight="1" x14ac:dyDescent="0.25">
      <c r="A21" s="190" t="s">
        <v>154</v>
      </c>
      <c r="B21" s="755">
        <f>B13</f>
        <v>1652</v>
      </c>
      <c r="C21" s="854">
        <f t="shared" ref="C21:G21" si="8">C13</f>
        <v>6629</v>
      </c>
      <c r="D21" s="854">
        <f t="shared" si="8"/>
        <v>203311</v>
      </c>
      <c r="E21" s="854">
        <f t="shared" si="8"/>
        <v>2626527</v>
      </c>
      <c r="F21" s="854">
        <f t="shared" ref="F21" si="9">F13</f>
        <v>210</v>
      </c>
      <c r="G21" s="855">
        <f t="shared" si="8"/>
        <v>2838329</v>
      </c>
      <c r="H21" s="589">
        <f>SUM(H11:H13)</f>
        <v>724285.35336546344</v>
      </c>
      <c r="I21" s="590">
        <f>SUM(I11:I13)</f>
        <v>94615.704697000852</v>
      </c>
      <c r="J21" s="590">
        <f t="shared" ref="J21:N21" si="10">SUM(J11:J13)</f>
        <v>88884.092314088775</v>
      </c>
      <c r="K21" s="590">
        <f t="shared" si="10"/>
        <v>184807.67430697399</v>
      </c>
      <c r="L21" s="590">
        <f t="shared" ref="L21" si="11">SUM(L11:L13)</f>
        <v>17595.478731151459</v>
      </c>
      <c r="M21" s="590">
        <f t="shared" ref="M21" si="12">SUM(M11:M13)</f>
        <v>25537.027918693431</v>
      </c>
      <c r="N21" s="591">
        <f t="shared" si="10"/>
        <v>1135725.331333372</v>
      </c>
      <c r="O21" s="746">
        <f>SUM(O11:O13)</f>
        <v>7724850.7877219999</v>
      </c>
      <c r="P21" s="747">
        <f>SUM(P11:P13)</f>
        <v>1008966.5497100004</v>
      </c>
      <c r="Q21" s="747">
        <f t="shared" ref="Q21:U21" si="13">SUM(Q11:Q13)</f>
        <v>947789.79743515898</v>
      </c>
      <c r="R21" s="747">
        <f t="shared" si="13"/>
        <v>1970787.4884488992</v>
      </c>
      <c r="S21" s="747">
        <f t="shared" ref="S21" si="14">SUM(S11:S13)</f>
        <v>187645.68139000001</v>
      </c>
      <c r="T21" s="747">
        <f t="shared" ref="T21" si="15">SUM(T11:T13)</f>
        <v>272788.17634079995</v>
      </c>
      <c r="U21" s="748">
        <f t="shared" si="13"/>
        <v>12112828.481046859</v>
      </c>
    </row>
    <row r="22" spans="1:26" ht="12.95" customHeight="1" x14ac:dyDescent="0.25">
      <c r="A22" s="190" t="s">
        <v>190</v>
      </c>
      <c r="B22" s="755">
        <f>B16</f>
        <v>1648</v>
      </c>
      <c r="C22" s="854">
        <f t="shared" ref="C22:G22" si="16">C16</f>
        <v>6641</v>
      </c>
      <c r="D22" s="854">
        <f t="shared" si="16"/>
        <v>203743</v>
      </c>
      <c r="E22" s="854">
        <f t="shared" si="16"/>
        <v>2623980</v>
      </c>
      <c r="F22" s="854">
        <f t="shared" ref="F22" si="17">F16</f>
        <v>214</v>
      </c>
      <c r="G22" s="855">
        <f t="shared" si="16"/>
        <v>2836226</v>
      </c>
      <c r="H22" s="589">
        <f>SUM(H14:H16)</f>
        <v>763758.17026713188</v>
      </c>
      <c r="I22" s="590">
        <f>SUM(I14:I16)</f>
        <v>83432.423392550772</v>
      </c>
      <c r="J22" s="590">
        <f t="shared" ref="J22:N22" si="18">SUM(J14:J16)</f>
        <v>48285.516022240474</v>
      </c>
      <c r="K22" s="590">
        <f t="shared" si="18"/>
        <v>115240.17608150883</v>
      </c>
      <c r="L22" s="590">
        <f t="shared" ref="L22" si="19">SUM(L14:L16)</f>
        <v>17998.447939942012</v>
      </c>
      <c r="M22" s="590">
        <f t="shared" ref="M22" si="20">SUM(M14:M16)</f>
        <v>26756.782233425478</v>
      </c>
      <c r="N22" s="591">
        <f t="shared" si="18"/>
        <v>1055471.5159367993</v>
      </c>
      <c r="O22" s="746">
        <f>SUM(O14:O16)</f>
        <v>8158382.7137399986</v>
      </c>
      <c r="P22" s="747">
        <f>SUM(P14:P16)</f>
        <v>891379.96814000001</v>
      </c>
      <c r="Q22" s="747">
        <f t="shared" ref="Q22:U22" si="21">SUM(Q14:Q16)</f>
        <v>515857.0994966306</v>
      </c>
      <c r="R22" s="747">
        <f t="shared" si="21"/>
        <v>1231298.6532373813</v>
      </c>
      <c r="S22" s="747">
        <f t="shared" ref="S22" si="22">SUM(S14:S16)</f>
        <v>192274.45997999999</v>
      </c>
      <c r="T22" s="747">
        <f t="shared" ref="T22" si="23">SUM(T14:T16)</f>
        <v>286397.38034050004</v>
      </c>
      <c r="U22" s="748">
        <f t="shared" si="21"/>
        <v>11275590.274934512</v>
      </c>
    </row>
    <row r="23" spans="1:26" ht="12.95" customHeight="1" x14ac:dyDescent="0.25">
      <c r="A23" s="232" t="s">
        <v>155</v>
      </c>
      <c r="B23" s="758">
        <f>B19</f>
        <v>0</v>
      </c>
      <c r="C23" s="468">
        <f t="shared" ref="C23:E23" si="24">C19</f>
        <v>0</v>
      </c>
      <c r="D23" s="468">
        <f t="shared" si="24"/>
        <v>0</v>
      </c>
      <c r="E23" s="468">
        <f t="shared" si="24"/>
        <v>0</v>
      </c>
      <c r="F23" s="468">
        <f t="shared" ref="F23" si="25">F19</f>
        <v>0</v>
      </c>
      <c r="G23" s="759">
        <f>G19</f>
        <v>0</v>
      </c>
      <c r="H23" s="550">
        <f>SUM(H17:H19)</f>
        <v>0</v>
      </c>
      <c r="I23" s="551">
        <f>SUM(I17:I19)</f>
        <v>0</v>
      </c>
      <c r="J23" s="551">
        <f t="shared" ref="J23:N23" si="26">SUM(J17:J19)</f>
        <v>0</v>
      </c>
      <c r="K23" s="551">
        <f t="shared" si="26"/>
        <v>0</v>
      </c>
      <c r="L23" s="551">
        <f t="shared" ref="L23" si="27">SUM(L17:L19)</f>
        <v>0</v>
      </c>
      <c r="M23" s="551">
        <f t="shared" ref="M23" si="28">SUM(M17:M19)</f>
        <v>0</v>
      </c>
      <c r="N23" s="552">
        <f t="shared" si="26"/>
        <v>0</v>
      </c>
      <c r="O23" s="749">
        <f>SUM(O17:O19)</f>
        <v>0</v>
      </c>
      <c r="P23" s="750">
        <f>SUM(P17:P19)</f>
        <v>0</v>
      </c>
      <c r="Q23" s="750">
        <f t="shared" ref="Q23:U23" si="29">SUM(Q17:Q19)</f>
        <v>0</v>
      </c>
      <c r="R23" s="750">
        <f t="shared" si="29"/>
        <v>0</v>
      </c>
      <c r="S23" s="750">
        <f t="shared" ref="S23" si="30">SUM(S17:S19)</f>
        <v>0</v>
      </c>
      <c r="T23" s="750">
        <f t="shared" ref="T23" si="31">SUM(T17:T19)</f>
        <v>0</v>
      </c>
      <c r="U23" s="751">
        <f t="shared" si="29"/>
        <v>0</v>
      </c>
      <c r="V23" s="256"/>
    </row>
    <row r="24" spans="1:26" ht="12.95" customHeight="1" x14ac:dyDescent="0.25">
      <c r="A24" s="190" t="s">
        <v>156</v>
      </c>
      <c r="B24" s="359">
        <f>B13</f>
        <v>1652</v>
      </c>
      <c r="C24" s="360">
        <f t="shared" ref="C24:G24" si="32">C13</f>
        <v>6629</v>
      </c>
      <c r="D24" s="360">
        <f t="shared" si="32"/>
        <v>203311</v>
      </c>
      <c r="E24" s="360">
        <f t="shared" si="32"/>
        <v>2626527</v>
      </c>
      <c r="F24" s="360">
        <f t="shared" ref="F24" si="33">F13</f>
        <v>210</v>
      </c>
      <c r="G24" s="856">
        <f t="shared" si="32"/>
        <v>2838329</v>
      </c>
      <c r="H24" s="359">
        <f>SUM(H8:H13)</f>
        <v>1923471.2063207948</v>
      </c>
      <c r="I24" s="360">
        <f>SUM(I8:I13)</f>
        <v>428501.23910451832</v>
      </c>
      <c r="J24" s="360">
        <f t="shared" ref="J24:N24" si="34">SUM(J8:J13)</f>
        <v>681860.87673535349</v>
      </c>
      <c r="K24" s="360">
        <f t="shared" si="34"/>
        <v>1322329.1727410834</v>
      </c>
      <c r="L24" s="360">
        <f t="shared" ref="L24" si="35">SUM(L8:L13)</f>
        <v>34602.300214953291</v>
      </c>
      <c r="M24" s="360">
        <f t="shared" ref="M24" si="36">SUM(M8:M13)</f>
        <v>82890.303652412054</v>
      </c>
      <c r="N24" s="856">
        <f t="shared" si="34"/>
        <v>4473655.0987691153</v>
      </c>
      <c r="O24" s="359">
        <f>SUM(O8:O13)</f>
        <v>20513208.2591599</v>
      </c>
      <c r="P24" s="360">
        <f>SUM(P8:P13)</f>
        <v>4568856.0471400013</v>
      </c>
      <c r="Q24" s="360">
        <f t="shared" ref="Q24:U24" si="37">SUM(Q8:Q13)</f>
        <v>7271084.4535440234</v>
      </c>
      <c r="R24" s="360">
        <f t="shared" si="37"/>
        <v>14102278.677582968</v>
      </c>
      <c r="S24" s="360">
        <f t="shared" ref="S24" si="38">SUM(S8:S13)</f>
        <v>369014.71681000001</v>
      </c>
      <c r="T24" s="360">
        <f t="shared" ref="T24" si="39">SUM(T8:T13)</f>
        <v>884952.88038280001</v>
      </c>
      <c r="U24" s="856">
        <f t="shared" si="37"/>
        <v>47709395.034619696</v>
      </c>
    </row>
    <row r="25" spans="1:26" ht="12.95" customHeight="1" x14ac:dyDescent="0.25">
      <c r="A25" s="190" t="s">
        <v>157</v>
      </c>
      <c r="B25" s="461">
        <f>B19</f>
        <v>0</v>
      </c>
      <c r="C25" s="462">
        <f t="shared" ref="C25:G25" si="40">C19</f>
        <v>0</v>
      </c>
      <c r="D25" s="462">
        <f t="shared" si="40"/>
        <v>0</v>
      </c>
      <c r="E25" s="462">
        <f t="shared" si="40"/>
        <v>0</v>
      </c>
      <c r="F25" s="462">
        <f t="shared" ref="F25" si="41">F19</f>
        <v>0</v>
      </c>
      <c r="G25" s="463">
        <f t="shared" si="40"/>
        <v>0</v>
      </c>
      <c r="H25" s="461">
        <f>SUM(H14:H19)</f>
        <v>763758.17026713188</v>
      </c>
      <c r="I25" s="462">
        <f>SUM(I14:I19)</f>
        <v>83432.423392550772</v>
      </c>
      <c r="J25" s="462">
        <f t="shared" ref="J25:N25" si="42">SUM(J14:J19)</f>
        <v>48285.516022240474</v>
      </c>
      <c r="K25" s="462">
        <f t="shared" si="42"/>
        <v>115240.17608150883</v>
      </c>
      <c r="L25" s="462">
        <f t="shared" ref="L25" si="43">SUM(L14:L19)</f>
        <v>17998.447939942012</v>
      </c>
      <c r="M25" s="462">
        <f t="shared" ref="M25" si="44">SUM(M14:M19)</f>
        <v>26756.782233425478</v>
      </c>
      <c r="N25" s="463">
        <f t="shared" si="42"/>
        <v>1055471.5159367993</v>
      </c>
      <c r="O25" s="461">
        <f>SUM(O14:O19)</f>
        <v>8158382.7137399986</v>
      </c>
      <c r="P25" s="462">
        <f>SUM(P14:P19)</f>
        <v>891379.96814000001</v>
      </c>
      <c r="Q25" s="462">
        <f t="shared" ref="Q25:U25" si="45">SUM(Q14:Q19)</f>
        <v>515857.0994966306</v>
      </c>
      <c r="R25" s="462">
        <f t="shared" si="45"/>
        <v>1231298.6532373813</v>
      </c>
      <c r="S25" s="462">
        <f t="shared" ref="S25" si="46">SUM(S14:S19)</f>
        <v>192274.45997999999</v>
      </c>
      <c r="T25" s="462">
        <f t="shared" ref="T25" si="47">SUM(T14:T19)</f>
        <v>286397.38034050004</v>
      </c>
      <c r="U25" s="463">
        <f t="shared" si="45"/>
        <v>11275590.274934512</v>
      </c>
    </row>
    <row r="26" spans="1:26" ht="12.95" customHeight="1" x14ac:dyDescent="0.25">
      <c r="A26" s="229" t="s">
        <v>142</v>
      </c>
      <c r="B26" s="760">
        <f>B19</f>
        <v>0</v>
      </c>
      <c r="C26" s="469">
        <f t="shared" ref="C26:G26" si="48">C19</f>
        <v>0</v>
      </c>
      <c r="D26" s="469">
        <f t="shared" si="48"/>
        <v>0</v>
      </c>
      <c r="E26" s="469">
        <f t="shared" si="48"/>
        <v>0</v>
      </c>
      <c r="F26" s="469">
        <f t="shared" ref="F26" si="49">F19</f>
        <v>0</v>
      </c>
      <c r="G26" s="761">
        <f t="shared" si="48"/>
        <v>0</v>
      </c>
      <c r="H26" s="553">
        <f>SUM(H8:H19)</f>
        <v>2687229.3765879269</v>
      </c>
      <c r="I26" s="554">
        <f>SUM(I8:I19)</f>
        <v>511933.6624970691</v>
      </c>
      <c r="J26" s="554">
        <f t="shared" ref="J26:N26" si="50">SUM(J8:J19)</f>
        <v>730146.392757594</v>
      </c>
      <c r="K26" s="554">
        <f t="shared" si="50"/>
        <v>1437569.3488225923</v>
      </c>
      <c r="L26" s="554">
        <f t="shared" ref="L26" si="51">SUM(L8:L19)</f>
        <v>52600.748154895307</v>
      </c>
      <c r="M26" s="554">
        <f t="shared" ref="M26" si="52">SUM(M8:M19)</f>
        <v>109647.08588583753</v>
      </c>
      <c r="N26" s="555">
        <f t="shared" si="50"/>
        <v>5529126.6147059146</v>
      </c>
      <c r="O26" s="752">
        <f>SUM(O8:O19)</f>
        <v>28671590.972899899</v>
      </c>
      <c r="P26" s="753">
        <f>SUM(P8:P19)</f>
        <v>5460236.0152800018</v>
      </c>
      <c r="Q26" s="753">
        <f t="shared" ref="Q26:U26" si="53">SUM(Q8:Q19)</f>
        <v>7786941.5530406535</v>
      </c>
      <c r="R26" s="753">
        <f t="shared" si="53"/>
        <v>15333577.33082035</v>
      </c>
      <c r="S26" s="753">
        <f t="shared" ref="S26" si="54">SUM(S8:S19)</f>
        <v>561289.17679000006</v>
      </c>
      <c r="T26" s="753">
        <f t="shared" ref="T26" si="55">SUM(T8:T19)</f>
        <v>1171350.2607233</v>
      </c>
      <c r="U26" s="754">
        <f t="shared" si="53"/>
        <v>58984985.309554204</v>
      </c>
      <c r="V26" s="337"/>
    </row>
    <row r="27" spans="1:26" ht="15" customHeight="1" x14ac:dyDescent="0.25">
      <c r="B27" s="356"/>
      <c r="C27" s="222"/>
      <c r="E27" s="222"/>
      <c r="F27" s="222"/>
      <c r="G27" s="357"/>
      <c r="I27" s="222"/>
      <c r="J27" s="222"/>
      <c r="K27" s="222"/>
      <c r="O27" s="356"/>
      <c r="P27" s="222"/>
      <c r="Q27" s="222"/>
      <c r="R27" s="222"/>
      <c r="S27" s="222"/>
      <c r="T27" s="222"/>
      <c r="U27" s="357"/>
      <c r="V27" s="222"/>
    </row>
    <row r="28" spans="1:26" x14ac:dyDescent="0.25">
      <c r="B28" s="208"/>
      <c r="G28" s="221"/>
      <c r="O28" s="208"/>
      <c r="U28" s="221"/>
    </row>
    <row r="29" spans="1:26" ht="12" customHeight="1" x14ac:dyDescent="0.25">
      <c r="A29" s="277"/>
      <c r="B29" s="421" t="str">
        <f>B7</f>
        <v>VO</v>
      </c>
      <c r="C29" s="422" t="str">
        <f t="shared" ref="C29:E29" si="56">C7</f>
        <v>SO</v>
      </c>
      <c r="D29" s="422" t="str">
        <f t="shared" si="56"/>
        <v>MO</v>
      </c>
      <c r="E29" s="422" t="str">
        <f t="shared" si="56"/>
        <v>DOM</v>
      </c>
      <c r="F29" s="422" t="str">
        <f>F7</f>
        <v>CNG</v>
      </c>
      <c r="G29" s="443"/>
      <c r="H29" s="372"/>
      <c r="I29" s="444" t="str">
        <f>H7</f>
        <v>VO</v>
      </c>
      <c r="J29" s="444" t="str">
        <f t="shared" ref="J29" si="57">I7</f>
        <v>SO</v>
      </c>
      <c r="K29" s="444" t="str">
        <f>J7</f>
        <v>MO</v>
      </c>
      <c r="L29" s="444" t="str">
        <f t="shared" ref="L29:M29" si="58">K7</f>
        <v>DOM</v>
      </c>
      <c r="M29" s="444" t="str">
        <f t="shared" si="58"/>
        <v>CNG</v>
      </c>
      <c r="N29" s="209"/>
      <c r="O29" s="445"/>
      <c r="P29" s="444" t="str">
        <f>O7</f>
        <v>VO</v>
      </c>
      <c r="Q29" s="444" t="str">
        <f t="shared" ref="Q29:T29" si="59">P7</f>
        <v>SO</v>
      </c>
      <c r="R29" s="444" t="str">
        <f t="shared" si="59"/>
        <v>MO</v>
      </c>
      <c r="S29" s="444" t="str">
        <f t="shared" si="59"/>
        <v>DOM</v>
      </c>
      <c r="T29" s="444" t="str">
        <f t="shared" si="59"/>
        <v>CNG</v>
      </c>
      <c r="U29" s="443"/>
      <c r="V29" s="277"/>
    </row>
    <row r="30" spans="1:26" ht="12" customHeight="1" x14ac:dyDescent="0.25">
      <c r="B30" s="238">
        <f>B20</f>
        <v>1666</v>
      </c>
      <c r="C30" s="195">
        <f>C20</f>
        <v>6646</v>
      </c>
      <c r="D30" s="195">
        <f t="shared" ref="D30:E30" si="60">D20</f>
        <v>203526</v>
      </c>
      <c r="E30" s="195">
        <f t="shared" si="60"/>
        <v>2630180</v>
      </c>
      <c r="F30" s="195">
        <f>F20</f>
        <v>203</v>
      </c>
      <c r="G30" s="358"/>
      <c r="H30" s="446" t="str">
        <f>A20</f>
        <v>I. čtvrtletí</v>
      </c>
      <c r="I30" s="197">
        <f>H20/1000</f>
        <v>1199.185852955331</v>
      </c>
      <c r="J30" s="197">
        <f t="shared" ref="J30:K30" si="61">I20/1000</f>
        <v>333.88553440751741</v>
      </c>
      <c r="K30" s="197">
        <f t="shared" si="61"/>
        <v>592.97678442126482</v>
      </c>
      <c r="L30" s="197">
        <f t="shared" ref="L30:L33" si="62">K20/1000</f>
        <v>1137.5214984341096</v>
      </c>
      <c r="M30" s="197">
        <f t="shared" ref="M30:M33" si="63">L20/1000</f>
        <v>17.006821483801833</v>
      </c>
      <c r="O30" s="447" t="str">
        <f>A20</f>
        <v>I. čtvrtletí</v>
      </c>
      <c r="P30" s="195">
        <f>O20/1000</f>
        <v>12788.357471437901</v>
      </c>
      <c r="Q30" s="195">
        <f t="shared" ref="Q30:T30" si="64">P20/1000</f>
        <v>3559.8894974300006</v>
      </c>
      <c r="R30" s="195">
        <f t="shared" si="64"/>
        <v>6323.2946561088647</v>
      </c>
      <c r="S30" s="195">
        <f t="shared" si="64"/>
        <v>12131.491189134069</v>
      </c>
      <c r="T30" s="195">
        <f t="shared" si="64"/>
        <v>181.36903541999999</v>
      </c>
      <c r="U30" s="358"/>
    </row>
    <row r="31" spans="1:26" ht="12" customHeight="1" x14ac:dyDescent="0.25">
      <c r="B31" s="208"/>
      <c r="E31" s="210"/>
      <c r="F31" s="210"/>
      <c r="G31" s="358"/>
      <c r="H31" s="446" t="str">
        <f t="shared" ref="H31:H33" si="65">A21</f>
        <v>II. čtvrtletí</v>
      </c>
      <c r="I31" s="197">
        <f t="shared" ref="I31:K33" si="66">H21/1000</f>
        <v>724.28535336546349</v>
      </c>
      <c r="J31" s="197">
        <f t="shared" si="66"/>
        <v>94.615704697000851</v>
      </c>
      <c r="K31" s="197">
        <f t="shared" si="66"/>
        <v>88.884092314088775</v>
      </c>
      <c r="L31" s="197">
        <f t="shared" si="62"/>
        <v>184.80767430697398</v>
      </c>
      <c r="M31" s="197">
        <f t="shared" si="63"/>
        <v>17.595478731151459</v>
      </c>
      <c r="O31" s="447" t="str">
        <f t="shared" ref="O31:O33" si="67">A21</f>
        <v>II. čtvrtletí</v>
      </c>
      <c r="P31" s="195">
        <f t="shared" ref="P31:T31" si="68">O21/1000</f>
        <v>7724.850787722</v>
      </c>
      <c r="Q31" s="195">
        <f t="shared" si="68"/>
        <v>1008.9665497100004</v>
      </c>
      <c r="R31" s="195">
        <f t="shared" si="68"/>
        <v>947.78979743515902</v>
      </c>
      <c r="S31" s="195">
        <f t="shared" si="68"/>
        <v>1970.7874884488992</v>
      </c>
      <c r="T31" s="195">
        <f t="shared" si="68"/>
        <v>187.64568139000002</v>
      </c>
      <c r="U31" s="358"/>
    </row>
    <row r="32" spans="1:26" ht="12" customHeight="1" x14ac:dyDescent="0.25">
      <c r="B32" s="208"/>
      <c r="E32" s="210"/>
      <c r="F32" s="210"/>
      <c r="G32" s="358"/>
      <c r="H32" s="446" t="str">
        <f t="shared" si="65"/>
        <v>III. čtvrtletí</v>
      </c>
      <c r="I32" s="197">
        <f t="shared" si="66"/>
        <v>763.75817026713185</v>
      </c>
      <c r="J32" s="197">
        <f t="shared" si="66"/>
        <v>83.432423392550774</v>
      </c>
      <c r="K32" s="197">
        <f t="shared" si="66"/>
        <v>48.285516022240472</v>
      </c>
      <c r="L32" s="197">
        <f t="shared" si="62"/>
        <v>115.24017608150884</v>
      </c>
      <c r="M32" s="197">
        <f t="shared" si="63"/>
        <v>17.998447939942011</v>
      </c>
      <c r="O32" s="447" t="str">
        <f t="shared" si="67"/>
        <v>III. čtvrtletí</v>
      </c>
      <c r="P32" s="195">
        <f t="shared" ref="P32:T32" si="69">O22/1000</f>
        <v>8158.3827137399985</v>
      </c>
      <c r="Q32" s="195">
        <f t="shared" si="69"/>
        <v>891.37996813999996</v>
      </c>
      <c r="R32" s="195">
        <f t="shared" si="69"/>
        <v>515.85709949663055</v>
      </c>
      <c r="S32" s="195">
        <f t="shared" si="69"/>
        <v>1231.2986532373814</v>
      </c>
      <c r="T32" s="195">
        <f t="shared" si="69"/>
        <v>192.27445997999999</v>
      </c>
      <c r="U32" s="358"/>
    </row>
    <row r="33" spans="2:21" ht="12" customHeight="1" x14ac:dyDescent="0.25">
      <c r="B33" s="208"/>
      <c r="E33" s="210"/>
      <c r="F33" s="210"/>
      <c r="G33" s="358"/>
      <c r="H33" s="446" t="str">
        <f t="shared" si="65"/>
        <v>IV. čtvrtletí</v>
      </c>
      <c r="I33" s="197">
        <f t="shared" si="66"/>
        <v>0</v>
      </c>
      <c r="J33" s="197">
        <f t="shared" si="66"/>
        <v>0</v>
      </c>
      <c r="K33" s="197">
        <f t="shared" si="66"/>
        <v>0</v>
      </c>
      <c r="L33" s="197">
        <f t="shared" si="62"/>
        <v>0</v>
      </c>
      <c r="M33" s="197">
        <f t="shared" si="63"/>
        <v>0</v>
      </c>
      <c r="O33" s="447" t="str">
        <f t="shared" si="67"/>
        <v>IV. čtvrtletí</v>
      </c>
      <c r="P33" s="195">
        <f t="shared" ref="P33:T33" si="70">O23/1000</f>
        <v>0</v>
      </c>
      <c r="Q33" s="195">
        <f t="shared" si="70"/>
        <v>0</v>
      </c>
      <c r="R33" s="195">
        <f t="shared" si="70"/>
        <v>0</v>
      </c>
      <c r="S33" s="195">
        <f t="shared" si="70"/>
        <v>0</v>
      </c>
      <c r="T33" s="195">
        <f t="shared" si="70"/>
        <v>0</v>
      </c>
      <c r="U33" s="358"/>
    </row>
    <row r="34" spans="2:21" ht="12" customHeight="1" x14ac:dyDescent="0.25">
      <c r="B34" s="208"/>
      <c r="E34" s="210"/>
      <c r="F34" s="210"/>
      <c r="G34" s="358"/>
      <c r="H34" s="210"/>
      <c r="I34" s="210"/>
      <c r="O34" s="208"/>
      <c r="Q34" s="210"/>
      <c r="R34" s="210"/>
      <c r="S34" s="210"/>
      <c r="T34" s="210"/>
      <c r="U34" s="358"/>
    </row>
    <row r="35" spans="2:21" ht="12" customHeight="1" x14ac:dyDescent="0.25">
      <c r="B35" s="208"/>
      <c r="D35" s="926" t="str">
        <f>T!E17</f>
        <v>III. čtvrtletí</v>
      </c>
      <c r="E35" s="210"/>
      <c r="F35" s="210"/>
      <c r="G35" s="358"/>
      <c r="H35" s="210"/>
      <c r="I35" s="210"/>
      <c r="O35" s="208"/>
      <c r="Q35" s="210"/>
      <c r="R35" s="210"/>
      <c r="S35" s="210"/>
      <c r="T35" s="210"/>
      <c r="U35" s="358"/>
    </row>
    <row r="36" spans="2:21" ht="12" customHeight="1" x14ac:dyDescent="0.25">
      <c r="B36" s="208"/>
      <c r="D36" s="926"/>
      <c r="E36" s="210"/>
      <c r="F36" s="210"/>
      <c r="G36" s="358"/>
      <c r="H36" s="210"/>
      <c r="I36" s="210"/>
      <c r="O36" s="208"/>
      <c r="Q36" s="210"/>
      <c r="R36" s="210"/>
      <c r="S36" s="210"/>
      <c r="T36" s="210"/>
      <c r="U36" s="358"/>
    </row>
    <row r="37" spans="2:21" ht="12" customHeight="1" x14ac:dyDescent="0.25">
      <c r="E37" s="210"/>
      <c r="F37" s="210"/>
      <c r="G37" s="210"/>
      <c r="H37" s="210"/>
      <c r="I37" s="210"/>
      <c r="Q37" s="210"/>
      <c r="R37" s="210"/>
      <c r="S37" s="210"/>
      <c r="T37" s="210"/>
      <c r="U37" s="210"/>
    </row>
    <row r="38" spans="2:21" ht="12" customHeight="1" x14ac:dyDescent="0.25">
      <c r="E38" s="210"/>
      <c r="F38" s="210"/>
      <c r="G38" s="210"/>
      <c r="H38" s="210"/>
      <c r="I38" s="210"/>
      <c r="Q38" s="210"/>
      <c r="R38" s="210"/>
      <c r="S38" s="210"/>
      <c r="T38" s="210"/>
      <c r="U38" s="210"/>
    </row>
    <row r="39" spans="2:21" ht="12" customHeight="1" x14ac:dyDescent="0.25">
      <c r="E39" s="210"/>
      <c r="F39" s="210"/>
      <c r="G39" s="210"/>
      <c r="H39" s="210"/>
      <c r="I39" s="210"/>
      <c r="Q39" s="210"/>
      <c r="R39" s="210"/>
      <c r="S39" s="210"/>
      <c r="T39" s="210"/>
      <c r="U39" s="210"/>
    </row>
    <row r="40" spans="2:21" ht="12" customHeight="1" x14ac:dyDescent="0.25">
      <c r="E40" s="210"/>
      <c r="F40" s="210"/>
      <c r="G40" s="210"/>
      <c r="H40" s="210"/>
      <c r="I40" s="210"/>
      <c r="Q40" s="210"/>
      <c r="R40" s="210"/>
      <c r="S40" s="210"/>
      <c r="T40" s="210"/>
      <c r="U40" s="210"/>
    </row>
    <row r="41" spans="2:21" ht="12" customHeight="1" x14ac:dyDescent="0.25">
      <c r="E41" s="210"/>
      <c r="F41" s="210"/>
      <c r="G41" s="210"/>
      <c r="H41" s="210"/>
      <c r="I41" s="210"/>
      <c r="Q41" s="210"/>
      <c r="R41" s="210"/>
      <c r="S41" s="210"/>
      <c r="T41" s="210"/>
      <c r="U41" s="210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zoomScaleNormal="100" zoomScaleSheetLayoutView="100" workbookViewId="0">
      <selection activeCell="O25" sqref="O25"/>
    </sheetView>
  </sheetViews>
  <sheetFormatPr defaultRowHeight="12.75" x14ac:dyDescent="0.2"/>
  <cols>
    <col min="1" max="1" width="17.7109375" style="71" customWidth="1"/>
    <col min="2" max="3" width="8.7109375" style="71" customWidth="1"/>
    <col min="4" max="4" width="7.7109375" style="71" customWidth="1"/>
    <col min="5" max="6" width="8.7109375" style="71" customWidth="1"/>
    <col min="7" max="7" width="7.7109375" style="71" customWidth="1"/>
    <col min="8" max="9" width="8.7109375" style="71" customWidth="1"/>
    <col min="10" max="10" width="7.7109375" style="71" customWidth="1"/>
    <col min="11" max="11" width="1.7109375" style="71" customWidth="1"/>
    <col min="12" max="13" width="7.7109375" style="71" customWidth="1"/>
    <col min="14" max="16384" width="9.140625" style="71"/>
  </cols>
  <sheetData>
    <row r="1" spans="1:12" ht="13.5" x14ac:dyDescent="0.25">
      <c r="F1" s="280"/>
      <c r="I1" s="901" t="s">
        <v>229</v>
      </c>
      <c r="J1" s="901"/>
      <c r="K1" s="901"/>
      <c r="L1" s="291"/>
    </row>
    <row r="2" spans="1:12" ht="16.5" customHeight="1" x14ac:dyDescent="0.2">
      <c r="A2" s="935" t="s">
        <v>96</v>
      </c>
      <c r="B2" s="935"/>
      <c r="C2" s="935"/>
      <c r="D2" s="935"/>
      <c r="E2" s="935"/>
      <c r="F2" s="935"/>
      <c r="G2" s="935"/>
      <c r="H2" s="935"/>
      <c r="I2" s="935"/>
      <c r="J2" s="935"/>
      <c r="K2" s="935"/>
    </row>
    <row r="3" spans="1:12" ht="25.5" customHeight="1" x14ac:dyDescent="0.2">
      <c r="A3" s="836" t="str">
        <f>T!E17&amp;" "&amp;T!G17</f>
        <v>III. čtvrtletí 2018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</row>
    <row r="4" spans="1:12" ht="6" customHeight="1" x14ac:dyDescent="0.2">
      <c r="A4" s="295"/>
      <c r="B4" s="945"/>
      <c r="C4" s="946"/>
      <c r="D4" s="946"/>
      <c r="E4" s="946"/>
      <c r="F4" s="946"/>
      <c r="G4" s="946"/>
      <c r="H4" s="946"/>
      <c r="I4" s="946"/>
      <c r="J4" s="947"/>
    </row>
    <row r="5" spans="1:12" ht="15.75" customHeight="1" x14ac:dyDescent="0.2">
      <c r="A5" s="950"/>
      <c r="B5" s="942" t="str">
        <f>T!J20</f>
        <v>Červenec</v>
      </c>
      <c r="C5" s="943"/>
      <c r="D5" s="944"/>
      <c r="E5" s="942" t="str">
        <f>T!J21</f>
        <v>Srpen</v>
      </c>
      <c r="F5" s="943"/>
      <c r="G5" s="944"/>
      <c r="H5" s="942" t="str">
        <f>T!J22</f>
        <v>Září</v>
      </c>
      <c r="I5" s="943"/>
      <c r="J5" s="944"/>
    </row>
    <row r="6" spans="1:12" ht="28.5" customHeight="1" x14ac:dyDescent="0.25">
      <c r="A6" s="950"/>
      <c r="B6" s="948" t="s">
        <v>39</v>
      </c>
      <c r="C6" s="949"/>
      <c r="D6" s="477" t="s">
        <v>46</v>
      </c>
      <c r="E6" s="948" t="s">
        <v>39</v>
      </c>
      <c r="F6" s="949"/>
      <c r="G6" s="477" t="s">
        <v>46</v>
      </c>
      <c r="H6" s="948" t="s">
        <v>39</v>
      </c>
      <c r="I6" s="949"/>
      <c r="J6" s="477" t="s">
        <v>46</v>
      </c>
    </row>
    <row r="7" spans="1:12" ht="23.25" customHeight="1" x14ac:dyDescent="0.25">
      <c r="A7" s="950"/>
      <c r="B7" s="948"/>
      <c r="C7" s="949"/>
      <c r="D7" s="235"/>
      <c r="E7" s="948"/>
      <c r="F7" s="949"/>
      <c r="G7" s="477"/>
      <c r="H7" s="948"/>
      <c r="I7" s="949"/>
      <c r="J7" s="477"/>
    </row>
    <row r="8" spans="1:12" ht="15" customHeight="1" x14ac:dyDescent="0.25">
      <c r="A8" s="319" t="s">
        <v>172</v>
      </c>
      <c r="B8" s="770" t="s">
        <v>342</v>
      </c>
      <c r="C8" s="764" t="s">
        <v>1</v>
      </c>
      <c r="D8" s="151" t="s">
        <v>11</v>
      </c>
      <c r="E8" s="770" t="s">
        <v>342</v>
      </c>
      <c r="F8" s="764" t="s">
        <v>1</v>
      </c>
      <c r="G8" s="151" t="s">
        <v>11</v>
      </c>
      <c r="H8" s="770" t="s">
        <v>342</v>
      </c>
      <c r="I8" s="764" t="s">
        <v>1</v>
      </c>
      <c r="J8" s="151" t="s">
        <v>11</v>
      </c>
      <c r="K8" s="131"/>
    </row>
    <row r="9" spans="1:12" ht="12.6" customHeight="1" x14ac:dyDescent="0.25">
      <c r="A9" s="320">
        <v>1</v>
      </c>
      <c r="B9" s="90">
        <v>9406.8547040645899</v>
      </c>
      <c r="C9" s="78">
        <v>100613.44520735485</v>
      </c>
      <c r="D9" s="297">
        <v>13.2</v>
      </c>
      <c r="E9" s="78">
        <v>11901.361716113572</v>
      </c>
      <c r="F9" s="78">
        <v>126974.62020430324</v>
      </c>
      <c r="G9" s="296">
        <v>25.7</v>
      </c>
      <c r="H9" s="90">
        <v>8564.3801209620069</v>
      </c>
      <c r="I9" s="78">
        <v>91510.228526700012</v>
      </c>
      <c r="J9" s="297">
        <v>14.8</v>
      </c>
    </row>
    <row r="10" spans="1:12" ht="12.6" customHeight="1" x14ac:dyDescent="0.25">
      <c r="A10" s="315">
        <v>2</v>
      </c>
      <c r="B10" s="298">
        <v>12962.544232365166</v>
      </c>
      <c r="C10" s="299">
        <v>138595.73220735486</v>
      </c>
      <c r="D10" s="300">
        <v>15.2</v>
      </c>
      <c r="E10" s="299">
        <v>11898.490046309942</v>
      </c>
      <c r="F10" s="299">
        <v>126947.77020430323</v>
      </c>
      <c r="G10" s="301">
        <v>25.5</v>
      </c>
      <c r="H10" s="298">
        <v>9138.9382863052833</v>
      </c>
      <c r="I10" s="299">
        <v>97648.445726699996</v>
      </c>
      <c r="J10" s="300">
        <v>17.100000000000001</v>
      </c>
    </row>
    <row r="11" spans="1:12" ht="12.6" customHeight="1" x14ac:dyDescent="0.25">
      <c r="A11" s="315">
        <v>3</v>
      </c>
      <c r="B11" s="298">
        <v>12936.475196838926</v>
      </c>
      <c r="C11" s="299">
        <v>138310.13920735483</v>
      </c>
      <c r="D11" s="300">
        <v>17.8</v>
      </c>
      <c r="E11" s="299">
        <v>10797.462796136006</v>
      </c>
      <c r="F11" s="299">
        <v>115127.05300430323</v>
      </c>
      <c r="G11" s="301">
        <v>25</v>
      </c>
      <c r="H11" s="298">
        <v>12999.160485433586</v>
      </c>
      <c r="I11" s="299">
        <v>138904.9694267</v>
      </c>
      <c r="J11" s="300">
        <v>17.8</v>
      </c>
    </row>
    <row r="12" spans="1:12" ht="12.6" customHeight="1" x14ac:dyDescent="0.25">
      <c r="A12" s="315">
        <v>4</v>
      </c>
      <c r="B12" s="298">
        <v>12622.800949179025</v>
      </c>
      <c r="C12" s="299">
        <v>134924.81820735484</v>
      </c>
      <c r="D12" s="300">
        <v>20.8</v>
      </c>
      <c r="E12" s="299">
        <v>7274.194270754947</v>
      </c>
      <c r="F12" s="299">
        <v>77649.395004303238</v>
      </c>
      <c r="G12" s="301">
        <v>24.7</v>
      </c>
      <c r="H12" s="298">
        <v>14210.971291277376</v>
      </c>
      <c r="I12" s="299">
        <v>151856.82859469997</v>
      </c>
      <c r="J12" s="300">
        <v>17.899999999999999</v>
      </c>
    </row>
    <row r="13" spans="1:12" ht="12.6" customHeight="1" x14ac:dyDescent="0.25">
      <c r="A13" s="315">
        <v>5</v>
      </c>
      <c r="B13" s="298">
        <v>10750.413130204</v>
      </c>
      <c r="C13" s="299">
        <v>114916.67220735484</v>
      </c>
      <c r="D13" s="300">
        <v>22.3</v>
      </c>
      <c r="E13" s="299">
        <v>7859.2027046841877</v>
      </c>
      <c r="F13" s="299">
        <v>83889.472704303233</v>
      </c>
      <c r="G13" s="301">
        <v>22.2</v>
      </c>
      <c r="H13" s="298">
        <v>13122.051379996105</v>
      </c>
      <c r="I13" s="299">
        <v>140225.03687070002</v>
      </c>
      <c r="J13" s="300">
        <v>17.2</v>
      </c>
    </row>
    <row r="14" spans="1:12" ht="12.6" customHeight="1" x14ac:dyDescent="0.25">
      <c r="A14" s="315">
        <v>6</v>
      </c>
      <c r="B14" s="298">
        <v>8273.1035953240844</v>
      </c>
      <c r="C14" s="299">
        <v>88494.03720735485</v>
      </c>
      <c r="D14" s="300">
        <v>19.100000000000001</v>
      </c>
      <c r="E14" s="299">
        <v>11970.596448508171</v>
      </c>
      <c r="F14" s="299">
        <v>127761.12950430323</v>
      </c>
      <c r="G14" s="301">
        <v>21</v>
      </c>
      <c r="H14" s="298">
        <v>12896.124773768002</v>
      </c>
      <c r="I14" s="299">
        <v>137786.69574669999</v>
      </c>
      <c r="J14" s="300">
        <v>16.7</v>
      </c>
    </row>
    <row r="15" spans="1:12" ht="12.6" customHeight="1" x14ac:dyDescent="0.25">
      <c r="A15" s="315">
        <v>7</v>
      </c>
      <c r="B15" s="298">
        <v>7611.6809926142096</v>
      </c>
      <c r="C15" s="299">
        <v>81421.61420735484</v>
      </c>
      <c r="D15" s="300">
        <v>18.600000000000001</v>
      </c>
      <c r="E15" s="299">
        <v>11580.836923239076</v>
      </c>
      <c r="F15" s="299">
        <v>123588.69720430323</v>
      </c>
      <c r="G15" s="301">
        <v>24.5</v>
      </c>
      <c r="H15" s="298">
        <v>12400.801805908188</v>
      </c>
      <c r="I15" s="299">
        <v>132494.75892669999</v>
      </c>
      <c r="J15" s="300">
        <v>17.100000000000001</v>
      </c>
    </row>
    <row r="16" spans="1:12" ht="12.6" customHeight="1" x14ac:dyDescent="0.25">
      <c r="A16" s="315">
        <v>8</v>
      </c>
      <c r="B16" s="298">
        <v>8243.3281144877419</v>
      </c>
      <c r="C16" s="299">
        <v>88176.179207354842</v>
      </c>
      <c r="D16" s="300">
        <v>18.7</v>
      </c>
      <c r="E16" s="299">
        <v>12152.957135074497</v>
      </c>
      <c r="F16" s="299">
        <v>129717.50487430324</v>
      </c>
      <c r="G16" s="301">
        <v>24.4</v>
      </c>
      <c r="H16" s="298">
        <v>8734.0306288391839</v>
      </c>
      <c r="I16" s="299">
        <v>93320.874112699996</v>
      </c>
      <c r="J16" s="300">
        <v>15.5</v>
      </c>
    </row>
    <row r="17" spans="1:11" ht="12.6" customHeight="1" x14ac:dyDescent="0.25">
      <c r="A17" s="315">
        <v>9</v>
      </c>
      <c r="B17" s="298">
        <v>9945.8840023053326</v>
      </c>
      <c r="C17" s="299">
        <v>106380.50420735484</v>
      </c>
      <c r="D17" s="300">
        <v>19.899999999999999</v>
      </c>
      <c r="E17" s="299">
        <v>11029.632417339721</v>
      </c>
      <c r="F17" s="299">
        <v>117729.54080430322</v>
      </c>
      <c r="G17" s="301">
        <v>26.6</v>
      </c>
      <c r="H17" s="298">
        <v>8952.5666110298898</v>
      </c>
      <c r="I17" s="299">
        <v>95654.48572669999</v>
      </c>
      <c r="J17" s="300">
        <v>15.9</v>
      </c>
    </row>
    <row r="18" spans="1:11" ht="12.6" customHeight="1" x14ac:dyDescent="0.25">
      <c r="A18" s="315">
        <v>10</v>
      </c>
      <c r="B18" s="298">
        <v>12834.31522643738</v>
      </c>
      <c r="C18" s="299">
        <v>137236.10420735483</v>
      </c>
      <c r="D18" s="300">
        <v>16</v>
      </c>
      <c r="E18" s="299">
        <v>11390.304816360829</v>
      </c>
      <c r="F18" s="299">
        <v>121561.96020430324</v>
      </c>
      <c r="G18" s="301">
        <v>19.100000000000001</v>
      </c>
      <c r="H18" s="298">
        <v>12555.94146816522</v>
      </c>
      <c r="I18" s="299">
        <v>134142.64176270002</v>
      </c>
      <c r="J18" s="300">
        <v>17.600000000000001</v>
      </c>
    </row>
    <row r="19" spans="1:11" ht="12.6" customHeight="1" x14ac:dyDescent="0.25">
      <c r="A19" s="315">
        <v>11</v>
      </c>
      <c r="B19" s="302">
        <v>12903.308153348989</v>
      </c>
      <c r="C19" s="303">
        <v>137972.32220735485</v>
      </c>
      <c r="D19" s="300">
        <v>14.6</v>
      </c>
      <c r="E19" s="303">
        <v>8709.3353428852697</v>
      </c>
      <c r="F19" s="303">
        <v>92968.298204303239</v>
      </c>
      <c r="G19" s="301">
        <v>18.3</v>
      </c>
      <c r="H19" s="302">
        <v>10605.246508118249</v>
      </c>
      <c r="I19" s="303">
        <v>113308.8350617</v>
      </c>
      <c r="J19" s="300">
        <v>18.5</v>
      </c>
      <c r="K19" s="142"/>
    </row>
    <row r="20" spans="1:11" ht="12.6" customHeight="1" x14ac:dyDescent="0.25">
      <c r="A20" s="315">
        <v>12</v>
      </c>
      <c r="B20" s="302">
        <v>12979.250644917522</v>
      </c>
      <c r="C20" s="303">
        <v>138790.04920735484</v>
      </c>
      <c r="D20" s="300">
        <v>16.100000000000001</v>
      </c>
      <c r="E20" s="303">
        <v>8248.7021339303501</v>
      </c>
      <c r="F20" s="303">
        <v>88060.140204303229</v>
      </c>
      <c r="G20" s="301">
        <v>19.3</v>
      </c>
      <c r="H20" s="302">
        <v>13580.810705561898</v>
      </c>
      <c r="I20" s="303">
        <v>145088.48131869998</v>
      </c>
      <c r="J20" s="300">
        <v>19.5</v>
      </c>
      <c r="K20" s="142"/>
    </row>
    <row r="21" spans="1:11" ht="12.6" customHeight="1" x14ac:dyDescent="0.2">
      <c r="A21" s="315">
        <v>13</v>
      </c>
      <c r="B21" s="302">
        <v>10153.873615517059</v>
      </c>
      <c r="C21" s="303">
        <v>108601.25620735485</v>
      </c>
      <c r="D21" s="304">
        <v>18.7</v>
      </c>
      <c r="E21" s="303">
        <v>11761.655438417085</v>
      </c>
      <c r="F21" s="303">
        <v>125535.86108430324</v>
      </c>
      <c r="G21" s="305">
        <v>23.3</v>
      </c>
      <c r="H21" s="302">
        <v>13613.452403969632</v>
      </c>
      <c r="I21" s="303">
        <v>145432.38587869998</v>
      </c>
      <c r="J21" s="304">
        <v>17.8</v>
      </c>
      <c r="K21" s="142"/>
    </row>
    <row r="22" spans="1:11" ht="12.6" customHeight="1" x14ac:dyDescent="0.2">
      <c r="A22" s="315">
        <v>14</v>
      </c>
      <c r="B22" s="302">
        <v>8470.9825459660224</v>
      </c>
      <c r="C22" s="303">
        <v>90605.363207354851</v>
      </c>
      <c r="D22" s="304">
        <v>19.5</v>
      </c>
      <c r="E22" s="303">
        <v>11911.268044317099</v>
      </c>
      <c r="F22" s="303">
        <v>127159.24220430324</v>
      </c>
      <c r="G22" s="305">
        <v>20.3</v>
      </c>
      <c r="H22" s="302">
        <v>12596.536588660643</v>
      </c>
      <c r="I22" s="303">
        <v>134569.68600369999</v>
      </c>
      <c r="J22" s="304">
        <v>14.8</v>
      </c>
    </row>
    <row r="23" spans="1:11" ht="12.6" customHeight="1" x14ac:dyDescent="0.2">
      <c r="A23" s="315">
        <v>15</v>
      </c>
      <c r="B23" s="302">
        <v>8652.6559335377442</v>
      </c>
      <c r="C23" s="303">
        <v>92543.432207354839</v>
      </c>
      <c r="D23" s="304">
        <v>20.2</v>
      </c>
      <c r="E23" s="303">
        <v>11956.687635818573</v>
      </c>
      <c r="F23" s="303">
        <v>127623.56810430324</v>
      </c>
      <c r="G23" s="305">
        <v>19</v>
      </c>
      <c r="H23" s="302">
        <v>9127.7709903603773</v>
      </c>
      <c r="I23" s="303">
        <v>97523.047906699998</v>
      </c>
      <c r="J23" s="304">
        <v>14.3</v>
      </c>
    </row>
    <row r="24" spans="1:11" ht="12.6" customHeight="1" x14ac:dyDescent="0.2">
      <c r="A24" s="315">
        <v>16</v>
      </c>
      <c r="B24" s="302">
        <v>12870.756936689524</v>
      </c>
      <c r="C24" s="303">
        <v>137591.89720735484</v>
      </c>
      <c r="D24" s="304">
        <v>19.3</v>
      </c>
      <c r="E24" s="303">
        <v>12197.65096712452</v>
      </c>
      <c r="F24" s="303">
        <v>130197.74070430323</v>
      </c>
      <c r="G24" s="305">
        <v>19.899999999999999</v>
      </c>
      <c r="H24" s="302">
        <v>9259.2178152708202</v>
      </c>
      <c r="I24" s="303">
        <v>98930.601236699993</v>
      </c>
      <c r="J24" s="304">
        <v>13.8</v>
      </c>
    </row>
    <row r="25" spans="1:11" ht="12.6" customHeight="1" x14ac:dyDescent="0.2">
      <c r="A25" s="315">
        <v>17</v>
      </c>
      <c r="B25" s="302">
        <v>12693.547724219954</v>
      </c>
      <c r="C25" s="303">
        <v>135713.33620735485</v>
      </c>
      <c r="D25" s="304">
        <v>19.7</v>
      </c>
      <c r="E25" s="303">
        <v>11577.494090692588</v>
      </c>
      <c r="F25" s="303">
        <v>123591.17220430324</v>
      </c>
      <c r="G25" s="305">
        <v>21.6</v>
      </c>
      <c r="H25" s="302">
        <v>13062.595480776083</v>
      </c>
      <c r="I25" s="303">
        <v>139548.98948670001</v>
      </c>
      <c r="J25" s="304">
        <v>16.2</v>
      </c>
    </row>
    <row r="26" spans="1:11" ht="12.6" customHeight="1" x14ac:dyDescent="0.2">
      <c r="A26" s="315">
        <v>18</v>
      </c>
      <c r="B26" s="302">
        <v>11014.754352535716</v>
      </c>
      <c r="C26" s="306">
        <v>117808.32120735485</v>
      </c>
      <c r="D26" s="307">
        <v>19.7</v>
      </c>
      <c r="E26" s="303">
        <v>7939.0115318219296</v>
      </c>
      <c r="F26" s="306">
        <v>84760.249904303244</v>
      </c>
      <c r="G26" s="308">
        <v>22.2</v>
      </c>
      <c r="H26" s="302">
        <v>11900.631757210353</v>
      </c>
      <c r="I26" s="306">
        <v>127142.56119669999</v>
      </c>
      <c r="J26" s="307">
        <v>18.8</v>
      </c>
    </row>
    <row r="27" spans="1:11" ht="12.6" customHeight="1" x14ac:dyDescent="0.2">
      <c r="A27" s="315">
        <v>19</v>
      </c>
      <c r="B27" s="302">
        <v>12730.994381959654</v>
      </c>
      <c r="C27" s="306">
        <v>136093.55120735485</v>
      </c>
      <c r="D27" s="307">
        <v>20</v>
      </c>
      <c r="E27" s="303">
        <v>8486.3868535807342</v>
      </c>
      <c r="F27" s="306">
        <v>90600.24900430323</v>
      </c>
      <c r="G27" s="308">
        <v>23.2</v>
      </c>
      <c r="H27" s="302">
        <v>13201.802308982169</v>
      </c>
      <c r="I27" s="306">
        <v>141038.78280669998</v>
      </c>
      <c r="J27" s="307">
        <v>18.100000000000001</v>
      </c>
    </row>
    <row r="28" spans="1:11" ht="12.6" customHeight="1" x14ac:dyDescent="0.2">
      <c r="A28" s="315">
        <v>20</v>
      </c>
      <c r="B28" s="302">
        <v>12058.044152109525</v>
      </c>
      <c r="C28" s="303">
        <v>128881.25520735484</v>
      </c>
      <c r="D28" s="304">
        <v>20.399999999999999</v>
      </c>
      <c r="E28" s="303">
        <v>12763.266637914921</v>
      </c>
      <c r="F28" s="303">
        <v>136278.74010430323</v>
      </c>
      <c r="G28" s="305">
        <v>23.6</v>
      </c>
      <c r="H28" s="302">
        <v>13304.551374436382</v>
      </c>
      <c r="I28" s="303">
        <v>142136.55716670002</v>
      </c>
      <c r="J28" s="304">
        <v>18.7</v>
      </c>
    </row>
    <row r="29" spans="1:11" ht="12.6" customHeight="1" x14ac:dyDescent="0.2">
      <c r="A29" s="315">
        <v>21</v>
      </c>
      <c r="B29" s="302">
        <v>7896.3862041673301</v>
      </c>
      <c r="C29" s="303">
        <v>84457.026207354837</v>
      </c>
      <c r="D29" s="304">
        <v>21.7</v>
      </c>
      <c r="E29" s="303">
        <v>13104.197670178</v>
      </c>
      <c r="F29" s="303">
        <v>139918.73480430324</v>
      </c>
      <c r="G29" s="305">
        <v>21.1</v>
      </c>
      <c r="H29" s="302">
        <v>12061.544084152214</v>
      </c>
      <c r="I29" s="303">
        <v>128854.1450967</v>
      </c>
      <c r="J29" s="304">
        <v>18.899999999999999</v>
      </c>
    </row>
    <row r="30" spans="1:11" ht="12.6" customHeight="1" x14ac:dyDescent="0.2">
      <c r="A30" s="315">
        <v>22</v>
      </c>
      <c r="B30" s="302">
        <v>8129.0552348115898</v>
      </c>
      <c r="C30" s="303">
        <v>86939.790207354847</v>
      </c>
      <c r="D30" s="304">
        <v>20.100000000000001</v>
      </c>
      <c r="E30" s="303">
        <v>12802.713499748381</v>
      </c>
      <c r="F30" s="303">
        <v>136667.29810430325</v>
      </c>
      <c r="G30" s="305">
        <v>22.2</v>
      </c>
      <c r="H30" s="302">
        <v>9468.3747947185657</v>
      </c>
      <c r="I30" s="303">
        <v>101166.78585670001</v>
      </c>
      <c r="J30" s="304">
        <v>12.5</v>
      </c>
    </row>
    <row r="31" spans="1:11" ht="12.6" customHeight="1" x14ac:dyDescent="0.25">
      <c r="A31" s="315">
        <v>23</v>
      </c>
      <c r="B31" s="309">
        <v>12409.357649773079</v>
      </c>
      <c r="C31" s="310">
        <v>132566.92220735483</v>
      </c>
      <c r="D31" s="311">
        <v>21.2</v>
      </c>
      <c r="E31" s="310">
        <v>12571.072800334692</v>
      </c>
      <c r="F31" s="310">
        <v>134176.27820430323</v>
      </c>
      <c r="G31" s="312">
        <v>23.6</v>
      </c>
      <c r="H31" s="309">
        <v>10110.937829290142</v>
      </c>
      <c r="I31" s="310">
        <v>108031.7341267</v>
      </c>
      <c r="J31" s="311">
        <v>13.1</v>
      </c>
    </row>
    <row r="32" spans="1:11" ht="12.6" customHeight="1" x14ac:dyDescent="0.25">
      <c r="A32" s="315">
        <v>24</v>
      </c>
      <c r="B32" s="313">
        <v>12310.25904299001</v>
      </c>
      <c r="C32" s="314">
        <v>131494.29120735484</v>
      </c>
      <c r="D32" s="300">
        <v>22.5</v>
      </c>
      <c r="E32" s="314">
        <v>11602.359968313387</v>
      </c>
      <c r="F32" s="314">
        <v>123837.60080430323</v>
      </c>
      <c r="G32" s="301">
        <v>19.2</v>
      </c>
      <c r="H32" s="313">
        <v>14666.382362975895</v>
      </c>
      <c r="I32" s="314">
        <v>156692.15383669999</v>
      </c>
      <c r="J32" s="300">
        <v>7.8</v>
      </c>
    </row>
    <row r="33" spans="1:16" ht="12.6" customHeight="1" x14ac:dyDescent="0.2">
      <c r="A33" s="315">
        <v>25</v>
      </c>
      <c r="B33" s="302">
        <v>12206.64099998189</v>
      </c>
      <c r="C33" s="303">
        <v>130326.62320735485</v>
      </c>
      <c r="D33" s="304">
        <v>22.1</v>
      </c>
      <c r="E33" s="303">
        <v>8154.111726105968</v>
      </c>
      <c r="F33" s="303">
        <v>87055.800004303237</v>
      </c>
      <c r="G33" s="305">
        <v>15.2</v>
      </c>
      <c r="H33" s="302">
        <v>18629.173744647138</v>
      </c>
      <c r="I33" s="303">
        <v>199014.62311670001</v>
      </c>
      <c r="J33" s="304">
        <v>5.4</v>
      </c>
    </row>
    <row r="34" spans="1:16" ht="12.6" customHeight="1" x14ac:dyDescent="0.2">
      <c r="A34" s="315">
        <v>26</v>
      </c>
      <c r="B34" s="302">
        <v>11660.29969829855</v>
      </c>
      <c r="C34" s="303">
        <v>124580.80620735485</v>
      </c>
      <c r="D34" s="304">
        <v>22.4</v>
      </c>
      <c r="E34" s="303">
        <v>8906.3808728103249</v>
      </c>
      <c r="F34" s="303">
        <v>95085.178404303238</v>
      </c>
      <c r="G34" s="305">
        <v>12.4</v>
      </c>
      <c r="H34" s="302">
        <v>18001.222471523794</v>
      </c>
      <c r="I34" s="303">
        <v>192309.57306669999</v>
      </c>
      <c r="J34" s="304">
        <v>7.6</v>
      </c>
    </row>
    <row r="35" spans="1:16" ht="12.6" customHeight="1" x14ac:dyDescent="0.2">
      <c r="A35" s="315">
        <v>27</v>
      </c>
      <c r="B35" s="302">
        <v>10777.577483569157</v>
      </c>
      <c r="C35" s="303">
        <v>115167.53920735484</v>
      </c>
      <c r="D35" s="304">
        <v>22.3</v>
      </c>
      <c r="E35" s="303">
        <v>12848.814233730647</v>
      </c>
      <c r="F35" s="303">
        <v>137161.91850430323</v>
      </c>
      <c r="G35" s="305">
        <v>16</v>
      </c>
      <c r="H35" s="302">
        <v>16208.178860237418</v>
      </c>
      <c r="I35" s="303">
        <v>173159.92306669999</v>
      </c>
      <c r="J35" s="304">
        <v>12.1</v>
      </c>
    </row>
    <row r="36" spans="1:16" ht="12.6" customHeight="1" x14ac:dyDescent="0.2">
      <c r="A36" s="315">
        <v>28</v>
      </c>
      <c r="B36" s="302">
        <v>7281.7490761749632</v>
      </c>
      <c r="C36" s="303">
        <v>77883.745207354848</v>
      </c>
      <c r="D36" s="304">
        <v>22.8</v>
      </c>
      <c r="E36" s="303">
        <v>14051.005235918359</v>
      </c>
      <c r="F36" s="303">
        <v>150038.40180430323</v>
      </c>
      <c r="G36" s="305">
        <v>17.3</v>
      </c>
      <c r="H36" s="302">
        <v>14086.650439028555</v>
      </c>
      <c r="I36" s="303">
        <v>150496.23974669998</v>
      </c>
      <c r="J36" s="304">
        <v>12.3</v>
      </c>
    </row>
    <row r="37" spans="1:16" ht="12.6" customHeight="1" x14ac:dyDescent="0.2">
      <c r="A37" s="315">
        <v>29</v>
      </c>
      <c r="B37" s="302">
        <v>7563.0703567809906</v>
      </c>
      <c r="C37" s="303">
        <v>80883.818207354838</v>
      </c>
      <c r="D37" s="304">
        <v>23.8</v>
      </c>
      <c r="E37" s="303">
        <v>12623.961458003881</v>
      </c>
      <c r="F37" s="303">
        <v>134830.90100430322</v>
      </c>
      <c r="G37" s="305">
        <v>18.899999999999999</v>
      </c>
      <c r="H37" s="302">
        <v>15071.09230594787</v>
      </c>
      <c r="I37" s="303">
        <v>161011.45868669997</v>
      </c>
      <c r="J37" s="304">
        <v>6.4</v>
      </c>
    </row>
    <row r="38" spans="1:16" ht="12.6" customHeight="1" x14ac:dyDescent="0.2">
      <c r="A38" s="315">
        <v>30</v>
      </c>
      <c r="B38" s="302">
        <v>11625.56420485606</v>
      </c>
      <c r="C38" s="303">
        <v>124197.59620735484</v>
      </c>
      <c r="D38" s="304">
        <v>24.4</v>
      </c>
      <c r="E38" s="303">
        <v>10755.300856704447</v>
      </c>
      <c r="F38" s="303">
        <v>114823.84210430324</v>
      </c>
      <c r="G38" s="305">
        <v>17.3</v>
      </c>
      <c r="H38" s="302">
        <v>16568.567069673896</v>
      </c>
      <c r="I38" s="303">
        <v>177008.12165669998</v>
      </c>
      <c r="J38" s="304">
        <v>7.5</v>
      </c>
    </row>
    <row r="39" spans="1:16" ht="12.6" customHeight="1" x14ac:dyDescent="0.2">
      <c r="A39" s="315">
        <v>31</v>
      </c>
      <c r="B39" s="302">
        <v>11679.668660430063</v>
      </c>
      <c r="C39" s="303">
        <v>124843.79220735484</v>
      </c>
      <c r="D39" s="304">
        <v>25.5</v>
      </c>
      <c r="E39" s="303">
        <v>12289.919228678549</v>
      </c>
      <c r="F39" s="303">
        <v>131250.07017430323</v>
      </c>
      <c r="G39" s="305">
        <v>15.7</v>
      </c>
      <c r="H39" s="302"/>
      <c r="I39" s="303"/>
      <c r="J39" s="304"/>
      <c r="K39" s="91"/>
    </row>
    <row r="40" spans="1:16" ht="12.6" customHeight="1" x14ac:dyDescent="0.2">
      <c r="A40" s="365" t="s">
        <v>83</v>
      </c>
      <c r="B40" s="557">
        <f>SUM(B9:B39)</f>
        <v>333655.19719645585</v>
      </c>
      <c r="C40" s="632">
        <f>SUM(C9:C39)</f>
        <v>3567011.9804279995</v>
      </c>
      <c r="D40" s="633">
        <f>AVERAGE(D9:D39)</f>
        <v>19.954838709677414</v>
      </c>
      <c r="E40" s="557">
        <f>SUM(E9:E39)</f>
        <v>343116.3355015507</v>
      </c>
      <c r="F40" s="632">
        <f>SUM(F9:F39)</f>
        <v>3662568.4293534011</v>
      </c>
      <c r="G40" s="633">
        <f>AVERAGE(G9:G39)</f>
        <v>20.912903225806453</v>
      </c>
      <c r="H40" s="557">
        <f>SUM(H9:H39)</f>
        <v>378699.70674722694</v>
      </c>
      <c r="I40" s="632">
        <f>SUM(I9:I39)</f>
        <v>4046009.6517410004</v>
      </c>
      <c r="J40" s="633">
        <f>AVERAGE(J9:J39)</f>
        <v>14.723333333333334</v>
      </c>
      <c r="K40" s="325"/>
      <c r="N40" s="142"/>
      <c r="O40" s="142"/>
      <c r="P40" s="142"/>
    </row>
    <row r="41" spans="1:16" ht="12.95" customHeight="1" x14ac:dyDescent="0.2">
      <c r="A41" s="135" t="s">
        <v>176</v>
      </c>
      <c r="B41" s="322">
        <f>MAX(B9:B39)</f>
        <v>12979.250644917522</v>
      </c>
      <c r="C41" s="323">
        <f>MAX(C9:C39)</f>
        <v>138790.04920735484</v>
      </c>
      <c r="D41" s="408">
        <f>VLOOKUP(B41,$B$9:$D$39,3,FALSE)</f>
        <v>16.100000000000001</v>
      </c>
      <c r="E41" s="322">
        <f>MAX(E9:E39)</f>
        <v>14051.005235918359</v>
      </c>
      <c r="F41" s="323">
        <f>MAX(F9:F39)</f>
        <v>150038.40180430323</v>
      </c>
      <c r="G41" s="408">
        <f>VLOOKUP(E41,$E$9:$G$39,3,FALSE)</f>
        <v>17.3</v>
      </c>
      <c r="H41" s="322">
        <f>MAX(H9:H39)</f>
        <v>18629.173744647138</v>
      </c>
      <c r="I41" s="323">
        <f>MAX(I9:I39)</f>
        <v>199014.62311670001</v>
      </c>
      <c r="J41" s="408">
        <f>VLOOKUP(H41,$H$9:$J$39,3,FALSE)</f>
        <v>5.4</v>
      </c>
    </row>
    <row r="42" spans="1:16" ht="12.95" customHeight="1" x14ac:dyDescent="0.2">
      <c r="A42" s="84" t="s">
        <v>177</v>
      </c>
      <c r="B42" s="324">
        <f>MIN(B9:B39)</f>
        <v>7281.7490761749632</v>
      </c>
      <c r="C42" s="260">
        <f>MIN(C9:C39)</f>
        <v>77883.745207354848</v>
      </c>
      <c r="D42" s="409">
        <f>VLOOKUP(B42,$B$9:$D$39,3,FALSE)</f>
        <v>22.8</v>
      </c>
      <c r="E42" s="324">
        <f>MIN(E9:E39)</f>
        <v>7274.194270754947</v>
      </c>
      <c r="F42" s="260">
        <f>MIN(F9:F39)</f>
        <v>77649.395004303238</v>
      </c>
      <c r="G42" s="409">
        <f>VLOOKUP(E42,$E$9:$G$39,3,FALSE)</f>
        <v>24.7</v>
      </c>
      <c r="H42" s="324">
        <f>MIN(H9:H39)</f>
        <v>8564.3801209620069</v>
      </c>
      <c r="I42" s="260">
        <f>MIN(I9:I39)</f>
        <v>91510.228526700012</v>
      </c>
      <c r="J42" s="409">
        <f>VLOOKUP(H42,$H$9:$J$39,3,FALSE)</f>
        <v>14.8</v>
      </c>
    </row>
    <row r="43" spans="1:16" ht="12.95" customHeight="1" x14ac:dyDescent="0.2">
      <c r="A43" s="84" t="s">
        <v>178</v>
      </c>
      <c r="B43" s="324">
        <f t="shared" ref="B43:J43" si="0">AVERAGE(B9:B39)</f>
        <v>10763.070877305026</v>
      </c>
      <c r="C43" s="260">
        <f t="shared" si="0"/>
        <v>115064.9025944516</v>
      </c>
      <c r="D43" s="321">
        <f t="shared" si="0"/>
        <v>19.954838709677414</v>
      </c>
      <c r="E43" s="324">
        <f t="shared" si="0"/>
        <v>11068.268887146796</v>
      </c>
      <c r="F43" s="260">
        <f t="shared" si="0"/>
        <v>118147.36868881939</v>
      </c>
      <c r="G43" s="321">
        <f t="shared" si="0"/>
        <v>20.912903225806453</v>
      </c>
      <c r="H43" s="324">
        <f>AVERAGE(H9:H39)</f>
        <v>12623.323558240898</v>
      </c>
      <c r="I43" s="260">
        <f t="shared" si="0"/>
        <v>134866.98839136667</v>
      </c>
      <c r="J43" s="321">
        <f t="shared" si="0"/>
        <v>14.723333333333334</v>
      </c>
      <c r="K43" s="87"/>
    </row>
    <row r="44" spans="1:16" ht="7.5" customHeight="1" x14ac:dyDescent="0.2">
      <c r="B44" s="316"/>
      <c r="C44" s="80"/>
      <c r="D44" s="317"/>
      <c r="H44" s="87"/>
      <c r="J44" s="100"/>
    </row>
    <row r="45" spans="1:16" ht="15" customHeight="1" x14ac:dyDescent="0.25">
      <c r="A45" s="293"/>
      <c r="B45" s="936" t="str">
        <f>B5</f>
        <v>Červenec</v>
      </c>
      <c r="C45" s="937"/>
      <c r="D45" s="938"/>
      <c r="E45" s="939" t="str">
        <f>E5</f>
        <v>Srpen</v>
      </c>
      <c r="F45" s="940"/>
      <c r="G45" s="941"/>
      <c r="H45" s="939" t="str">
        <f>H5</f>
        <v>Září</v>
      </c>
      <c r="I45" s="940"/>
      <c r="J45" s="941"/>
    </row>
    <row r="46" spans="1:16" ht="15" customHeight="1" x14ac:dyDescent="0.25">
      <c r="A46" s="326"/>
      <c r="B46" s="327"/>
      <c r="C46" s="327"/>
      <c r="D46" s="328"/>
      <c r="E46" s="327"/>
      <c r="F46" s="327"/>
      <c r="G46" s="328"/>
      <c r="H46" s="327"/>
      <c r="I46" s="327"/>
      <c r="J46" s="328"/>
    </row>
    <row r="47" spans="1:16" ht="15" customHeight="1" x14ac:dyDescent="0.25">
      <c r="A47" s="293"/>
      <c r="B47" s="329"/>
      <c r="C47" s="327"/>
      <c r="D47" s="328"/>
      <c r="E47" s="327"/>
      <c r="F47" s="327"/>
      <c r="G47" s="327"/>
      <c r="H47" s="329"/>
      <c r="I47" s="327"/>
      <c r="J47" s="328"/>
    </row>
    <row r="48" spans="1:16" ht="15" customHeight="1" x14ac:dyDescent="0.2">
      <c r="B48" s="329"/>
      <c r="C48" s="327"/>
      <c r="D48" s="328"/>
      <c r="E48" s="327"/>
      <c r="F48" s="327"/>
      <c r="G48" s="327"/>
      <c r="H48" s="329"/>
      <c r="I48" s="327"/>
      <c r="J48" s="328"/>
    </row>
    <row r="49" spans="1:11" ht="15" customHeight="1" x14ac:dyDescent="0.25">
      <c r="B49" s="330" t="s">
        <v>173</v>
      </c>
      <c r="C49" s="331">
        <f>B41</f>
        <v>12979.250644917522</v>
      </c>
      <c r="D49" s="328"/>
      <c r="E49" s="330" t="s">
        <v>173</v>
      </c>
      <c r="F49" s="331">
        <f>E41</f>
        <v>14051.005235918359</v>
      </c>
      <c r="G49" s="327"/>
      <c r="H49" s="330" t="s">
        <v>173</v>
      </c>
      <c r="I49" s="331">
        <f>H41</f>
        <v>18629.173744647138</v>
      </c>
      <c r="J49" s="328"/>
    </row>
    <row r="50" spans="1:11" ht="15" customHeight="1" x14ac:dyDescent="0.25">
      <c r="B50" s="332" t="s">
        <v>174</v>
      </c>
      <c r="C50" s="331">
        <f t="shared" ref="C50:C51" si="1">B42</f>
        <v>7281.7490761749632</v>
      </c>
      <c r="D50" s="328"/>
      <c r="E50" s="332" t="s">
        <v>174</v>
      </c>
      <c r="F50" s="331">
        <f t="shared" ref="F50:F51" si="2">E42</f>
        <v>7274.194270754947</v>
      </c>
      <c r="G50" s="327"/>
      <c r="H50" s="332" t="s">
        <v>174</v>
      </c>
      <c r="I50" s="331">
        <f t="shared" ref="I50:I51" si="3">H42</f>
        <v>8564.3801209620069</v>
      </c>
      <c r="J50" s="328"/>
    </row>
    <row r="51" spans="1:11" ht="15" customHeight="1" x14ac:dyDescent="0.25">
      <c r="B51" s="332" t="s">
        <v>175</v>
      </c>
      <c r="C51" s="331">
        <f t="shared" si="1"/>
        <v>10763.070877305026</v>
      </c>
      <c r="D51" s="328"/>
      <c r="E51" s="332" t="s">
        <v>175</v>
      </c>
      <c r="F51" s="331">
        <f t="shared" si="2"/>
        <v>11068.268887146796</v>
      </c>
      <c r="G51" s="327"/>
      <c r="H51" s="332" t="s">
        <v>175</v>
      </c>
      <c r="I51" s="331">
        <f t="shared" si="3"/>
        <v>12623.323558240898</v>
      </c>
      <c r="J51" s="328"/>
    </row>
    <row r="52" spans="1:11" ht="15" customHeight="1" x14ac:dyDescent="0.2">
      <c r="B52" s="329"/>
      <c r="C52" s="327"/>
      <c r="D52" s="328"/>
      <c r="E52" s="327"/>
      <c r="F52" s="327"/>
      <c r="G52" s="327"/>
      <c r="H52" s="329"/>
      <c r="I52" s="327"/>
      <c r="J52" s="328"/>
    </row>
    <row r="53" spans="1:11" ht="15" customHeight="1" x14ac:dyDescent="0.2">
      <c r="B53" s="329"/>
      <c r="C53" s="327"/>
      <c r="D53" s="328"/>
      <c r="E53" s="327"/>
      <c r="F53" s="327"/>
      <c r="G53" s="327"/>
      <c r="H53" s="329"/>
      <c r="I53" s="327"/>
      <c r="J53" s="328"/>
    </row>
    <row r="54" spans="1:11" ht="15" customHeight="1" x14ac:dyDescent="0.2">
      <c r="B54" s="329"/>
      <c r="C54" s="327"/>
      <c r="D54" s="328"/>
      <c r="E54" s="327"/>
      <c r="F54" s="327"/>
      <c r="G54" s="327"/>
      <c r="H54" s="329"/>
      <c r="I54" s="327"/>
      <c r="J54" s="328"/>
    </row>
    <row r="55" spans="1:11" ht="15" customHeight="1" x14ac:dyDescent="0.2">
      <c r="B55" s="87"/>
      <c r="D55" s="100"/>
      <c r="H55" s="87"/>
      <c r="J55" s="100"/>
    </row>
    <row r="56" spans="1:11" ht="12.75" customHeight="1" x14ac:dyDescent="0.25">
      <c r="A56" s="650" t="s">
        <v>315</v>
      </c>
      <c r="B56" s="651">
        <v>102.83352836727663</v>
      </c>
      <c r="C56" s="652">
        <v>1099.3637466398638</v>
      </c>
      <c r="D56" s="653" t="s">
        <v>188</v>
      </c>
      <c r="E56" s="652">
        <v>190.97030501174453</v>
      </c>
      <c r="F56" s="652">
        <v>2038.4975523173373</v>
      </c>
      <c r="G56" s="653" t="s">
        <v>188</v>
      </c>
      <c r="H56" s="651">
        <v>629.46746540173638</v>
      </c>
      <c r="I56" s="652">
        <v>6725.2004559177503</v>
      </c>
      <c r="J56" s="653" t="s">
        <v>188</v>
      </c>
      <c r="K56" s="144"/>
    </row>
    <row r="57" spans="1:11" ht="12.95" customHeight="1" x14ac:dyDescent="0.25">
      <c r="A57" s="364" t="s">
        <v>316</v>
      </c>
      <c r="B57" s="647">
        <v>130.11117389921515</v>
      </c>
      <c r="C57" s="648">
        <v>1390.9812284829623</v>
      </c>
      <c r="D57" s="649" t="s">
        <v>188</v>
      </c>
      <c r="E57" s="648">
        <v>74.967119848299589</v>
      </c>
      <c r="F57" s="648">
        <v>800.23064478867968</v>
      </c>
      <c r="G57" s="649" t="s">
        <v>188</v>
      </c>
      <c r="H57" s="647">
        <v>397.27512358998069</v>
      </c>
      <c r="I57" s="648">
        <v>4244.4685216367161</v>
      </c>
      <c r="J57" s="649" t="s">
        <v>188</v>
      </c>
      <c r="K57" s="87"/>
    </row>
    <row r="58" spans="1:11" ht="12.95" customHeight="1" x14ac:dyDescent="0.25">
      <c r="A58" s="654" t="s">
        <v>192</v>
      </c>
      <c r="B58" s="655" t="s">
        <v>348</v>
      </c>
      <c r="C58" s="656" t="s">
        <v>348</v>
      </c>
      <c r="D58" s="657">
        <v>0</v>
      </c>
      <c r="E58" s="656" t="s">
        <v>348</v>
      </c>
      <c r="F58" s="656" t="s">
        <v>348</v>
      </c>
      <c r="G58" s="657">
        <v>0</v>
      </c>
      <c r="H58" s="655" t="s">
        <v>348</v>
      </c>
      <c r="I58" s="656" t="s">
        <v>348</v>
      </c>
      <c r="J58" s="657">
        <v>0</v>
      </c>
    </row>
    <row r="59" spans="1:11" ht="12.95" customHeight="1" x14ac:dyDescent="0.25">
      <c r="A59" s="364" t="s">
        <v>191</v>
      </c>
      <c r="B59" s="427" t="s">
        <v>348</v>
      </c>
      <c r="C59" s="426" t="s">
        <v>348</v>
      </c>
      <c r="D59" s="387">
        <v>-12</v>
      </c>
      <c r="E59" s="426" t="s">
        <v>348</v>
      </c>
      <c r="F59" s="426" t="s">
        <v>348</v>
      </c>
      <c r="G59" s="387">
        <v>-12</v>
      </c>
      <c r="H59" s="427" t="s">
        <v>348</v>
      </c>
      <c r="I59" s="426" t="s">
        <v>348</v>
      </c>
      <c r="J59" s="387">
        <v>-12</v>
      </c>
      <c r="K59" s="91"/>
    </row>
    <row r="60" spans="1:11" ht="7.5" customHeight="1" x14ac:dyDescent="0.2">
      <c r="B60" s="144"/>
      <c r="C60" s="136"/>
      <c r="D60" s="145"/>
      <c r="H60" s="144"/>
      <c r="I60" s="136"/>
      <c r="J60" s="145"/>
    </row>
  </sheetData>
  <mergeCells count="16">
    <mergeCell ref="A2:K2"/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B7:C7"/>
    <mergeCell ref="B5:D5"/>
    <mergeCell ref="A5:A7"/>
    <mergeCell ref="B6:C6"/>
    <mergeCell ref="E6:F6"/>
    <mergeCell ref="H6:I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33</vt:i4>
      </vt:variant>
    </vt:vector>
  </HeadingPairs>
  <TitlesOfParts>
    <vt:vector size="66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2018-07-31T09:59:27Z</cp:lastPrinted>
  <dcterms:created xsi:type="dcterms:W3CDTF">2010-02-15T08:19:53Z</dcterms:created>
  <dcterms:modified xsi:type="dcterms:W3CDTF">2019-02-05T07:11:41Z</dcterms:modified>
</cp:coreProperties>
</file>