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55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'13'!$A$1:$L$57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'19'!$A$1:$L$65</definedName>
    <definedName name="_xlnm.Print_Area" localSheetId="2">'2'!$A$1:$D$44</definedName>
    <definedName name="_xlnm.Print_Area" localSheetId="20">'20'!$A$1:$L$65</definedName>
    <definedName name="_xlnm.Print_Area" localSheetId="21">'21'!$A$1:$L$65</definedName>
    <definedName name="_xlnm.Print_Area" localSheetId="22">'22'!$A$1:$L$65</definedName>
    <definedName name="_xlnm.Print_Area" localSheetId="23">'23'!$A$1:$L$65</definedName>
    <definedName name="_xlnm.Print_Area" localSheetId="24">'24'!$A$1:$L$65</definedName>
    <definedName name="_xlnm.Print_Area" localSheetId="25">'25'!$A$1:$L$65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'8'!$A$1:$K$61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G16" i="155" l="1"/>
  <c r="G15" i="134"/>
  <c r="G14" i="134"/>
  <c r="G12" i="134"/>
  <c r="G10" i="134"/>
  <c r="G51" i="107"/>
  <c r="G26" i="107"/>
  <c r="K10" i="107" l="1"/>
  <c r="K11" i="107"/>
  <c r="K12" i="107"/>
  <c r="K13" i="107"/>
  <c r="K16" i="107"/>
  <c r="K21" i="107" s="1"/>
  <c r="K17" i="107"/>
  <c r="K18" i="107"/>
  <c r="K19" i="107"/>
  <c r="K22" i="107"/>
  <c r="K23" i="107"/>
  <c r="K24" i="107"/>
  <c r="K25" i="107"/>
  <c r="K28" i="107"/>
  <c r="K29" i="107"/>
  <c r="K30" i="107"/>
  <c r="K31" i="107"/>
  <c r="K33" i="107" l="1"/>
  <c r="K27" i="107"/>
  <c r="K15" i="107"/>
  <c r="H15" i="116"/>
  <c r="T29" i="147"/>
  <c r="T33" i="147"/>
  <c r="S29" i="147"/>
  <c r="S33" i="147"/>
  <c r="M33" i="147"/>
  <c r="L33" i="147"/>
  <c r="M29" i="147"/>
  <c r="L29" i="147"/>
  <c r="K29" i="147"/>
  <c r="F29" i="147"/>
  <c r="E32" i="107" l="1"/>
  <c r="E35" i="155" l="1"/>
  <c r="F35" i="155"/>
  <c r="D35" i="155"/>
  <c r="E35" i="136"/>
  <c r="F35" i="136"/>
  <c r="D35" i="136"/>
  <c r="E35" i="135"/>
  <c r="F35" i="135"/>
  <c r="D35" i="135"/>
  <c r="E35" i="134"/>
  <c r="F35" i="134"/>
  <c r="D35" i="134"/>
  <c r="E35" i="116"/>
  <c r="F35" i="116"/>
  <c r="E34" i="116"/>
  <c r="D35" i="116"/>
  <c r="F41" i="145" l="1"/>
  <c r="E41" i="145"/>
  <c r="G41" i="145" s="1"/>
  <c r="Q20" i="146" l="1"/>
  <c r="Q21" i="146"/>
  <c r="Q22" i="146"/>
  <c r="H20" i="146"/>
  <c r="H21" i="146"/>
  <c r="H22" i="146"/>
  <c r="G13" i="155" l="1"/>
  <c r="K13" i="155"/>
  <c r="G14" i="155"/>
  <c r="E13" i="126"/>
  <c r="D13" i="126"/>
  <c r="C13" i="126"/>
  <c r="E25" i="140" l="1"/>
  <c r="D25" i="140"/>
  <c r="E25" i="139"/>
  <c r="D25" i="139"/>
  <c r="E25" i="120"/>
  <c r="D25" i="120"/>
  <c r="F63" i="113"/>
  <c r="E63" i="113"/>
  <c r="D63" i="113"/>
  <c r="K62" i="113"/>
  <c r="F62" i="113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D59" i="113"/>
  <c r="H58" i="113"/>
  <c r="G57" i="113"/>
  <c r="K56" i="113"/>
  <c r="H56" i="113"/>
  <c r="G56" i="113"/>
  <c r="K55" i="113"/>
  <c r="H55" i="113"/>
  <c r="G55" i="113"/>
  <c r="K54" i="113"/>
  <c r="H54" i="113"/>
  <c r="G54" i="113"/>
  <c r="K53" i="113"/>
  <c r="H53" i="113"/>
  <c r="G53" i="113"/>
  <c r="H52" i="113"/>
  <c r="G51" i="113"/>
  <c r="K50" i="113"/>
  <c r="H50" i="113"/>
  <c r="G50" i="113"/>
  <c r="K49" i="113"/>
  <c r="H49" i="113"/>
  <c r="G49" i="113"/>
  <c r="K48" i="113"/>
  <c r="H48" i="113"/>
  <c r="G48" i="113"/>
  <c r="K47" i="113"/>
  <c r="H47" i="113"/>
  <c r="G47" i="113"/>
  <c r="H46" i="113"/>
  <c r="G45" i="113"/>
  <c r="K44" i="113"/>
  <c r="H44" i="113"/>
  <c r="G44" i="113"/>
  <c r="K43" i="113"/>
  <c r="H43" i="113"/>
  <c r="G43" i="113"/>
  <c r="K42" i="113"/>
  <c r="H42" i="113"/>
  <c r="G42" i="113"/>
  <c r="K41" i="113"/>
  <c r="H41" i="113"/>
  <c r="G41" i="113"/>
  <c r="F63" i="112"/>
  <c r="E63" i="112"/>
  <c r="D63" i="112"/>
  <c r="K62" i="112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D59" i="112"/>
  <c r="H58" i="112"/>
  <c r="G57" i="112"/>
  <c r="K56" i="112"/>
  <c r="H56" i="112"/>
  <c r="G56" i="112"/>
  <c r="K55" i="112"/>
  <c r="H55" i="112"/>
  <c r="G55" i="112"/>
  <c r="K54" i="112"/>
  <c r="H54" i="112"/>
  <c r="G54" i="112"/>
  <c r="K53" i="112"/>
  <c r="H53" i="112"/>
  <c r="G53" i="112"/>
  <c r="G58" i="112" s="1"/>
  <c r="H52" i="112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H46" i="112"/>
  <c r="G45" i="112"/>
  <c r="K44" i="112"/>
  <c r="H44" i="112"/>
  <c r="G44" i="112"/>
  <c r="K43" i="112"/>
  <c r="H43" i="112"/>
  <c r="G43" i="112"/>
  <c r="K42" i="112"/>
  <c r="H42" i="112"/>
  <c r="G42" i="112"/>
  <c r="K41" i="112"/>
  <c r="H41" i="112"/>
  <c r="G41" i="112"/>
  <c r="G46" i="112" s="1"/>
  <c r="F63" i="111"/>
  <c r="E63" i="111"/>
  <c r="D63" i="111"/>
  <c r="K62" i="111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D59" i="111"/>
  <c r="H58" i="111"/>
  <c r="G57" i="111"/>
  <c r="K56" i="111"/>
  <c r="H56" i="111"/>
  <c r="G56" i="111"/>
  <c r="K55" i="111"/>
  <c r="H55" i="111"/>
  <c r="G55" i="111"/>
  <c r="K54" i="111"/>
  <c r="H54" i="111"/>
  <c r="G54" i="111"/>
  <c r="K53" i="111"/>
  <c r="H53" i="111"/>
  <c r="G53" i="111"/>
  <c r="H52" i="11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G52" i="111" s="1"/>
  <c r="H46" i="111"/>
  <c r="G45" i="111"/>
  <c r="K44" i="111"/>
  <c r="H44" i="111"/>
  <c r="G44" i="111"/>
  <c r="K43" i="111"/>
  <c r="H43" i="111"/>
  <c r="G43" i="111"/>
  <c r="K42" i="111"/>
  <c r="H42" i="111"/>
  <c r="G42" i="111"/>
  <c r="K41" i="111"/>
  <c r="H41" i="111"/>
  <c r="G41" i="111"/>
  <c r="F63" i="110"/>
  <c r="E63" i="110"/>
  <c r="D63" i="110"/>
  <c r="K62" i="110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K64" i="110" s="1"/>
  <c r="F59" i="110"/>
  <c r="E59" i="110"/>
  <c r="D59" i="110"/>
  <c r="H58" i="110"/>
  <c r="G57" i="110"/>
  <c r="K56" i="110"/>
  <c r="H56" i="110"/>
  <c r="G56" i="110"/>
  <c r="K55" i="110"/>
  <c r="H55" i="110"/>
  <c r="G55" i="110"/>
  <c r="K54" i="110"/>
  <c r="H54" i="110"/>
  <c r="G54" i="110"/>
  <c r="K53" i="110"/>
  <c r="H53" i="110"/>
  <c r="G53" i="110"/>
  <c r="H52" i="110"/>
  <c r="G51" i="110"/>
  <c r="K50" i="110"/>
  <c r="H50" i="110"/>
  <c r="G50" i="110"/>
  <c r="K49" i="110"/>
  <c r="H49" i="110"/>
  <c r="G49" i="110"/>
  <c r="K48" i="110"/>
  <c r="H48" i="110"/>
  <c r="G48" i="110"/>
  <c r="K47" i="110"/>
  <c r="H47" i="110"/>
  <c r="G47" i="110"/>
  <c r="H46" i="110"/>
  <c r="G45" i="110"/>
  <c r="K44" i="110"/>
  <c r="H44" i="110"/>
  <c r="G44" i="110"/>
  <c r="K43" i="110"/>
  <c r="H43" i="110"/>
  <c r="G43" i="110"/>
  <c r="K42" i="110"/>
  <c r="H42" i="110"/>
  <c r="G42" i="110"/>
  <c r="K41" i="110"/>
  <c r="H41" i="110"/>
  <c r="G41" i="110"/>
  <c r="F63" i="109"/>
  <c r="E63" i="109"/>
  <c r="D63" i="109"/>
  <c r="K62" i="109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K64" i="109" s="1"/>
  <c r="F59" i="109"/>
  <c r="F64" i="109" s="1"/>
  <c r="E59" i="109"/>
  <c r="D59" i="109"/>
  <c r="H58" i="109"/>
  <c r="G57" i="109"/>
  <c r="K56" i="109"/>
  <c r="H56" i="109"/>
  <c r="G56" i="109"/>
  <c r="K55" i="109"/>
  <c r="H55" i="109"/>
  <c r="G55" i="109"/>
  <c r="K54" i="109"/>
  <c r="H54" i="109"/>
  <c r="G54" i="109"/>
  <c r="K53" i="109"/>
  <c r="H53" i="109"/>
  <c r="G53" i="109"/>
  <c r="G58" i="109" s="1"/>
  <c r="H52" i="109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H46" i="109"/>
  <c r="G45" i="109"/>
  <c r="K44" i="109"/>
  <c r="H44" i="109"/>
  <c r="G44" i="109"/>
  <c r="K43" i="109"/>
  <c r="H43" i="109"/>
  <c r="G43" i="109"/>
  <c r="K42" i="109"/>
  <c r="H42" i="109"/>
  <c r="G42" i="109"/>
  <c r="K41" i="109"/>
  <c r="H41" i="109"/>
  <c r="G41" i="109"/>
  <c r="G46" i="109" s="1"/>
  <c r="G43" i="108"/>
  <c r="F63" i="108"/>
  <c r="E63" i="108"/>
  <c r="D63" i="108"/>
  <c r="K6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H58" i="108"/>
  <c r="G57" i="108"/>
  <c r="K56" i="108"/>
  <c r="H56" i="108"/>
  <c r="G56" i="108"/>
  <c r="K55" i="108"/>
  <c r="H55" i="108"/>
  <c r="G55" i="108"/>
  <c r="K54" i="108"/>
  <c r="H54" i="108"/>
  <c r="G54" i="108"/>
  <c r="K53" i="108"/>
  <c r="H53" i="108"/>
  <c r="G53" i="108"/>
  <c r="G58" i="108" s="1"/>
  <c r="H52" i="108"/>
  <c r="G51" i="108"/>
  <c r="K50" i="108"/>
  <c r="H50" i="108"/>
  <c r="G50" i="108"/>
  <c r="K49" i="108"/>
  <c r="H49" i="108"/>
  <c r="G49" i="108"/>
  <c r="K48" i="108"/>
  <c r="H48" i="108"/>
  <c r="G48" i="108"/>
  <c r="K47" i="108"/>
  <c r="H47" i="108"/>
  <c r="G47" i="108"/>
  <c r="H46" i="108"/>
  <c r="G45" i="108"/>
  <c r="K44" i="108"/>
  <c r="H44" i="108"/>
  <c r="G44" i="108"/>
  <c r="K43" i="108"/>
  <c r="H43" i="108"/>
  <c r="K42" i="108"/>
  <c r="H42" i="108"/>
  <c r="G42" i="108"/>
  <c r="K41" i="108"/>
  <c r="H41" i="108"/>
  <c r="G41" i="108"/>
  <c r="F32" i="113"/>
  <c r="E32" i="113"/>
  <c r="D32" i="113"/>
  <c r="K31" i="113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D28" i="113"/>
  <c r="H27" i="113"/>
  <c r="G26" i="113"/>
  <c r="K25" i="113"/>
  <c r="H25" i="113"/>
  <c r="G25" i="113"/>
  <c r="K24" i="113"/>
  <c r="H24" i="113"/>
  <c r="G24" i="113"/>
  <c r="K23" i="113"/>
  <c r="H23" i="113"/>
  <c r="G23" i="113"/>
  <c r="K22" i="113"/>
  <c r="H22" i="113"/>
  <c r="G22" i="113"/>
  <c r="H21" i="113"/>
  <c r="G20" i="113"/>
  <c r="K19" i="113"/>
  <c r="H19" i="113"/>
  <c r="G19" i="113"/>
  <c r="K18" i="113"/>
  <c r="H18" i="113"/>
  <c r="G18" i="113"/>
  <c r="K17" i="113"/>
  <c r="H17" i="113"/>
  <c r="G17" i="113"/>
  <c r="K16" i="113"/>
  <c r="H16" i="113"/>
  <c r="G16" i="113"/>
  <c r="G21" i="113" s="1"/>
  <c r="H15" i="113"/>
  <c r="G14" i="113"/>
  <c r="K13" i="113"/>
  <c r="H13" i="113"/>
  <c r="G13" i="113"/>
  <c r="K12" i="113"/>
  <c r="H12" i="113"/>
  <c r="G12" i="113"/>
  <c r="K11" i="113"/>
  <c r="H11" i="113"/>
  <c r="G11" i="113"/>
  <c r="K10" i="113"/>
  <c r="H10" i="113"/>
  <c r="G10" i="113"/>
  <c r="F32" i="112"/>
  <c r="E32" i="112"/>
  <c r="D32" i="112"/>
  <c r="K31" i="112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D28" i="112"/>
  <c r="H27" i="112"/>
  <c r="G26" i="112"/>
  <c r="K25" i="112"/>
  <c r="H25" i="112"/>
  <c r="G25" i="112"/>
  <c r="K24" i="112"/>
  <c r="H24" i="112"/>
  <c r="G24" i="112"/>
  <c r="K23" i="112"/>
  <c r="H23" i="112"/>
  <c r="G23" i="112"/>
  <c r="K22" i="112"/>
  <c r="H22" i="112"/>
  <c r="G22" i="112"/>
  <c r="H21" i="112"/>
  <c r="G20" i="112"/>
  <c r="K19" i="112"/>
  <c r="H19" i="112"/>
  <c r="G19" i="112"/>
  <c r="K18" i="112"/>
  <c r="H18" i="112"/>
  <c r="G18" i="112"/>
  <c r="K17" i="112"/>
  <c r="H17" i="112"/>
  <c r="G17" i="112"/>
  <c r="K16" i="112"/>
  <c r="H16" i="112"/>
  <c r="G16" i="112"/>
  <c r="H15" i="112"/>
  <c r="G14" i="112"/>
  <c r="K13" i="112"/>
  <c r="H13" i="112"/>
  <c r="G13" i="112"/>
  <c r="K12" i="112"/>
  <c r="H12" i="112"/>
  <c r="G12" i="112"/>
  <c r="K11" i="112"/>
  <c r="H11" i="112"/>
  <c r="G11" i="112"/>
  <c r="K10" i="112"/>
  <c r="H10" i="112"/>
  <c r="G10" i="112"/>
  <c r="F32" i="111"/>
  <c r="E32" i="111"/>
  <c r="D32" i="111"/>
  <c r="K31" i="111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D28" i="111"/>
  <c r="H27" i="111"/>
  <c r="G26" i="111"/>
  <c r="K25" i="111"/>
  <c r="H25" i="111"/>
  <c r="G25" i="111"/>
  <c r="K24" i="111"/>
  <c r="H24" i="111"/>
  <c r="G24" i="111"/>
  <c r="K23" i="111"/>
  <c r="H23" i="111"/>
  <c r="G23" i="111"/>
  <c r="K22" i="111"/>
  <c r="H22" i="111"/>
  <c r="G22" i="111"/>
  <c r="H21" i="111"/>
  <c r="G20" i="111"/>
  <c r="K19" i="111"/>
  <c r="H19" i="111"/>
  <c r="G19" i="111"/>
  <c r="K18" i="111"/>
  <c r="H18" i="111"/>
  <c r="G18" i="111"/>
  <c r="K17" i="111"/>
  <c r="H17" i="111"/>
  <c r="G17" i="111"/>
  <c r="K16" i="111"/>
  <c r="H16" i="111"/>
  <c r="G16" i="111"/>
  <c r="G21" i="111" s="1"/>
  <c r="H15" i="111"/>
  <c r="G14" i="111"/>
  <c r="K13" i="111"/>
  <c r="H13" i="111"/>
  <c r="G13" i="111"/>
  <c r="K12" i="111"/>
  <c r="H12" i="111"/>
  <c r="G12" i="111"/>
  <c r="K11" i="111"/>
  <c r="H11" i="111"/>
  <c r="G11" i="111"/>
  <c r="K10" i="111"/>
  <c r="H10" i="111"/>
  <c r="G10" i="111"/>
  <c r="F32" i="110"/>
  <c r="E32" i="110"/>
  <c r="D32" i="110"/>
  <c r="K31" i="110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D28" i="110"/>
  <c r="H27" i="110"/>
  <c r="G26" i="110"/>
  <c r="K25" i="110"/>
  <c r="H25" i="110"/>
  <c r="G25" i="110"/>
  <c r="K24" i="110"/>
  <c r="H24" i="110"/>
  <c r="G24" i="110"/>
  <c r="K23" i="110"/>
  <c r="H23" i="110"/>
  <c r="G23" i="110"/>
  <c r="K22" i="110"/>
  <c r="H22" i="110"/>
  <c r="G22" i="110"/>
  <c r="H21" i="110"/>
  <c r="G20" i="110"/>
  <c r="K19" i="110"/>
  <c r="H19" i="110"/>
  <c r="G19" i="110"/>
  <c r="K18" i="110"/>
  <c r="H18" i="110"/>
  <c r="G18" i="110"/>
  <c r="K17" i="110"/>
  <c r="H17" i="110"/>
  <c r="G17" i="110"/>
  <c r="K16" i="110"/>
  <c r="H16" i="110"/>
  <c r="G16" i="110"/>
  <c r="H15" i="110"/>
  <c r="G14" i="110"/>
  <c r="K13" i="110"/>
  <c r="H13" i="110"/>
  <c r="G13" i="110"/>
  <c r="K12" i="110"/>
  <c r="H12" i="110"/>
  <c r="G12" i="110"/>
  <c r="K11" i="110"/>
  <c r="H11" i="110"/>
  <c r="G11" i="110"/>
  <c r="K10" i="110"/>
  <c r="H10" i="110"/>
  <c r="G10" i="110"/>
  <c r="F32" i="109"/>
  <c r="E32" i="109"/>
  <c r="D32" i="109"/>
  <c r="K31" i="109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D28" i="109"/>
  <c r="H27" i="109"/>
  <c r="G26" i="109"/>
  <c r="K25" i="109"/>
  <c r="H25" i="109"/>
  <c r="G25" i="109"/>
  <c r="K24" i="109"/>
  <c r="H24" i="109"/>
  <c r="G24" i="109"/>
  <c r="K23" i="109"/>
  <c r="H23" i="109"/>
  <c r="G23" i="109"/>
  <c r="K22" i="109"/>
  <c r="H22" i="109"/>
  <c r="G22" i="109"/>
  <c r="G27" i="109" s="1"/>
  <c r="H21" i="109"/>
  <c r="G20" i="109"/>
  <c r="K19" i="109"/>
  <c r="H19" i="109"/>
  <c r="G19" i="109"/>
  <c r="K18" i="109"/>
  <c r="H18" i="109"/>
  <c r="G18" i="109"/>
  <c r="K17" i="109"/>
  <c r="H17" i="109"/>
  <c r="G17" i="109"/>
  <c r="K16" i="109"/>
  <c r="H16" i="109"/>
  <c r="G16" i="109"/>
  <c r="H15" i="109"/>
  <c r="G14" i="109"/>
  <c r="K13" i="109"/>
  <c r="H13" i="109"/>
  <c r="G13" i="109"/>
  <c r="K12" i="109"/>
  <c r="H12" i="109"/>
  <c r="G12" i="109"/>
  <c r="K11" i="109"/>
  <c r="H11" i="109"/>
  <c r="G11" i="109"/>
  <c r="K10" i="109"/>
  <c r="H10" i="109"/>
  <c r="G10" i="109"/>
  <c r="G15" i="109" s="1"/>
  <c r="K12" i="108"/>
  <c r="G26" i="108"/>
  <c r="G20" i="108"/>
  <c r="G14" i="108"/>
  <c r="G13" i="108"/>
  <c r="G57" i="107"/>
  <c r="G45" i="107"/>
  <c r="G20" i="107"/>
  <c r="G14" i="107"/>
  <c r="G44" i="107"/>
  <c r="E63" i="107"/>
  <c r="E59" i="107"/>
  <c r="A53" i="107"/>
  <c r="A47" i="107"/>
  <c r="G54" i="107"/>
  <c r="G55" i="107"/>
  <c r="G56" i="107"/>
  <c r="G53" i="107"/>
  <c r="G48" i="107"/>
  <c r="G49" i="107"/>
  <c r="G50" i="107"/>
  <c r="G47" i="107"/>
  <c r="G42" i="107"/>
  <c r="G43" i="107"/>
  <c r="G41" i="107"/>
  <c r="G46" i="107" s="1"/>
  <c r="K60" i="107"/>
  <c r="K61" i="107"/>
  <c r="K62" i="107"/>
  <c r="K59" i="107"/>
  <c r="K54" i="107"/>
  <c r="K55" i="107"/>
  <c r="K56" i="107"/>
  <c r="K53" i="107"/>
  <c r="K48" i="107"/>
  <c r="K49" i="107"/>
  <c r="K50" i="107"/>
  <c r="K47" i="107"/>
  <c r="K42" i="107"/>
  <c r="K43" i="107"/>
  <c r="K44" i="107"/>
  <c r="K41" i="107"/>
  <c r="H10" i="107"/>
  <c r="H41" i="107"/>
  <c r="G16" i="107"/>
  <c r="G10" i="107"/>
  <c r="E13" i="151"/>
  <c r="D13" i="151"/>
  <c r="C13" i="151"/>
  <c r="E13" i="152"/>
  <c r="D13" i="152"/>
  <c r="C13" i="152"/>
  <c r="H16" i="155"/>
  <c r="G13" i="126" s="1"/>
  <c r="G46" i="113" l="1"/>
  <c r="G58" i="113"/>
  <c r="G52" i="113"/>
  <c r="G15" i="113"/>
  <c r="G27" i="113"/>
  <c r="G52" i="112"/>
  <c r="G27" i="112"/>
  <c r="G15" i="112"/>
  <c r="G21" i="112"/>
  <c r="G46" i="111"/>
  <c r="G58" i="111"/>
  <c r="G15" i="111"/>
  <c r="G27" i="111"/>
  <c r="G46" i="110"/>
  <c r="G58" i="110"/>
  <c r="G52" i="110"/>
  <c r="G15" i="110"/>
  <c r="G27" i="110"/>
  <c r="G21" i="110"/>
  <c r="G52" i="109"/>
  <c r="G21" i="109"/>
  <c r="G46" i="108"/>
  <c r="G52" i="108"/>
  <c r="G52" i="107"/>
  <c r="G58" i="107"/>
  <c r="E64" i="113"/>
  <c r="G59" i="113" s="1"/>
  <c r="E33" i="113"/>
  <c r="H33" i="113" s="1"/>
  <c r="K46" i="113"/>
  <c r="K21" i="113"/>
  <c r="K64" i="111"/>
  <c r="K21" i="110"/>
  <c r="K21" i="109"/>
  <c r="D64" i="113"/>
  <c r="E64" i="112"/>
  <c r="E33" i="112"/>
  <c r="G29" i="112" s="1"/>
  <c r="D64" i="111"/>
  <c r="F64" i="111"/>
  <c r="D33" i="111"/>
  <c r="F64" i="110"/>
  <c r="D64" i="110"/>
  <c r="D33" i="110"/>
  <c r="F33" i="110"/>
  <c r="F33" i="109"/>
  <c r="D33" i="109"/>
  <c r="F64" i="108"/>
  <c r="F64" i="113"/>
  <c r="F33" i="113"/>
  <c r="D33" i="113"/>
  <c r="H59" i="112"/>
  <c r="D64" i="112"/>
  <c r="F64" i="112"/>
  <c r="D33" i="112"/>
  <c r="F33" i="112"/>
  <c r="H28" i="112"/>
  <c r="E64" i="111"/>
  <c r="H64" i="111" s="1"/>
  <c r="F33" i="111"/>
  <c r="E33" i="111"/>
  <c r="G31" i="111" s="1"/>
  <c r="E64" i="110"/>
  <c r="H64" i="110" s="1"/>
  <c r="E33" i="110"/>
  <c r="G31" i="110" s="1"/>
  <c r="D64" i="109"/>
  <c r="E64" i="109"/>
  <c r="G61" i="109" s="1"/>
  <c r="E33" i="109"/>
  <c r="H33" i="109" s="1"/>
  <c r="D64" i="108"/>
  <c r="E64" i="108"/>
  <c r="H64" i="108" s="1"/>
  <c r="K58" i="113"/>
  <c r="K64" i="113"/>
  <c r="K52" i="113"/>
  <c r="K15" i="113"/>
  <c r="K27" i="113"/>
  <c r="K33" i="113"/>
  <c r="K52" i="112"/>
  <c r="K46" i="112"/>
  <c r="K58" i="112"/>
  <c r="K64" i="112"/>
  <c r="K21" i="112"/>
  <c r="K15" i="112"/>
  <c r="K27" i="112"/>
  <c r="K33" i="112"/>
  <c r="K52" i="111"/>
  <c r="K46" i="111"/>
  <c r="K58" i="111"/>
  <c r="K21" i="111"/>
  <c r="K15" i="111"/>
  <c r="K27" i="111"/>
  <c r="K33" i="111"/>
  <c r="K58" i="110"/>
  <c r="K52" i="110"/>
  <c r="K46" i="110"/>
  <c r="K27" i="110"/>
  <c r="K33" i="110"/>
  <c r="K15" i="110"/>
  <c r="K46" i="109"/>
  <c r="K58" i="109"/>
  <c r="K52" i="109"/>
  <c r="K15" i="109"/>
  <c r="K27" i="109"/>
  <c r="K33" i="109"/>
  <c r="K58" i="108"/>
  <c r="K64" i="108"/>
  <c r="G63" i="113"/>
  <c r="G61" i="113"/>
  <c r="G62" i="113"/>
  <c r="H59" i="113"/>
  <c r="G62" i="112"/>
  <c r="G60" i="112"/>
  <c r="H64" i="112"/>
  <c r="G63" i="112"/>
  <c r="G61" i="112"/>
  <c r="G59" i="112"/>
  <c r="G61" i="111"/>
  <c r="H59" i="111"/>
  <c r="H59" i="110"/>
  <c r="H59" i="109"/>
  <c r="K52" i="108"/>
  <c r="K46" i="108"/>
  <c r="G60" i="108"/>
  <c r="H28" i="113"/>
  <c r="H28" i="111"/>
  <c r="H28" i="110"/>
  <c r="H28" i="109"/>
  <c r="K17" i="155"/>
  <c r="K11" i="155"/>
  <c r="K12" i="155"/>
  <c r="K15" i="155"/>
  <c r="K16" i="155"/>
  <c r="G10" i="155"/>
  <c r="K10" i="155"/>
  <c r="G28" i="113" l="1"/>
  <c r="G31" i="113"/>
  <c r="G31" i="112"/>
  <c r="G59" i="110"/>
  <c r="G32" i="113"/>
  <c r="G60" i="109"/>
  <c r="G63" i="109"/>
  <c r="G30" i="109"/>
  <c r="G29" i="109"/>
  <c r="G31" i="109"/>
  <c r="G32" i="109"/>
  <c r="G59" i="108"/>
  <c r="G64" i="108" s="1"/>
  <c r="G61" i="108"/>
  <c r="G62" i="108"/>
  <c r="G63" i="108"/>
  <c r="G60" i="113"/>
  <c r="G64" i="113" s="1"/>
  <c r="H64" i="113"/>
  <c r="G30" i="113"/>
  <c r="G29" i="113"/>
  <c r="G64" i="112"/>
  <c r="G30" i="112"/>
  <c r="G32" i="112"/>
  <c r="G62" i="109"/>
  <c r="G59" i="109"/>
  <c r="G64" i="109" s="1"/>
  <c r="H64" i="109"/>
  <c r="G28" i="109"/>
  <c r="H33" i="112"/>
  <c r="G28" i="112"/>
  <c r="G59" i="111"/>
  <c r="G32" i="111"/>
  <c r="H33" i="111"/>
  <c r="G61" i="110"/>
  <c r="G32" i="110"/>
  <c r="H33" i="110"/>
  <c r="G62" i="111"/>
  <c r="G63" i="111"/>
  <c r="G60" i="111"/>
  <c r="G30" i="111"/>
  <c r="G29" i="111"/>
  <c r="G28" i="111"/>
  <c r="G62" i="110"/>
  <c r="G63" i="110"/>
  <c r="G60" i="110"/>
  <c r="G30" i="110"/>
  <c r="G29" i="110"/>
  <c r="G28" i="110"/>
  <c r="A16" i="43"/>
  <c r="J48" i="155"/>
  <c r="J47" i="155"/>
  <c r="J46" i="155"/>
  <c r="J49" i="155" s="1"/>
  <c r="D48" i="155"/>
  <c r="D47" i="155"/>
  <c r="D46" i="155"/>
  <c r="C48" i="155"/>
  <c r="C47" i="155"/>
  <c r="C49" i="155" s="1"/>
  <c r="C46" i="155"/>
  <c r="J45" i="155"/>
  <c r="I45" i="155"/>
  <c r="D45" i="155"/>
  <c r="C45" i="155"/>
  <c r="G33" i="113" l="1"/>
  <c r="G64" i="110"/>
  <c r="G33" i="110"/>
  <c r="G33" i="109"/>
  <c r="D49" i="155"/>
  <c r="G33" i="112"/>
  <c r="G64" i="111"/>
  <c r="G33" i="111"/>
  <c r="G11" i="155"/>
  <c r="G12" i="155"/>
  <c r="G15" i="155"/>
  <c r="H10" i="155"/>
  <c r="K37" i="155"/>
  <c r="K36" i="155"/>
  <c r="F36" i="155"/>
  <c r="E36" i="155"/>
  <c r="H36" i="155" s="1"/>
  <c r="K34" i="155"/>
  <c r="F34" i="155"/>
  <c r="E34" i="155"/>
  <c r="D34" i="155"/>
  <c r="K33" i="155"/>
  <c r="F33" i="155"/>
  <c r="E33" i="155"/>
  <c r="H33" i="155" s="1"/>
  <c r="D33" i="155"/>
  <c r="K32" i="155"/>
  <c r="F32" i="155"/>
  <c r="E32" i="155"/>
  <c r="H32" i="155" s="1"/>
  <c r="D32" i="155"/>
  <c r="K31" i="155"/>
  <c r="F31" i="155"/>
  <c r="E31" i="155"/>
  <c r="D31" i="155"/>
  <c r="A31" i="155"/>
  <c r="K30" i="155"/>
  <c r="H30" i="155"/>
  <c r="G13" i="151" s="1"/>
  <c r="G30" i="155"/>
  <c r="K29" i="155"/>
  <c r="H29" i="155"/>
  <c r="G29" i="155"/>
  <c r="G28" i="155"/>
  <c r="K27" i="155"/>
  <c r="G27" i="155"/>
  <c r="K26" i="155"/>
  <c r="H26" i="155"/>
  <c r="G26" i="155"/>
  <c r="K25" i="155"/>
  <c r="H25" i="155"/>
  <c r="G25" i="155"/>
  <c r="K24" i="155"/>
  <c r="H24" i="155"/>
  <c r="G24" i="155"/>
  <c r="A24" i="155"/>
  <c r="K23" i="155"/>
  <c r="H23" i="155"/>
  <c r="G13" i="152" s="1"/>
  <c r="G23" i="155"/>
  <c r="K22" i="155"/>
  <c r="H22" i="155"/>
  <c r="G22" i="155"/>
  <c r="G21" i="155"/>
  <c r="K20" i="155"/>
  <c r="G20" i="155"/>
  <c r="K19" i="155"/>
  <c r="H19" i="155"/>
  <c r="G19" i="155"/>
  <c r="K18" i="155"/>
  <c r="H18" i="155"/>
  <c r="G18" i="155"/>
  <c r="H17" i="155"/>
  <c r="G17" i="155"/>
  <c r="A17" i="155"/>
  <c r="H15" i="155"/>
  <c r="H12" i="155"/>
  <c r="H11" i="155"/>
  <c r="A10" i="155"/>
  <c r="E6" i="155"/>
  <c r="E37" i="155" l="1"/>
  <c r="G37" i="155" s="1"/>
  <c r="D37" i="155"/>
  <c r="C13" i="150" s="1"/>
  <c r="B48" i="155"/>
  <c r="H48" i="155"/>
  <c r="H47" i="155"/>
  <c r="B47" i="155"/>
  <c r="B46" i="155"/>
  <c r="H46" i="155"/>
  <c r="G41" i="155"/>
  <c r="A41" i="155"/>
  <c r="F37" i="155"/>
  <c r="E13" i="150" s="1"/>
  <c r="H31" i="155"/>
  <c r="I6" i="155"/>
  <c r="G33" i="155" l="1"/>
  <c r="D13" i="150"/>
  <c r="I47" i="155"/>
  <c r="I46" i="155"/>
  <c r="I48" i="155"/>
  <c r="G36" i="155"/>
  <c r="G31" i="155"/>
  <c r="H37" i="155"/>
  <c r="G13" i="150" s="1"/>
  <c r="G34" i="155"/>
  <c r="G32" i="155"/>
  <c r="G35" i="155"/>
  <c r="I49" i="155" l="1"/>
  <c r="N20" i="147"/>
  <c r="G23" i="147"/>
  <c r="G20" i="147"/>
  <c r="S20" i="147"/>
  <c r="T30" i="147" s="1"/>
  <c r="S21" i="147"/>
  <c r="T31" i="147" s="1"/>
  <c r="S22" i="147"/>
  <c r="T32" i="147" s="1"/>
  <c r="S23" i="147"/>
  <c r="S24" i="147"/>
  <c r="S25" i="147"/>
  <c r="S26" i="147"/>
  <c r="L20" i="147"/>
  <c r="M30" i="147" s="1"/>
  <c r="L21" i="147"/>
  <c r="M31" i="147" s="1"/>
  <c r="L22" i="147"/>
  <c r="M32" i="147" s="1"/>
  <c r="L23" i="147"/>
  <c r="L24" i="147"/>
  <c r="L25" i="147"/>
  <c r="L26" i="147"/>
  <c r="F20" i="147"/>
  <c r="F30" i="147" s="1"/>
  <c r="F21" i="147"/>
  <c r="F22" i="147"/>
  <c r="F23" i="147"/>
  <c r="F24" i="147"/>
  <c r="F25" i="147"/>
  <c r="F26" i="147"/>
  <c r="F32" i="108"/>
  <c r="E32" i="108"/>
  <c r="D32" i="108"/>
  <c r="K31" i="108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D29" i="108"/>
  <c r="K28" i="108"/>
  <c r="F28" i="108"/>
  <c r="F33" i="108" s="1"/>
  <c r="E28" i="108"/>
  <c r="H28" i="108" s="1"/>
  <c r="D28" i="108"/>
  <c r="H27" i="108"/>
  <c r="K25" i="108"/>
  <c r="H25" i="108"/>
  <c r="G25" i="108"/>
  <c r="K24" i="108"/>
  <c r="H24" i="108"/>
  <c r="G24" i="108"/>
  <c r="K23" i="108"/>
  <c r="H23" i="108"/>
  <c r="G23" i="108"/>
  <c r="K22" i="108"/>
  <c r="H22" i="108"/>
  <c r="G22" i="108"/>
  <c r="H21" i="108"/>
  <c r="K19" i="108"/>
  <c r="H19" i="108"/>
  <c r="G19" i="108"/>
  <c r="K18" i="108"/>
  <c r="H18" i="108"/>
  <c r="G18" i="108"/>
  <c r="K17" i="108"/>
  <c r="H17" i="108"/>
  <c r="G17" i="108"/>
  <c r="K16" i="108"/>
  <c r="H16" i="108"/>
  <c r="G16" i="108"/>
  <c r="H15" i="108"/>
  <c r="K13" i="108"/>
  <c r="H13" i="108"/>
  <c r="H12" i="108"/>
  <c r="G12" i="108"/>
  <c r="K11" i="108"/>
  <c r="H11" i="108"/>
  <c r="G11" i="108"/>
  <c r="K10" i="108"/>
  <c r="H10" i="108"/>
  <c r="G10" i="108"/>
  <c r="A59" i="107"/>
  <c r="A41" i="107"/>
  <c r="E61" i="107"/>
  <c r="H61" i="107" s="1"/>
  <c r="F63" i="107"/>
  <c r="D63" i="107"/>
  <c r="F62" i="107"/>
  <c r="E62" i="107"/>
  <c r="H62" i="107" s="1"/>
  <c r="D62" i="107"/>
  <c r="F61" i="107"/>
  <c r="D61" i="107"/>
  <c r="F60" i="107"/>
  <c r="E60" i="107"/>
  <c r="H60" i="107" s="1"/>
  <c r="D60" i="107"/>
  <c r="H59" i="107"/>
  <c r="F59" i="107"/>
  <c r="D59" i="107"/>
  <c r="H58" i="107"/>
  <c r="H56" i="107"/>
  <c r="H55" i="107"/>
  <c r="H54" i="107"/>
  <c r="H53" i="107"/>
  <c r="H52" i="107"/>
  <c r="H50" i="107"/>
  <c r="H49" i="107"/>
  <c r="H48" i="107"/>
  <c r="H47" i="107"/>
  <c r="H46" i="107"/>
  <c r="H44" i="107"/>
  <c r="H43" i="107"/>
  <c r="K46" i="107"/>
  <c r="H42" i="107"/>
  <c r="D32" i="107"/>
  <c r="F32" i="107"/>
  <c r="D31" i="107"/>
  <c r="D28" i="107"/>
  <c r="H15" i="107"/>
  <c r="G15" i="116"/>
  <c r="G14" i="116"/>
  <c r="G13" i="116"/>
  <c r="G12" i="116"/>
  <c r="G11" i="116"/>
  <c r="G10" i="116"/>
  <c r="G16" i="116" s="1"/>
  <c r="K16" i="116"/>
  <c r="G21" i="108" l="1"/>
  <c r="G15" i="108"/>
  <c r="K33" i="108"/>
  <c r="E33" i="108"/>
  <c r="H33" i="108" s="1"/>
  <c r="D64" i="107"/>
  <c r="F64" i="107"/>
  <c r="H29" i="108"/>
  <c r="D33" i="108"/>
  <c r="G32" i="108"/>
  <c r="G27" i="108"/>
  <c r="K21" i="108"/>
  <c r="K15" i="108"/>
  <c r="K27" i="108"/>
  <c r="K52" i="107"/>
  <c r="K58" i="107"/>
  <c r="K64" i="107"/>
  <c r="G30" i="108"/>
  <c r="E64" i="107"/>
  <c r="G61" i="107" s="1"/>
  <c r="G19" i="105"/>
  <c r="G29" i="108" l="1"/>
  <c r="G28" i="108"/>
  <c r="G31" i="108"/>
  <c r="G62" i="107"/>
  <c r="G33" i="108"/>
  <c r="H64" i="107"/>
  <c r="G59" i="107"/>
  <c r="G63" i="107"/>
  <c r="G60" i="107"/>
  <c r="K10" i="116"/>
  <c r="K11" i="116"/>
  <c r="K12" i="116"/>
  <c r="K13" i="116"/>
  <c r="K15" i="116"/>
  <c r="K17" i="116"/>
  <c r="K18" i="116"/>
  <c r="K19" i="116"/>
  <c r="K20" i="116"/>
  <c r="K22" i="116"/>
  <c r="K23" i="116"/>
  <c r="K24" i="116"/>
  <c r="K25" i="116"/>
  <c r="K26" i="116"/>
  <c r="K27" i="116"/>
  <c r="K29" i="116"/>
  <c r="K30" i="116"/>
  <c r="G64" i="107" l="1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D22" i="146" s="1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1" i="146" l="1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D35" i="147" l="1"/>
  <c r="C29" i="147"/>
  <c r="D29" i="147"/>
  <c r="E29" i="147"/>
  <c r="B29" i="147"/>
  <c r="A21" i="43"/>
  <c r="A20" i="43" l="1"/>
  <c r="A19" i="43"/>
  <c r="A18" i="43"/>
  <c r="A17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C12" i="151"/>
  <c r="C11" i="151"/>
  <c r="C10" i="151"/>
  <c r="D10" i="152"/>
  <c r="E10" i="152"/>
  <c r="D11" i="152"/>
  <c r="E11" i="152"/>
  <c r="D12" i="152"/>
  <c r="E12" i="152"/>
  <c r="C12" i="152"/>
  <c r="C11" i="152"/>
  <c r="C10" i="152"/>
  <c r="C10" i="126"/>
  <c r="C11" i="126"/>
  <c r="C12" i="126"/>
  <c r="D10" i="126"/>
  <c r="E10" i="126"/>
  <c r="D11" i="126"/>
  <c r="E11" i="126"/>
  <c r="D12" i="126"/>
  <c r="E12" i="126"/>
  <c r="G5" i="150"/>
  <c r="I39" i="150" s="1"/>
  <c r="G5" i="151"/>
  <c r="I21" i="151" s="1"/>
  <c r="G5" i="152"/>
  <c r="I39" i="152" s="1"/>
  <c r="H5" i="152"/>
  <c r="J39" i="152" s="1"/>
  <c r="H5" i="151"/>
  <c r="D38" i="151" s="1"/>
  <c r="D38" i="150"/>
  <c r="H5" i="150"/>
  <c r="J39" i="150" s="1"/>
  <c r="C14" i="152" l="1"/>
  <c r="D21" i="150"/>
  <c r="C38" i="151"/>
  <c r="C14" i="151"/>
  <c r="I39" i="151"/>
  <c r="C14" i="126"/>
  <c r="D14" i="152"/>
  <c r="D14" i="151"/>
  <c r="E14" i="126"/>
  <c r="F12" i="126" s="1"/>
  <c r="D14" i="126"/>
  <c r="E14" i="152"/>
  <c r="F13" i="152" s="1"/>
  <c r="E14" i="151"/>
  <c r="F10" i="151" s="1"/>
  <c r="C21" i="152"/>
  <c r="C38" i="152"/>
  <c r="D21" i="152"/>
  <c r="D38" i="152"/>
  <c r="I21" i="152"/>
  <c r="J21" i="152"/>
  <c r="J21" i="151"/>
  <c r="J39" i="151"/>
  <c r="C21" i="151"/>
  <c r="D21" i="151"/>
  <c r="C21" i="150"/>
  <c r="C38" i="150"/>
  <c r="I21" i="150"/>
  <c r="J21" i="150"/>
  <c r="F10" i="126" l="1"/>
  <c r="F13" i="151"/>
  <c r="F12" i="15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M23" i="147"/>
  <c r="N23" i="147"/>
  <c r="O23" i="147"/>
  <c r="P33" i="147" s="1"/>
  <c r="P23" i="147"/>
  <c r="Q33" i="147" s="1"/>
  <c r="Q23" i="147"/>
  <c r="R33" i="147" s="1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3" i="140" l="1"/>
  <c r="G23" i="139"/>
  <c r="G23" i="120"/>
  <c r="G21" i="140"/>
  <c r="G21" i="139"/>
  <c r="G21" i="120"/>
  <c r="G19" i="140"/>
  <c r="G19" i="139"/>
  <c r="G19" i="120"/>
  <c r="G17" i="140"/>
  <c r="G17" i="139"/>
  <c r="G17" i="120"/>
  <c r="G15" i="140"/>
  <c r="G15" i="139"/>
  <c r="G15" i="120"/>
  <c r="G13" i="140"/>
  <c r="G13" i="120"/>
  <c r="G12" i="107"/>
  <c r="G21" i="141" l="1"/>
  <c r="G13" i="141"/>
  <c r="G13" i="139"/>
  <c r="G19" i="141" l="1"/>
  <c r="G23" i="141"/>
  <c r="G15" i="141"/>
  <c r="G17" i="141"/>
  <c r="K34" i="136" l="1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0" i="136"/>
  <c r="H20" i="136"/>
  <c r="K19" i="136"/>
  <c r="H19" i="136"/>
  <c r="K18" i="136"/>
  <c r="H18" i="136"/>
  <c r="K17" i="136"/>
  <c r="H17" i="136"/>
  <c r="K16" i="136"/>
  <c r="K15" i="136"/>
  <c r="H15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K30" i="135"/>
  <c r="H30" i="135"/>
  <c r="G11" i="151" s="1"/>
  <c r="K29" i="135"/>
  <c r="H29" i="135"/>
  <c r="G29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0" i="135"/>
  <c r="H20" i="135"/>
  <c r="K19" i="135"/>
  <c r="H19" i="135"/>
  <c r="K18" i="135"/>
  <c r="H18" i="135"/>
  <c r="K17" i="135"/>
  <c r="H17" i="135"/>
  <c r="K16" i="135"/>
  <c r="K15" i="135"/>
  <c r="H15" i="135"/>
  <c r="K13" i="135"/>
  <c r="H13" i="135"/>
  <c r="K12" i="135"/>
  <c r="H12" i="135"/>
  <c r="K11" i="135"/>
  <c r="H11" i="135"/>
  <c r="K10" i="135"/>
  <c r="H10" i="135"/>
  <c r="F36" i="134"/>
  <c r="E36" i="134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G29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0" i="134"/>
  <c r="H20" i="134"/>
  <c r="K19" i="134"/>
  <c r="H19" i="134"/>
  <c r="K18" i="134"/>
  <c r="H18" i="134"/>
  <c r="K17" i="134"/>
  <c r="H17" i="134"/>
  <c r="K16" i="134"/>
  <c r="K15" i="134"/>
  <c r="H15" i="134"/>
  <c r="K13" i="134"/>
  <c r="H13" i="134"/>
  <c r="K12" i="134"/>
  <c r="H12" i="134"/>
  <c r="K11" i="134"/>
  <c r="H11" i="134"/>
  <c r="K10" i="134"/>
  <c r="H10" i="134"/>
  <c r="G18" i="116"/>
  <c r="G19" i="116"/>
  <c r="G20" i="116"/>
  <c r="G21" i="116"/>
  <c r="G22" i="116"/>
  <c r="G17" i="116"/>
  <c r="G23" i="116" l="1"/>
  <c r="E25" i="141"/>
  <c r="E37" i="134"/>
  <c r="E37" i="136"/>
  <c r="D12" i="150" s="1"/>
  <c r="E37" i="135"/>
  <c r="D37" i="134"/>
  <c r="C10" i="150" s="1"/>
  <c r="F37" i="134"/>
  <c r="E10" i="150" s="1"/>
  <c r="D37" i="136"/>
  <c r="C12" i="150" s="1"/>
  <c r="F37" i="136"/>
  <c r="E12" i="150" s="1"/>
  <c r="F37" i="135"/>
  <c r="D37" i="135"/>
  <c r="C11" i="150" s="1"/>
  <c r="H36" i="134"/>
  <c r="D25" i="141"/>
  <c r="E11" i="150"/>
  <c r="H31" i="136"/>
  <c r="H31" i="135"/>
  <c r="H31" i="134"/>
  <c r="G25" i="136"/>
  <c r="G21" i="136"/>
  <c r="G24" i="136"/>
  <c r="G28" i="136"/>
  <c r="G27" i="136"/>
  <c r="G25" i="135"/>
  <c r="G28" i="135"/>
  <c r="G21" i="135"/>
  <c r="G24" i="135"/>
  <c r="G27" i="135"/>
  <c r="K36" i="134"/>
  <c r="G24" i="134"/>
  <c r="G21" i="134"/>
  <c r="G25" i="134"/>
  <c r="G28" i="134"/>
  <c r="G27" i="134"/>
  <c r="G30" i="136" l="1"/>
  <c r="G30" i="135"/>
  <c r="G30" i="134"/>
  <c r="G36" i="135"/>
  <c r="D11" i="150"/>
  <c r="G35" i="135"/>
  <c r="G32" i="134"/>
  <c r="G35" i="136"/>
  <c r="G33" i="136"/>
  <c r="G36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H37" i="136"/>
  <c r="G12" i="150" s="1"/>
  <c r="G34" i="136"/>
  <c r="G32" i="136"/>
  <c r="G31" i="136"/>
  <c r="K36" i="136"/>
  <c r="G14" i="136"/>
  <c r="G11" i="135"/>
  <c r="G13" i="135"/>
  <c r="G15" i="135"/>
  <c r="G12" i="135"/>
  <c r="H16" i="135"/>
  <c r="G11" i="126" s="1"/>
  <c r="G10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17" i="134"/>
  <c r="G23" i="134" s="1"/>
  <c r="G19" i="134"/>
  <c r="G18" i="134"/>
  <c r="G22" i="134"/>
  <c r="H23" i="134"/>
  <c r="G10" i="152" s="1"/>
  <c r="G20" i="134"/>
  <c r="G11" i="134"/>
  <c r="G13" i="134"/>
  <c r="H16" i="134"/>
  <c r="G10" i="126" s="1"/>
  <c r="K19" i="105"/>
  <c r="K26" i="105"/>
  <c r="K22" i="105"/>
  <c r="K18" i="105"/>
  <c r="G26" i="105"/>
  <c r="G22" i="105"/>
  <c r="G18" i="105"/>
  <c r="G17" i="105"/>
  <c r="G37" i="136" l="1"/>
  <c r="G16" i="136"/>
  <c r="G23" i="136"/>
  <c r="G23" i="135"/>
  <c r="G37" i="135"/>
  <c r="G16" i="135"/>
  <c r="G16" i="134"/>
  <c r="G33" i="134"/>
  <c r="G35" i="134"/>
  <c r="G34" i="134"/>
  <c r="G31" i="134"/>
  <c r="H37" i="134"/>
  <c r="G10" i="150" s="1"/>
  <c r="G36" i="134"/>
  <c r="D10" i="150"/>
  <c r="C20" i="147"/>
  <c r="C30" i="147" s="1"/>
  <c r="D20" i="147"/>
  <c r="D30" i="147" s="1"/>
  <c r="E20" i="147"/>
  <c r="E30" i="147" s="1"/>
  <c r="B20" i="147"/>
  <c r="B30" i="147" s="1"/>
  <c r="G37" i="134" l="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24" i="120" l="1"/>
  <c r="E24" i="120"/>
  <c r="D24" i="120"/>
  <c r="G45" i="105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4" i="147" l="1"/>
  <c r="B7" i="146" l="1"/>
  <c r="K7" i="146" s="1"/>
  <c r="B4" i="146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9" i="113"/>
  <c r="A53" i="113"/>
  <c r="A47" i="113"/>
  <c r="A41" i="113"/>
  <c r="A28" i="113"/>
  <c r="A22" i="113"/>
  <c r="A16" i="113"/>
  <c r="A10" i="113"/>
  <c r="E37" i="113"/>
  <c r="I37" i="113" s="1"/>
  <c r="E6" i="113"/>
  <c r="I6" i="113" s="1"/>
  <c r="A59" i="112"/>
  <c r="A53" i="112"/>
  <c r="A47" i="112"/>
  <c r="A41" i="112"/>
  <c r="A28" i="112"/>
  <c r="A22" i="112"/>
  <c r="A16" i="112"/>
  <c r="A10" i="112"/>
  <c r="E37" i="112"/>
  <c r="I37" i="112" s="1"/>
  <c r="I6" i="112"/>
  <c r="E6" i="112"/>
  <c r="A59" i="111"/>
  <c r="A53" i="111"/>
  <c r="A47" i="111"/>
  <c r="A41" i="111"/>
  <c r="A28" i="111"/>
  <c r="A22" i="111"/>
  <c r="A16" i="111"/>
  <c r="A10" i="111"/>
  <c r="E37" i="111"/>
  <c r="I37" i="111" s="1"/>
  <c r="E6" i="111"/>
  <c r="I6" i="111" s="1"/>
  <c r="A59" i="110"/>
  <c r="A53" i="110"/>
  <c r="A47" i="110"/>
  <c r="A41" i="110"/>
  <c r="A28" i="110"/>
  <c r="A22" i="110"/>
  <c r="A16" i="110"/>
  <c r="A10" i="110"/>
  <c r="E37" i="110"/>
  <c r="I37" i="110" s="1"/>
  <c r="E6" i="110"/>
  <c r="I6" i="110" s="1"/>
  <c r="A59" i="109"/>
  <c r="A53" i="109"/>
  <c r="A47" i="109"/>
  <c r="A41" i="109"/>
  <c r="A28" i="109"/>
  <c r="A22" i="109"/>
  <c r="A16" i="109"/>
  <c r="A10" i="109"/>
  <c r="E37" i="109"/>
  <c r="I37" i="109" s="1"/>
  <c r="E6" i="109"/>
  <c r="I6" i="109" s="1"/>
  <c r="A59" i="108"/>
  <c r="A53" i="108"/>
  <c r="A47" i="108"/>
  <c r="A41" i="108"/>
  <c r="A28" i="108"/>
  <c r="A22" i="108"/>
  <c r="A16" i="108"/>
  <c r="A10" i="108"/>
  <c r="E37" i="108"/>
  <c r="I37" i="108" s="1"/>
  <c r="I6" i="108"/>
  <c r="E6" i="108"/>
  <c r="A28" i="107"/>
  <c r="A22" i="107"/>
  <c r="A16" i="107"/>
  <c r="A10" i="107"/>
  <c r="E37" i="107"/>
  <c r="I37" i="107" s="1"/>
  <c r="E6" i="107"/>
  <c r="I6" i="107" s="1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31" i="116"/>
  <c r="A41" i="116" s="1"/>
  <c r="A24" i="116"/>
  <c r="A17" i="116"/>
  <c r="A10" i="116"/>
  <c r="I6" i="116"/>
  <c r="E6" i="116"/>
  <c r="B4" i="133"/>
  <c r="H5" i="120"/>
  <c r="J33" i="120" s="1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D33" i="120"/>
  <c r="I33" i="140" l="1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C14" i="150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4" i="139"/>
  <c r="F24" i="140"/>
  <c r="K25" i="133"/>
  <c r="C46" i="134"/>
  <c r="D46" i="136"/>
  <c r="C46" i="136"/>
  <c r="P19" i="129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F13" i="150" s="1"/>
  <c r="C49" i="134"/>
  <c r="C49" i="136"/>
  <c r="D49" i="135"/>
  <c r="I48" i="136"/>
  <c r="I46" i="136"/>
  <c r="C46" i="135"/>
  <c r="C49" i="135" s="1"/>
  <c r="I47" i="135"/>
  <c r="I46" i="135"/>
  <c r="D49" i="134"/>
  <c r="D14" i="150"/>
  <c r="J49" i="136"/>
  <c r="D49" i="136"/>
  <c r="I47" i="136"/>
  <c r="J47" i="135"/>
  <c r="J48" i="135"/>
  <c r="I46" i="134"/>
  <c r="I48" i="134"/>
  <c r="I47" i="134"/>
  <c r="J47" i="134"/>
  <c r="J48" i="134"/>
  <c r="I49" i="135" l="1"/>
  <c r="F10" i="150"/>
  <c r="F11" i="150"/>
  <c r="F12" i="150"/>
  <c r="I49" i="136"/>
  <c r="J49" i="135"/>
  <c r="J49" i="134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6" i="120" l="1"/>
  <c r="D26" i="120"/>
  <c r="F13" i="120" l="1"/>
  <c r="F10" i="120"/>
  <c r="F16" i="120"/>
  <c r="F23" i="120"/>
  <c r="F22" i="120"/>
  <c r="F15" i="120"/>
  <c r="F20" i="120"/>
  <c r="F12" i="120"/>
  <c r="E26" i="120"/>
  <c r="F18" i="120"/>
  <c r="F11" i="120"/>
  <c r="F19" i="120"/>
  <c r="F14" i="120"/>
  <c r="F21" i="120"/>
  <c r="F17" i="120"/>
  <c r="F24" i="120" l="1"/>
  <c r="K52" i="105"/>
  <c r="E32" i="116"/>
  <c r="F36" i="116" l="1"/>
  <c r="E36" i="116"/>
  <c r="F32" i="116"/>
  <c r="E33" i="116"/>
  <c r="F33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G25" i="120"/>
  <c r="H10" i="116"/>
  <c r="E37" i="116" l="1"/>
  <c r="D37" i="116"/>
  <c r="F37" i="116"/>
  <c r="H36" i="116"/>
  <c r="G25" i="141" s="1"/>
  <c r="H32" i="116"/>
  <c r="H34" i="116"/>
  <c r="H23" i="116"/>
  <c r="C47" i="116"/>
  <c r="H33" i="116"/>
  <c r="H31" i="116"/>
  <c r="G26" i="139" l="1"/>
  <c r="G14" i="152"/>
  <c r="G25" i="116"/>
  <c r="G29" i="116"/>
  <c r="G26" i="116"/>
  <c r="G24" i="116"/>
  <c r="G27" i="116"/>
  <c r="G28" i="116"/>
  <c r="D46" i="116"/>
  <c r="D49" i="116" s="1"/>
  <c r="J46" i="116"/>
  <c r="J47" i="116"/>
  <c r="J48" i="116"/>
  <c r="H30" i="116"/>
  <c r="C48" i="116"/>
  <c r="C46" i="116"/>
  <c r="H16" i="116"/>
  <c r="G14" i="126" s="1"/>
  <c r="G30" i="116" l="1"/>
  <c r="G26" i="120"/>
  <c r="G26" i="140"/>
  <c r="G14" i="151"/>
  <c r="C49" i="116"/>
  <c r="I46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37" i="116" l="1"/>
  <c r="G26" i="141"/>
  <c r="G14" i="150"/>
  <c r="I49" i="116"/>
  <c r="G18" i="140"/>
  <c r="G18" i="139"/>
  <c r="G18" i="120"/>
  <c r="G16" i="140"/>
  <c r="G16" i="139"/>
  <c r="G16" i="120"/>
  <c r="E29" i="107"/>
  <c r="F29" i="107"/>
  <c r="E30" i="107"/>
  <c r="F30" i="107"/>
  <c r="E31" i="107"/>
  <c r="F31" i="107"/>
  <c r="F28" i="107"/>
  <c r="E28" i="107"/>
  <c r="D29" i="107"/>
  <c r="D30" i="107"/>
  <c r="K28" i="105"/>
  <c r="G28" i="105"/>
  <c r="F33" i="107" l="1"/>
  <c r="D33" i="107"/>
  <c r="C10" i="141" s="1"/>
  <c r="E33" i="107"/>
  <c r="C18" i="141"/>
  <c r="E18" i="141"/>
  <c r="D12" i="141"/>
  <c r="C11" i="141"/>
  <c r="C20" i="141"/>
  <c r="C16" i="141"/>
  <c r="E16" i="141"/>
  <c r="E22" i="141"/>
  <c r="C21" i="141"/>
  <c r="E20" i="141"/>
  <c r="C19" i="141"/>
  <c r="C17" i="141"/>
  <c r="C15" i="141"/>
  <c r="E14" i="141"/>
  <c r="C14" i="141"/>
  <c r="G14" i="141"/>
  <c r="D14" i="141"/>
  <c r="C13" i="141"/>
  <c r="E12" i="141"/>
  <c r="C12" i="141"/>
  <c r="E11" i="141"/>
  <c r="G11" i="140"/>
  <c r="C22" i="141"/>
  <c r="C23" i="141"/>
  <c r="G22" i="120"/>
  <c r="G22" i="139"/>
  <c r="G22" i="140"/>
  <c r="D22" i="141"/>
  <c r="G20" i="120"/>
  <c r="G20" i="139"/>
  <c r="G20" i="140"/>
  <c r="G14" i="120"/>
  <c r="G14" i="139"/>
  <c r="G14" i="140"/>
  <c r="G12" i="120"/>
  <c r="G12" i="139"/>
  <c r="G12" i="140"/>
  <c r="E10" i="141"/>
  <c r="G11" i="139"/>
  <c r="G11" i="120"/>
  <c r="H19" i="107"/>
  <c r="G17" i="107"/>
  <c r="H13" i="107"/>
  <c r="H25" i="107"/>
  <c r="G23" i="107"/>
  <c r="G11" i="107"/>
  <c r="G22" i="107"/>
  <c r="H28" i="107"/>
  <c r="H12" i="107"/>
  <c r="H18" i="107"/>
  <c r="H24" i="107"/>
  <c r="H27" i="107"/>
  <c r="G10" i="140" s="1"/>
  <c r="H29" i="107"/>
  <c r="H11" i="107"/>
  <c r="G13" i="107"/>
  <c r="G10" i="120"/>
  <c r="H17" i="107"/>
  <c r="G19" i="107"/>
  <c r="H21" i="107"/>
  <c r="G10" i="139" s="1"/>
  <c r="H23" i="107"/>
  <c r="G25" i="107"/>
  <c r="H30" i="107"/>
  <c r="H16" i="107"/>
  <c r="G18" i="107"/>
  <c r="H22" i="107"/>
  <c r="G24" i="107"/>
  <c r="H31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7" i="107" l="1"/>
  <c r="G15" i="107"/>
  <c r="G21" i="107"/>
  <c r="H33" i="107"/>
  <c r="G10" i="141" s="1"/>
  <c r="G32" i="107"/>
  <c r="D10" i="141"/>
  <c r="G12" i="141"/>
  <c r="G11" i="141"/>
  <c r="G20" i="141"/>
  <c r="D20" i="141"/>
  <c r="G18" i="141"/>
  <c r="D18" i="141"/>
  <c r="C24" i="141"/>
  <c r="C26" i="141" s="1"/>
  <c r="G16" i="141"/>
  <c r="D16" i="141"/>
  <c r="E24" i="141"/>
  <c r="F11" i="141" s="1"/>
  <c r="D11" i="141"/>
  <c r="K48" i="105"/>
  <c r="K40" i="105"/>
  <c r="K12" i="105"/>
  <c r="K15" i="105"/>
  <c r="G23" i="105"/>
  <c r="G27" i="105"/>
  <c r="G31" i="105"/>
  <c r="G40" i="105"/>
  <c r="G43" i="105"/>
  <c r="G34" i="105"/>
  <c r="G22" i="141"/>
  <c r="G29" i="107"/>
  <c r="G31" i="107"/>
  <c r="G30" i="107"/>
  <c r="G28" i="107"/>
  <c r="G33" i="107" s="1"/>
  <c r="K9" i="105"/>
  <c r="K27" i="105"/>
  <c r="K34" i="105"/>
  <c r="G15" i="105"/>
  <c r="K23" i="105"/>
  <c r="K43" i="105"/>
  <c r="G12" i="105"/>
  <c r="K31" i="105"/>
  <c r="G37" i="105"/>
  <c r="K37" i="105"/>
  <c r="G9" i="105"/>
  <c r="D24" i="141" l="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F24" i="141" l="1"/>
</calcChain>
</file>

<file path=xl/sharedStrings.xml><?xml version="1.0" encoding="utf-8"?>
<sst xmlns="http://schemas.openxmlformats.org/spreadsheetml/2006/main" count="1988" uniqueCount="358">
  <si>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</si>
  <si>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</si>
  <si>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</si>
  <si>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</si>
  <si>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</si>
  <si>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</si>
  <si>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</si>
  <si>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</si>
  <si>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</si>
  <si>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</si>
  <si>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</si>
  <si>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</si>
  <si>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</si>
  <si>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</si>
  <si>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</si>
  <si>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</si>
  <si>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</si>
  <si>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</si>
  <si>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</si>
  <si>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</si>
  <si>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</si>
  <si>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</si>
  <si>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</si>
  <si>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</si>
  <si>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</si>
  <si>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</si>
  <si>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</si>
  <si>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</si>
  <si>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</si>
  <si>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</si>
  <si>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</si>
  <si>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</si>
  <si>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</si>
  <si>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</si>
  <si>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</si>
  <si>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</si>
  <si>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</si>
  <si>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</si>
  <si>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</si>
  <si>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</si>
  <si>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</si>
  <si>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</si>
  <si>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</si>
  <si>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</si>
  <si>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</si>
  <si>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</si>
  <si>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</si>
  <si>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</si>
  <si>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</si>
  <si>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</si>
  <si>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</si>
  <si>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</si>
  <si>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</si>
  <si>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</si>
  <si>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</si>
  <si>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</si>
  <si>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</si>
  <si>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</si>
  <si>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</si>
  <si>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</si>
  <si>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</si>
  <si>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</si>
  <si>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</si>
  <si>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</si>
  <si>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</si>
  <si>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</si>
  <si>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</si>
  <si>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</si>
  <si>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</si>
  <si>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</si>
  <si>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</si>
  <si>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</si>
  <si>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</si>
  <si>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</si>
  <si>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</si>
  <si>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</si>
  <si>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</si>
  <si>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</si>
  <si>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</si>
  <si>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</si>
  <si>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</si>
  <si>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</si>
  <si>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</si>
  <si>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</si>
  <si>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</si>
  <si>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</si>
  <si>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</si>
  <si>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</si>
  <si>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</si>
  <si>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</si>
  <si>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</si>
  <si>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</si>
  <si>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</si>
  <si>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</si>
  <si>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</si>
  <si>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</si>
  <si>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</si>
  <si>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</si>
  <si>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</si>
  <si>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</si>
  <si>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</si>
  <si>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</si>
  <si>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</si>
  <si>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</si>
  <si>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</si>
  <si>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</si>
  <si>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</si>
  <si>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</si>
  <si>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</si>
  <si>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</si>
  <si>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</si>
  <si>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</si>
  <si>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</si>
  <si>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</si>
  <si>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</si>
  <si>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</si>
  <si>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</si>
  <si>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</si>
  <si>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</si>
  <si>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</si>
  <si>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</si>
  <si>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</si>
  <si>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</si>
  <si>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</si>
  <si>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</si>
  <si>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</si>
  <si>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</si>
  <si>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</si>
  <si>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</si>
  <si>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</si>
  <si>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</si>
  <si>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</si>
  <si>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</si>
  <si>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</si>
  <si>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</si>
  <si>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</si>
  <si>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</si>
  <si>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</si>
  <si>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</si>
  <si>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</si>
  <si>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</si>
  <si>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</si>
  <si>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</si>
  <si>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</si>
  <si>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</si>
  <si>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</si>
  <si>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</si>
  <si>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</si>
  <si>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</si>
  <si>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</si>
  <si>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</si>
  <si>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</si>
  <si>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</si>
  <si>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</si>
  <si>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</si>
  <si>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</si>
  <si>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</si>
  <si>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</si>
  <si>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</si>
  <si>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</si>
  <si>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</si>
  <si>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</si>
  <si>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</si>
  <si>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</si>
  <si>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</si>
  <si>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</si>
  <si>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</si>
  <si>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</si>
  <si>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</si>
  <si>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</si>
  <si>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</si>
  <si>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</si>
  <si>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</si>
  <si>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</si>
  <si>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</si>
  <si>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</si>
  <si>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</si>
  <si>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</si>
  <si>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</si>
  <si>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</si>
  <si>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</si>
  <si>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</si>
  <si>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</si>
  <si>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</si>
  <si>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</si>
  <si>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</si>
  <si>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</si>
  <si>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</si>
  <si>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</si>
  <si>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</si>
  <si>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</si>
  <si>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</si>
  <si>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</si>
  <si>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</si>
  <si>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</si>
  <si>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</si>
  <si>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</si>
  <si>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</si>
  <si>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</si>
  <si>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</si>
  <si>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</si>
  <si>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</si>
  <si>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</si>
  <si>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</si>
  <si>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</si>
  <si>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</si>
  <si>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</si>
  <si>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</si>
  <si>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</si>
  <si>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</si>
  <si>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</si>
  <si>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</si>
  <si>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</si>
  <si>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</si>
  <si>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</si>
  <si>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</si>
  <si>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</si>
  <si>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</si>
  <si>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</si>
  <si>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</si>
  <si>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</si>
  <si>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</si>
  <si>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</si>
  <si>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</si>
  <si>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</si>
  <si>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</si>
  <si>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</si>
  <si>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</si>
  <si>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</si>
  <si>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</si>
  <si>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</si>
  <si>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</si>
  <si>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</si>
  <si>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</si>
  <si>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</si>
  <si>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</si>
  <si>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</si>
  <si>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</si>
  <si>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</si>
  <si>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</si>
  <si>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</si>
  <si>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</si>
  <si>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</si>
  <si>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</si>
  <si>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</si>
  <si>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</si>
  <si>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</si>
  <si>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</si>
  <si>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</si>
  <si>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</si>
  <si>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</si>
  <si>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</si>
  <si>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</si>
  <si>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</si>
  <si>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</si>
  <si>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</si>
  <si>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</si>
  <si>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</si>
  <si>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</si>
  <si>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</si>
  <si>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</si>
  <si>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</si>
  <si>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</si>
  <si>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</si>
  <si>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</si>
  <si>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</si>
  <si>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</si>
  <si>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</si>
  <si>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</si>
  <si>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</si>
  <si>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</si>
  <si>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</si>
  <si>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</si>
  <si>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</si>
  <si>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</si>
  <si>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</si>
  <si>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</si>
  <si>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</si>
  <si>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</si>
  <si>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</si>
  <si>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</si>
  <si>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</si>
  <si>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</si>
  <si>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</si>
  <si>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</si>
  <si>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</si>
  <si>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</si>
  <si>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</si>
  <si>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</si>
  <si>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</si>
  <si>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</si>
  <si>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</si>
  <si>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</si>
  <si>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</si>
  <si>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</si>
  <si>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</si>
  <si>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</si>
  <si>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</si>
  <si>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</si>
  <si>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</si>
  <si>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</si>
  <si>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</si>
  <si>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</si>
  <si>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</si>
  <si>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</si>
  <si>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</si>
  <si>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</si>
  <si>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</si>
  <si>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</si>
  <si>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</si>
  <si>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</si>
  <si>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</si>
  <si>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</si>
  <si>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</si>
  <si>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</si>
  <si>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</si>
  <si>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</si>
  <si>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</si>
  <si>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</si>
  <si>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</si>
  <si>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</si>
  <si>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</si>
  <si>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</si>
  <si>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</si>
  <si>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</si>
  <si>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</si>
  <si>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</si>
  <si>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</si>
  <si>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</si>
  <si>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</si>
  <si>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 xml:space="preserve">           z ČR</t>
  </si>
  <si>
    <t xml:space="preserve">     z ČR</t>
  </si>
  <si>
    <t>Hlavní město Praha</t>
  </si>
  <si>
    <t xml:space="preserve"> Královéhradecký</t>
  </si>
  <si>
    <t>Královéhradecký</t>
  </si>
  <si>
    <t xml:space="preserve">      do ZP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</si>
  <si>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</si>
  <si>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</si>
  <si>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</si>
  <si>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</si>
  <si>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</si>
  <si>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</si>
  <si>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</si>
  <si>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</si>
  <si>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</si>
  <si>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* Prognóza spotřeby plynu na rok 2017 byla zpracována v prosinci 2016.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</si>
  <si>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</si>
  <si>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</si>
  <si>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</si>
  <si>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</si>
  <si>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</si>
  <si>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</si>
  <si>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</si>
  <si>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LDS, CNG a PKS nově sledováno od 1. 1. 2017.</t>
  </si>
  <si>
    <t>NET4GAS, s.r.o., všechny LDS, výrobci plynu</t>
  </si>
  <si>
    <t>N/A</t>
  </si>
  <si>
    <t>stav zásob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</si>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</sst>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color theme="8" tint="0.79998168889431442"/>
      <name val="Arial Narrow"/>
      <family val="2"/>
      <charset val="238"/>
    </font>
    <font>
      <sz val="8"/>
      <color theme="7" tint="0.79998168889431442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rgb="FFDDFAFB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098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3" fillId="3" borderId="0" xfId="2" applyNumberFormat="1" applyFont="1" applyFill="1" applyBorder="1" applyAlignment="1">
      <alignment horizontal="left" vertical="center" wrapText="1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  <xf numFmtId="3" fontId="31" fillId="3" borderId="76" xfId="2" applyNumberFormat="1" applyFont="1" applyFill="1" applyBorder="1" applyAlignment="1">
      <alignment vertical="center"/>
    </xf>
    <xf numFmtId="0" fontId="31" fillId="3" borderId="48" xfId="0" applyFont="1" applyFill="1" applyBorder="1" applyAlignment="1">
      <alignment horizontal="left" vertical="center" wrapText="1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165" fontId="77" fillId="12" borderId="55" xfId="2" applyNumberFormat="1" applyFont="1" applyFill="1" applyBorder="1" applyAlignment="1">
      <alignment horizontal="right" vertical="center"/>
    </xf>
    <xf numFmtId="165" fontId="77" fillId="12" borderId="6" xfId="2" applyNumberFormat="1" applyFont="1" applyFill="1" applyBorder="1" applyAlignment="1">
      <alignment horizontal="right" vertical="center"/>
    </xf>
    <xf numFmtId="165" fontId="77" fillId="12" borderId="15" xfId="2" applyNumberFormat="1" applyFont="1" applyFill="1" applyBorder="1" applyAlignment="1">
      <alignment horizontal="right" vertical="center"/>
    </xf>
    <xf numFmtId="165" fontId="77" fillId="12" borderId="3" xfId="2" applyNumberFormat="1" applyFont="1" applyFill="1" applyBorder="1" applyAlignment="1">
      <alignment horizontal="right" vertical="center"/>
    </xf>
    <xf numFmtId="165" fontId="77" fillId="12" borderId="1" xfId="2" applyNumberFormat="1" applyFont="1" applyFill="1" applyBorder="1" applyAlignment="1">
      <alignment horizontal="right" vertical="center"/>
    </xf>
    <xf numFmtId="165" fontId="77" fillId="12" borderId="60" xfId="2" applyNumberFormat="1" applyFont="1" applyFill="1" applyBorder="1" applyAlignment="1">
      <alignment horizontal="right" vertical="center"/>
    </xf>
    <xf numFmtId="165" fontId="78" fillId="15" borderId="55" xfId="2" applyNumberFormat="1" applyFont="1" applyFill="1" applyBorder="1" applyAlignment="1">
      <alignment horizontal="right" vertical="center"/>
    </xf>
    <xf numFmtId="165" fontId="78" fillId="15" borderId="6" xfId="2" applyNumberFormat="1" applyFont="1" applyFill="1" applyBorder="1" applyAlignment="1">
      <alignment horizontal="right" vertical="center"/>
    </xf>
    <xf numFmtId="165" fontId="78" fillId="15" borderId="15" xfId="2" applyNumberFormat="1" applyFont="1" applyFill="1" applyBorder="1" applyAlignment="1">
      <alignment horizontal="right" vertical="center"/>
    </xf>
    <xf numFmtId="165" fontId="78" fillId="15" borderId="3" xfId="2" applyNumberFormat="1" applyFont="1" applyFill="1" applyBorder="1" applyAlignment="1">
      <alignment horizontal="right" vertical="center"/>
    </xf>
    <xf numFmtId="165" fontId="78" fillId="15" borderId="1" xfId="2" applyNumberFormat="1" applyFont="1" applyFill="1" applyBorder="1" applyAlignment="1">
      <alignment horizontal="right" vertical="center"/>
    </xf>
    <xf numFmtId="165" fontId="78" fillId="15" borderId="60" xfId="2" applyNumberFormat="1" applyFont="1" applyFill="1" applyBorder="1" applyAlignment="1">
      <alignment horizontal="right" vertical="center"/>
    </xf>
    <xf numFmtId="165" fontId="78" fillId="15" borderId="16" xfId="2" applyNumberFormat="1" applyFont="1" applyFill="1" applyBorder="1" applyAlignment="1">
      <alignment horizontal="right" vertical="center"/>
    </xf>
    <xf numFmtId="165" fontId="78" fillId="15" borderId="11" xfId="2" applyNumberFormat="1" applyFont="1" applyFill="1" applyBorder="1" applyAlignment="1">
      <alignment horizontal="right" vertical="center"/>
    </xf>
    <xf numFmtId="165" fontId="78" fillId="15" borderId="12" xfId="2" applyNumberFormat="1" applyFont="1" applyFill="1" applyBorder="1" applyAlignment="1">
      <alignment horizontal="right" vertical="center"/>
    </xf>
    <xf numFmtId="165" fontId="78" fillId="15" borderId="10" xfId="2" applyNumberFormat="1" applyFont="1" applyFill="1" applyBorder="1" applyAlignment="1">
      <alignment horizontal="right" vertical="center"/>
    </xf>
    <xf numFmtId="165" fontId="78" fillId="15" borderId="13" xfId="2" applyNumberFormat="1" applyFont="1" applyFill="1" applyBorder="1" applyAlignment="1">
      <alignment horizontal="right" vertical="center"/>
    </xf>
    <xf numFmtId="165" fontId="78" fillId="15" borderId="31" xfId="2" applyNumberFormat="1" applyFont="1" applyFill="1" applyBorder="1" applyAlignment="1">
      <alignment horizontal="right" vertical="center"/>
    </xf>
    <xf numFmtId="165" fontId="77" fillId="12" borderId="16" xfId="2" applyNumberFormat="1" applyFont="1" applyFill="1" applyBorder="1" applyAlignment="1">
      <alignment horizontal="right" vertical="center"/>
    </xf>
    <xf numFmtId="165" fontId="77" fillId="12" borderId="11" xfId="2" applyNumberFormat="1" applyFont="1" applyFill="1" applyBorder="1" applyAlignment="1">
      <alignment horizontal="right" vertical="center"/>
    </xf>
    <xf numFmtId="165" fontId="77" fillId="12" borderId="12" xfId="2" applyNumberFormat="1" applyFont="1" applyFill="1" applyBorder="1" applyAlignment="1">
      <alignment horizontal="right" vertical="center"/>
    </xf>
    <xf numFmtId="165" fontId="77" fillId="12" borderId="10" xfId="2" applyNumberFormat="1" applyFont="1" applyFill="1" applyBorder="1" applyAlignment="1">
      <alignment horizontal="right" vertical="center"/>
    </xf>
    <xf numFmtId="165" fontId="77" fillId="12" borderId="13" xfId="2" applyNumberFormat="1" applyFont="1" applyFill="1" applyBorder="1" applyAlignment="1">
      <alignment horizontal="right" vertical="center"/>
    </xf>
    <xf numFmtId="165" fontId="77" fillId="12" borderId="31" xfId="2" applyNumberFormat="1" applyFont="1" applyFill="1" applyBorder="1" applyAlignment="1">
      <alignment horizontal="right" vertical="center"/>
    </xf>
    <xf numFmtId="165" fontId="77" fillId="11" borderId="16" xfId="20" applyNumberFormat="1" applyFont="1" applyFill="1" applyBorder="1" applyAlignment="1">
      <alignment horizontal="right" vertical="center"/>
    </xf>
    <xf numFmtId="165" fontId="77" fillId="11" borderId="11" xfId="20" applyNumberFormat="1" applyFont="1" applyFill="1" applyBorder="1" applyAlignment="1">
      <alignment horizontal="right" vertical="center"/>
    </xf>
    <xf numFmtId="164" fontId="77" fillId="11" borderId="13" xfId="1" applyNumberFormat="1" applyFont="1" applyFill="1" applyBorder="1" applyAlignment="1">
      <alignment vertical="center"/>
    </xf>
    <xf numFmtId="165" fontId="77" fillId="11" borderId="10" xfId="20" applyNumberFormat="1" applyFont="1" applyFill="1" applyBorder="1" applyAlignment="1">
      <alignment horizontal="right" vertical="center"/>
    </xf>
    <xf numFmtId="165" fontId="77" fillId="11" borderId="55" xfId="20" applyNumberFormat="1" applyFont="1" applyFill="1" applyBorder="1" applyAlignment="1">
      <alignment horizontal="right" vertical="center"/>
    </xf>
    <xf numFmtId="165" fontId="77" fillId="11" borderId="6" xfId="20" applyNumberFormat="1" applyFont="1" applyFill="1" applyBorder="1" applyAlignment="1">
      <alignment horizontal="right" vertical="center"/>
    </xf>
    <xf numFmtId="164" fontId="77" fillId="11" borderId="1" xfId="1" applyNumberFormat="1" applyFont="1" applyFill="1" applyBorder="1" applyAlignment="1">
      <alignment vertical="center"/>
    </xf>
    <xf numFmtId="165" fontId="77" fillId="11" borderId="3" xfId="20" applyNumberFormat="1" applyFont="1" applyFill="1" applyBorder="1" applyAlignment="1">
      <alignment horizontal="right" vertical="center"/>
    </xf>
    <xf numFmtId="165" fontId="78" fillId="15" borderId="16" xfId="20" applyNumberFormat="1" applyFont="1" applyFill="1" applyBorder="1" applyAlignment="1">
      <alignment horizontal="right" vertical="center"/>
    </xf>
    <xf numFmtId="165" fontId="78" fillId="15" borderId="12" xfId="20" applyNumberFormat="1" applyFont="1" applyFill="1" applyBorder="1" applyAlignment="1">
      <alignment horizontal="right" vertical="center"/>
    </xf>
    <xf numFmtId="165" fontId="78" fillId="15" borderId="10" xfId="20" applyNumberFormat="1" applyFont="1" applyFill="1" applyBorder="1" applyAlignment="1">
      <alignment horizontal="right" vertical="center"/>
    </xf>
    <xf numFmtId="165" fontId="78" fillId="15" borderId="55" xfId="20" applyNumberFormat="1" applyFont="1" applyFill="1" applyBorder="1" applyAlignment="1">
      <alignment horizontal="right" vertical="center"/>
    </xf>
    <xf numFmtId="165" fontId="78" fillId="15" borderId="15" xfId="20" applyNumberFormat="1" applyFont="1" applyFill="1" applyBorder="1" applyAlignment="1">
      <alignment horizontal="right" vertical="center"/>
    </xf>
    <xf numFmtId="165" fontId="78" fillId="15" borderId="3" xfId="20" applyNumberFormat="1" applyFont="1" applyFill="1" applyBorder="1" applyAlignment="1">
      <alignment horizontal="right" vertical="center"/>
    </xf>
    <xf numFmtId="164" fontId="57" fillId="3" borderId="2" xfId="1" applyNumberFormat="1" applyFont="1" applyFill="1" applyBorder="1" applyAlignment="1">
      <alignment vertical="center"/>
    </xf>
    <xf numFmtId="165" fontId="57" fillId="3" borderId="4" xfId="20" applyNumberFormat="1" applyFont="1" applyFill="1" applyBorder="1" applyAlignment="1">
      <alignment horizontal="right" vertical="center"/>
    </xf>
    <xf numFmtId="165" fontId="57" fillId="3" borderId="0" xfId="20" applyNumberFormat="1" applyFont="1" applyFill="1" applyBorder="1" applyAlignment="1">
      <alignment horizontal="right" vertical="center"/>
    </xf>
    <xf numFmtId="165" fontId="57" fillId="3" borderId="24" xfId="20" applyNumberFormat="1" applyFont="1" applyFill="1" applyBorder="1" applyAlignment="1">
      <alignment horizontal="right" vertical="center"/>
    </xf>
    <xf numFmtId="165" fontId="57" fillId="3" borderId="9" xfId="20" applyNumberFormat="1" applyFont="1" applyFill="1" applyBorder="1" applyAlignment="1">
      <alignment horizontal="right" vertical="center"/>
    </xf>
    <xf numFmtId="165" fontId="57" fillId="3" borderId="30" xfId="20" applyNumberFormat="1" applyFont="1" applyFill="1" applyBorder="1" applyAlignment="1">
      <alignment horizontal="right" vertical="center"/>
    </xf>
    <xf numFmtId="165" fontId="57" fillId="3" borderId="16" xfId="20" applyNumberFormat="1" applyFont="1" applyFill="1" applyBorder="1" applyAlignment="1">
      <alignment horizontal="right" vertical="center"/>
    </xf>
    <xf numFmtId="165" fontId="57" fillId="3" borderId="11" xfId="20" applyNumberFormat="1" applyFont="1" applyFill="1" applyBorder="1" applyAlignment="1">
      <alignment horizontal="right" vertical="center"/>
    </xf>
    <xf numFmtId="165" fontId="57" fillId="3" borderId="58" xfId="20" applyNumberFormat="1" applyFont="1" applyFill="1" applyBorder="1" applyAlignment="1">
      <alignment horizontal="right" vertical="center"/>
    </xf>
    <xf numFmtId="165" fontId="57" fillId="3" borderId="55" xfId="20" applyNumberFormat="1" applyFont="1" applyFill="1" applyBorder="1" applyAlignment="1">
      <alignment horizontal="right" vertical="center"/>
    </xf>
    <xf numFmtId="165" fontId="57" fillId="3" borderId="6" xfId="20" applyNumberFormat="1" applyFont="1" applyFill="1" applyBorder="1" applyAlignment="1">
      <alignment horizontal="right" vertical="center"/>
    </xf>
    <xf numFmtId="165" fontId="57" fillId="3" borderId="57" xfId="20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79" fillId="14" borderId="16" xfId="2" applyNumberFormat="1" applyFont="1" applyFill="1" applyBorder="1" applyAlignment="1">
      <alignment horizontal="right" vertical="center"/>
    </xf>
    <xf numFmtId="3" fontId="79" fillId="14" borderId="11" xfId="2" applyNumberFormat="1" applyFont="1" applyFill="1" applyBorder="1" applyAlignment="1">
      <alignment horizontal="right" vertical="center"/>
    </xf>
    <xf numFmtId="3" fontId="79" fillId="14" borderId="76" xfId="2" applyNumberFormat="1" applyFont="1" applyFill="1" applyBorder="1" applyAlignment="1">
      <alignment horizontal="right" vertical="center"/>
    </xf>
    <xf numFmtId="3" fontId="79" fillId="14" borderId="55" xfId="2" applyNumberFormat="1" applyFont="1" applyFill="1" applyBorder="1" applyAlignment="1">
      <alignment horizontal="right" vertical="center"/>
    </xf>
    <xf numFmtId="3" fontId="79" fillId="14" borderId="6" xfId="2" applyNumberFormat="1" applyFont="1" applyFill="1" applyBorder="1" applyAlignment="1">
      <alignment horizontal="right" vertical="center"/>
    </xf>
    <xf numFmtId="3" fontId="79" fillId="14" borderId="71" xfId="2" applyNumberFormat="1" applyFont="1" applyFill="1" applyBorder="1" applyAlignment="1">
      <alignment horizontal="right" vertical="center"/>
    </xf>
    <xf numFmtId="3" fontId="80" fillId="12" borderId="16" xfId="2" applyNumberFormat="1" applyFont="1" applyFill="1" applyBorder="1" applyAlignment="1">
      <alignment horizontal="right" vertical="center"/>
    </xf>
    <xf numFmtId="3" fontId="80" fillId="12" borderId="11" xfId="2" applyNumberFormat="1" applyFont="1" applyFill="1" applyBorder="1" applyAlignment="1">
      <alignment horizontal="right" vertical="center"/>
    </xf>
    <xf numFmtId="3" fontId="80" fillId="12" borderId="76" xfId="2" applyNumberFormat="1" applyFont="1" applyFill="1" applyBorder="1" applyAlignment="1">
      <alignment horizontal="right" vertical="center"/>
    </xf>
    <xf numFmtId="3" fontId="80" fillId="12" borderId="55" xfId="2" applyNumberFormat="1" applyFont="1" applyFill="1" applyBorder="1" applyAlignment="1">
      <alignment horizontal="right" vertical="center"/>
    </xf>
    <xf numFmtId="3" fontId="80" fillId="12" borderId="6" xfId="2" applyNumberFormat="1" applyFont="1" applyFill="1" applyBorder="1" applyAlignment="1">
      <alignment horizontal="right" vertical="center"/>
    </xf>
    <xf numFmtId="3" fontId="80" fillId="12" borderId="71" xfId="2" applyNumberFormat="1" applyFont="1" applyFill="1" applyBorder="1" applyAlignment="1">
      <alignment horizontal="right" vertical="center"/>
    </xf>
    <xf numFmtId="3" fontId="78" fillId="15" borderId="16" xfId="2" applyNumberFormat="1" applyFont="1" applyFill="1" applyBorder="1" applyAlignment="1">
      <alignment horizontal="right" vertical="center"/>
    </xf>
    <xf numFmtId="3" fontId="78" fillId="15" borderId="11" xfId="2" applyNumberFormat="1" applyFont="1" applyFill="1" applyBorder="1" applyAlignment="1">
      <alignment horizontal="right" vertical="center"/>
    </xf>
    <xf numFmtId="3" fontId="78" fillId="15" borderId="76" xfId="2" applyNumberFormat="1" applyFont="1" applyFill="1" applyBorder="1" applyAlignment="1">
      <alignment horizontal="right" vertical="center"/>
    </xf>
    <xf numFmtId="3" fontId="78" fillId="15" borderId="55" xfId="2" applyNumberFormat="1" applyFont="1" applyFill="1" applyBorder="1" applyAlignment="1">
      <alignment horizontal="right" vertical="center"/>
    </xf>
    <xf numFmtId="3" fontId="78" fillId="15" borderId="6" xfId="2" applyNumberFormat="1" applyFont="1" applyFill="1" applyBorder="1" applyAlignment="1">
      <alignment horizontal="right" vertical="center"/>
    </xf>
    <xf numFmtId="3" fontId="78" fillId="15" borderId="71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75" xfId="2" applyNumberFormat="1" applyFont="1" applyFill="1" applyBorder="1" applyAlignment="1">
      <alignment horizontal="right" vertical="center"/>
    </xf>
    <xf numFmtId="3" fontId="80" fillId="12" borderId="74" xfId="2" applyNumberFormat="1" applyFont="1" applyFill="1" applyBorder="1" applyAlignment="1">
      <alignment horizontal="right" vertical="center"/>
    </xf>
    <xf numFmtId="3" fontId="80" fillId="12" borderId="72" xfId="2" applyNumberFormat="1" applyFont="1" applyFill="1" applyBorder="1" applyAlignment="1">
      <alignment horizontal="right" vertical="center"/>
    </xf>
    <xf numFmtId="3" fontId="57" fillId="3" borderId="73" xfId="2" applyNumberFormat="1" applyFont="1" applyFill="1" applyBorder="1" applyAlignment="1">
      <alignment horizontal="right" vertical="center"/>
    </xf>
    <xf numFmtId="3" fontId="80" fillId="12" borderId="12" xfId="2" applyNumberFormat="1" applyFont="1" applyFill="1" applyBorder="1" applyAlignment="1">
      <alignment horizontal="right" vertical="center"/>
    </xf>
    <xf numFmtId="3" fontId="80" fillId="12" borderId="70" xfId="2" applyNumberFormat="1" applyFont="1" applyFill="1" applyBorder="1" applyAlignment="1">
      <alignment horizontal="right" vertical="center"/>
    </xf>
    <xf numFmtId="3" fontId="80" fillId="12" borderId="15" xfId="2" applyNumberFormat="1" applyFont="1" applyFill="1" applyBorder="1" applyAlignment="1">
      <alignment horizontal="right" vertical="center"/>
    </xf>
    <xf numFmtId="3" fontId="80" fillId="12" borderId="69" xfId="2" applyNumberFormat="1" applyFont="1" applyFill="1" applyBorder="1" applyAlignment="1">
      <alignment horizontal="right" vertical="center"/>
    </xf>
    <xf numFmtId="3" fontId="81" fillId="9" borderId="11" xfId="2" applyNumberFormat="1" applyFont="1" applyFill="1" applyBorder="1" applyAlignment="1">
      <alignment horizontal="right" vertical="center"/>
    </xf>
    <xf numFmtId="3" fontId="81" fillId="9" borderId="6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35" xfId="2" applyNumberFormat="1" applyFont="1" applyFill="1" applyBorder="1" applyAlignment="1">
      <alignment horizontal="right" vertical="center"/>
    </xf>
    <xf numFmtId="3" fontId="76" fillId="13" borderId="30" xfId="2" applyNumberFormat="1" applyFont="1" applyFill="1" applyBorder="1" applyAlignment="1">
      <alignment horizontal="right" vertical="center"/>
    </xf>
    <xf numFmtId="3" fontId="76" fillId="13" borderId="58" xfId="2" applyNumberFormat="1" applyFont="1" applyFill="1" applyBorder="1" applyAlignment="1">
      <alignment horizontal="right" vertical="center"/>
    </xf>
    <xf numFmtId="3" fontId="76" fillId="13" borderId="57" xfId="2" applyNumberFormat="1" applyFont="1" applyFill="1" applyBorder="1" applyAlignment="1">
      <alignment horizontal="right" vertical="center"/>
    </xf>
    <xf numFmtId="3" fontId="78" fillId="15" borderId="12" xfId="2" applyNumberFormat="1" applyFont="1" applyFill="1" applyBorder="1" applyAlignment="1">
      <alignment horizontal="right" vertical="center"/>
    </xf>
    <xf numFmtId="3" fontId="78" fillId="15" borderId="70" xfId="2" applyNumberFormat="1" applyFont="1" applyFill="1" applyBorder="1" applyAlignment="1">
      <alignment horizontal="right" vertical="center"/>
    </xf>
    <xf numFmtId="3" fontId="78" fillId="15" borderId="15" xfId="2" applyNumberFormat="1" applyFont="1" applyFill="1" applyBorder="1" applyAlignment="1">
      <alignment horizontal="right" vertical="center"/>
    </xf>
    <xf numFmtId="3" fontId="78" fillId="15" borderId="69" xfId="2" applyNumberFormat="1" applyFont="1" applyFill="1" applyBorder="1" applyAlignment="1">
      <alignment horizontal="right" vertical="center"/>
    </xf>
    <xf numFmtId="3" fontId="82" fillId="31" borderId="30" xfId="2" applyNumberFormat="1" applyFont="1" applyFill="1" applyBorder="1" applyAlignment="1">
      <alignment horizontal="right" vertical="center"/>
    </xf>
    <xf numFmtId="3" fontId="82" fillId="31" borderId="58" xfId="2" applyNumberFormat="1" applyFont="1" applyFill="1" applyBorder="1" applyAlignment="1">
      <alignment horizontal="right" vertical="center"/>
    </xf>
    <xf numFmtId="3" fontId="82" fillId="31" borderId="57" xfId="2" applyNumberFormat="1" applyFont="1" applyFill="1" applyBorder="1" applyAlignment="1">
      <alignment horizontal="right" vertical="center"/>
    </xf>
    <xf numFmtId="0" fontId="31" fillId="3" borderId="48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/>
    </xf>
    <xf numFmtId="0" fontId="68" fillId="3" borderId="0" xfId="0" applyFont="1" applyFill="1" applyBorder="1" applyAlignment="1">
      <alignment horizontal="left" vertical="top"/>
    </xf>
    <xf numFmtId="0" fontId="31" fillId="3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/>
    </xf>
    <xf numFmtId="0" fontId="68" fillId="3" borderId="51" xfId="0" applyFont="1" applyFill="1" applyBorder="1" applyAlignment="1">
      <alignment horizontal="left" vertical="top"/>
    </xf>
    <xf numFmtId="0" fontId="31" fillId="2" borderId="47" xfId="0" applyFont="1" applyFill="1" applyBorder="1" applyAlignment="1">
      <alignment vertical="top" wrapText="1"/>
    </xf>
    <xf numFmtId="0" fontId="31" fillId="2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 wrapText="1"/>
    </xf>
    <xf numFmtId="0" fontId="31" fillId="2" borderId="6" xfId="0" applyFont="1" applyFill="1" applyBorder="1" applyAlignment="1">
      <alignment horizontal="right" vertical="center"/>
    </xf>
    <xf numFmtId="165" fontId="59" fillId="3" borderId="0" xfId="2" applyNumberFormat="1" applyFont="1" applyFill="1" applyBorder="1" applyAlignment="1">
      <alignment wrapText="1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1" fillId="12" borderId="10" xfId="0" applyFont="1" applyFill="1" applyBorder="1" applyAlignment="1">
      <alignment horizontal="right"/>
    </xf>
    <xf numFmtId="3" fontId="31" fillId="12" borderId="11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top" wrapText="1"/>
    </xf>
    <xf numFmtId="1" fontId="31" fillId="3" borderId="0" xfId="0" applyNumberFormat="1" applyFont="1" applyFill="1" applyBorder="1" applyAlignment="1">
      <alignment vertical="center"/>
    </xf>
    <xf numFmtId="3" fontId="37" fillId="12" borderId="11" xfId="0" applyNumberFormat="1" applyFont="1" applyFill="1" applyBorder="1"/>
    <xf numFmtId="164" fontId="31" fillId="12" borderId="13" xfId="1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5" fontId="34" fillId="2" borderId="0" xfId="0" applyNumberFormat="1" applyFont="1" applyFill="1"/>
    <xf numFmtId="1" fontId="31" fillId="3" borderId="0" xfId="0" applyNumberFormat="1" applyFont="1" applyFill="1"/>
    <xf numFmtId="0" fontId="31" fillId="2" borderId="30" xfId="2" applyFont="1" applyFill="1" applyBorder="1" applyAlignment="1">
      <alignment wrapText="1"/>
    </xf>
    <xf numFmtId="1" fontId="31" fillId="2" borderId="0" xfId="2" applyNumberFormat="1" applyFont="1" applyFill="1" applyBorder="1" applyAlignment="1">
      <alignment horizontal="right" wrapText="1"/>
    </xf>
    <xf numFmtId="0" fontId="31" fillId="2" borderId="24" xfId="2" applyFont="1" applyFill="1" applyBorder="1" applyAlignment="1">
      <alignment horizontal="right" wrapText="1"/>
    </xf>
    <xf numFmtId="0" fontId="31" fillId="2" borderId="0" xfId="2" applyFont="1" applyFill="1" applyBorder="1" applyAlignment="1">
      <alignment horizontal="right" wrapText="1"/>
    </xf>
    <xf numFmtId="0" fontId="31" fillId="3" borderId="24" xfId="2" applyFont="1" applyFill="1" applyBorder="1" applyAlignment="1">
      <alignment horizontal="right"/>
    </xf>
    <xf numFmtId="1" fontId="75" fillId="3" borderId="43" xfId="2" applyNumberFormat="1" applyFont="1" applyFill="1" applyBorder="1" applyAlignment="1">
      <alignment horizontal="center" vertical="center" wrapText="1"/>
    </xf>
    <xf numFmtId="1" fontId="28" fillId="3" borderId="40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75" xfId="2" applyNumberFormat="1" applyFont="1" applyFill="1" applyBorder="1" applyAlignment="1">
      <alignment horizontal="right" vertical="center"/>
    </xf>
    <xf numFmtId="3" fontId="31" fillId="3" borderId="77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horizontal="right" vertical="center"/>
    </xf>
    <xf numFmtId="3" fontId="31" fillId="3" borderId="75" xfId="2" applyNumberFormat="1" applyFont="1" applyFill="1" applyBorder="1" applyAlignment="1">
      <alignment horizontal="right" vertical="center"/>
    </xf>
    <xf numFmtId="3" fontId="31" fillId="3" borderId="35" xfId="2" applyNumberFormat="1" applyFont="1" applyFill="1" applyBorder="1" applyAlignment="1">
      <alignment horizontal="right" vertical="center"/>
    </xf>
    <xf numFmtId="3" fontId="31" fillId="3" borderId="0" xfId="0" applyNumberFormat="1" applyFont="1" applyFill="1"/>
    <xf numFmtId="1" fontId="74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3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42" xfId="0" applyFont="1" applyFill="1" applyBorder="1" applyAlignment="1">
      <alignment horizontal="left" wrapText="1"/>
    </xf>
    <xf numFmtId="0" fontId="69" fillId="3" borderId="5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right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22" xfId="0" applyFont="1" applyFill="1" applyBorder="1" applyAlignment="1">
      <alignment horizontal="right" vertical="center"/>
    </xf>
    <xf numFmtId="0" fontId="31" fillId="3" borderId="19" xfId="0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" fontId="31" fillId="3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165" fontId="58" fillId="10" borderId="0" xfId="2" applyNumberFormat="1" applyFont="1" applyFill="1" applyBorder="1" applyAlignment="1">
      <alignment horizontal="center" vertical="center" wrapText="1"/>
    </xf>
    <xf numFmtId="165" fontId="58" fillId="3" borderId="0" xfId="2" applyNumberFormat="1" applyFont="1" applyFill="1" applyBorder="1" applyAlignment="1">
      <alignment horizont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3" fontId="57" fillId="29" borderId="0" xfId="2" applyNumberFormat="1" applyFont="1" applyFill="1" applyBorder="1" applyAlignment="1">
      <alignment horizontal="center" vertic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31" fillId="3" borderId="0" xfId="2" applyNumberFormat="1" applyFont="1" applyFill="1" applyBorder="1" applyAlignment="1">
      <alignment horizontal="left" wrapText="1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62" fillId="13" borderId="0" xfId="2" applyNumberFormat="1" applyFont="1" applyFill="1" applyBorder="1" applyAlignment="1">
      <alignment horizontal="center" vertical="center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37" fillId="3" borderId="0" xfId="2" applyFont="1" applyFill="1" applyBorder="1" applyAlignment="1">
      <alignment horizontal="left"/>
    </xf>
    <xf numFmtId="165" fontId="59" fillId="3" borderId="0" xfId="2" applyNumberFormat="1" applyFont="1" applyFill="1" applyBorder="1" applyAlignment="1">
      <alignment horizontal="center" vertical="top" wrapText="1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CEF8FA"/>
      <color rgb="FF79C1D5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97572736"/>
        <c:axId val="97574272"/>
        <c:axId val="97072000"/>
      </c:line3DChart>
      <c:catAx>
        <c:axId val="9757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97574272"/>
        <c:crosses val="autoZero"/>
        <c:auto val="1"/>
        <c:lblAlgn val="ctr"/>
        <c:lblOffset val="100"/>
        <c:noMultiLvlLbl val="0"/>
      </c:catAx>
      <c:valAx>
        <c:axId val="97574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7572736"/>
        <c:crosses val="autoZero"/>
        <c:crossBetween val="between"/>
      </c:valAx>
      <c:serAx>
        <c:axId val="9707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97574272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0.30631230045971442</c:v>
                </c:pt>
                <c:pt idx="1">
                  <c:v>0.28897095208397061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0.28739985542691476</c:v>
                </c:pt>
                <c:pt idx="1">
                  <c:v>0.31944102847866374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0.40628784411337104</c:v>
                </c:pt>
                <c:pt idx="1">
                  <c:v>0.39158801943736571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30816"/>
        <c:axId val="102132736"/>
      </c:barChart>
      <c:catAx>
        <c:axId val="10213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132736"/>
        <c:crosses val="autoZero"/>
        <c:auto val="1"/>
        <c:lblAlgn val="ctr"/>
        <c:lblOffset val="100"/>
        <c:noMultiLvlLbl val="0"/>
      </c:catAx>
      <c:valAx>
        <c:axId val="10213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130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21780.241642915287</c:v>
                </c:pt>
                <c:pt idx="1">
                  <c:v>21803.118999998318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20920.320725427599</c:v>
                </c:pt>
                <c:pt idx="1">
                  <c:v>20577.761855404337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39366.726047373188</c:v>
                </c:pt>
                <c:pt idx="1">
                  <c:v>24078.823067240373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8914688"/>
        <c:axId val="98916608"/>
      </c:barChart>
      <c:catAx>
        <c:axId val="989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916608"/>
        <c:crosses val="autoZero"/>
        <c:auto val="1"/>
        <c:lblAlgn val="ctr"/>
        <c:lblOffset val="100"/>
        <c:noMultiLvlLbl val="0"/>
      </c:catAx>
      <c:valAx>
        <c:axId val="98916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891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0.26539492242739099</c:v>
                </c:pt>
                <c:pt idx="1">
                  <c:v>0.32806524424749844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0.25491668031548259</c:v>
                </c:pt>
                <c:pt idx="1">
                  <c:v>0.30962764864791142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0.47968839725712659</c:v>
                </c:pt>
                <c:pt idx="1">
                  <c:v>0.36230710710459002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336192"/>
        <c:axId val="101338112"/>
      </c:barChart>
      <c:catAx>
        <c:axId val="10133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338112"/>
        <c:crosses val="autoZero"/>
        <c:auto val="1"/>
        <c:lblAlgn val="ctr"/>
        <c:lblOffset val="100"/>
        <c:noMultiLvlLbl val="0"/>
      </c:catAx>
      <c:valAx>
        <c:axId val="101338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1336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256816.92904281156</c:v>
                </c:pt>
                <c:pt idx="1">
                  <c:v>245933.29736228709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257495.08045758418</c:v>
                </c:pt>
                <c:pt idx="1">
                  <c:v>257177.47157229268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375417.54902026302</c:v>
                </c:pt>
                <c:pt idx="1">
                  <c:v>297228.17835729657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499264"/>
        <c:axId val="101501184"/>
      </c:barChart>
      <c:catAx>
        <c:axId val="10149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501184"/>
        <c:crosses val="autoZero"/>
        <c:auto val="1"/>
        <c:lblAlgn val="ctr"/>
        <c:lblOffset val="100"/>
        <c:noMultiLvlLbl val="0"/>
      </c:catAx>
      <c:valAx>
        <c:axId val="101501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149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0.28864605720171593</c:v>
                </c:pt>
                <c:pt idx="1">
                  <c:v>0.30728642932404665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0.28940825669062598</c:v>
                </c:pt>
                <c:pt idx="1">
                  <c:v>0.32133569463601569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0.42194568610765798</c:v>
                </c:pt>
                <c:pt idx="1">
                  <c:v>0.37137787603993749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676160"/>
        <c:axId val="101678080"/>
      </c:barChart>
      <c:catAx>
        <c:axId val="10167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678080"/>
        <c:crosses val="autoZero"/>
        <c:auto val="1"/>
        <c:lblAlgn val="ctr"/>
        <c:lblOffset val="100"/>
        <c:noMultiLvlLbl val="0"/>
      </c:catAx>
      <c:valAx>
        <c:axId val="101678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1676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11194.618</c:v>
                </c:pt>
                <c:pt idx="1">
                  <c:v>10711.629000000001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11044.471</c:v>
                </c:pt>
                <c:pt idx="1">
                  <c:v>11757.654999999999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17240.458999999995</c:v>
                </c:pt>
                <c:pt idx="1">
                  <c:v>14284.490000000002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69600"/>
        <c:axId val="101771520"/>
      </c:barChart>
      <c:catAx>
        <c:axId val="10176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771520"/>
        <c:crosses val="autoZero"/>
        <c:auto val="1"/>
        <c:lblAlgn val="ctr"/>
        <c:lblOffset val="100"/>
        <c:noMultiLvlLbl val="0"/>
      </c:catAx>
      <c:valAx>
        <c:axId val="101771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176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0.28355486744681074</c:v>
                </c:pt>
                <c:pt idx="1">
                  <c:v>0.29144296855065821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0.27975170840355112</c:v>
                </c:pt>
                <c:pt idx="1">
                  <c:v>0.31990333836193252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0.43669342414963813</c:v>
                </c:pt>
                <c:pt idx="1">
                  <c:v>0.38865369308740921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409920"/>
        <c:axId val="101411840"/>
      </c:barChart>
      <c:catAx>
        <c:axId val="10140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411840"/>
        <c:crosses val="autoZero"/>
        <c:auto val="1"/>
        <c:lblAlgn val="ctr"/>
        <c:lblOffset val="100"/>
        <c:noMultiLvlLbl val="0"/>
      </c:catAx>
      <c:valAx>
        <c:axId val="101411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1409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57507.806000000011</c:v>
                </c:pt>
                <c:pt idx="1">
                  <c:v>18201.715999999993</c:v>
                </c:pt>
              </c:numCache>
            </c:numRef>
          </c:val>
        </c:ser>
        <c:ser>
          <c:idx val="1"/>
          <c:order val="1"/>
          <c:tx>
            <c:strRef>
              <c:f>'13'!$B$47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36396.625099999997</c:v>
                </c:pt>
                <c:pt idx="1">
                  <c:v>38416.629000000001</c:v>
                </c:pt>
              </c:numCache>
            </c:numRef>
          </c:val>
        </c:ser>
        <c:ser>
          <c:idx val="2"/>
          <c:order val="2"/>
          <c:tx>
            <c:strRef>
              <c:f>'13'!$B$48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'13'!$C$48:$D$48</c:f>
              <c:numCache>
                <c:formatCode>#,##0</c:formatCode>
                <c:ptCount val="2"/>
                <c:pt idx="0">
                  <c:v>28628.015999999996</c:v>
                </c:pt>
                <c:pt idx="1">
                  <c:v>66402.175000000017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86400"/>
        <c:axId val="102488320"/>
      </c:barChart>
      <c:catAx>
        <c:axId val="10248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2488320"/>
        <c:crosses val="autoZero"/>
        <c:auto val="1"/>
        <c:lblAlgn val="ctr"/>
        <c:lblOffset val="100"/>
        <c:noMultiLvlLbl val="0"/>
      </c:catAx>
      <c:valAx>
        <c:axId val="10248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86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0.4693271648534636</c:v>
                </c:pt>
                <c:pt idx="1">
                  <c:v>0.14795674737840475</c:v>
                </c:pt>
              </c:numCache>
            </c:numRef>
          </c:val>
        </c:ser>
        <c:ser>
          <c:idx val="1"/>
          <c:order val="1"/>
          <c:tx>
            <c:strRef>
              <c:f>'13'!$H$47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0.29703662957368615</c:v>
                </c:pt>
                <c:pt idx="1">
                  <c:v>0.31227821992623667</c:v>
                </c:pt>
              </c:numCache>
            </c:numRef>
          </c:val>
        </c:ser>
        <c:ser>
          <c:idx val="2"/>
          <c:order val="2"/>
          <c:tx>
            <c:strRef>
              <c:f>'13'!$H$48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'13'!$I$48:$J$48</c:f>
              <c:numCache>
                <c:formatCode>0.0%</c:formatCode>
                <c:ptCount val="2"/>
                <c:pt idx="0">
                  <c:v>0.23363620557285023</c:v>
                </c:pt>
                <c:pt idx="1">
                  <c:v>0.53976503269535847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93664"/>
        <c:axId val="102595584"/>
      </c:barChart>
      <c:catAx>
        <c:axId val="1025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2595584"/>
        <c:crosses val="autoZero"/>
        <c:auto val="1"/>
        <c:lblAlgn val="ctr"/>
        <c:lblOffset val="100"/>
        <c:noMultiLvlLbl val="0"/>
      </c:catAx>
      <c:valAx>
        <c:axId val="102595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593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21780.241642915287</c:v>
                </c:pt>
                <c:pt idx="1">
                  <c:v>256816.92904281156</c:v>
                </c:pt>
                <c:pt idx="2">
                  <c:v>11194.618</c:v>
                </c:pt>
                <c:pt idx="3">
                  <c:v>57507.806000000011</c:v>
                </c:pt>
                <c:pt idx="4">
                  <c:v>347299.59468572692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2226944"/>
        <c:axId val="102232832"/>
      </c:barChart>
      <c:catAx>
        <c:axId val="102226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2232832"/>
        <c:crosses val="autoZero"/>
        <c:auto val="1"/>
        <c:lblAlgn val="ctr"/>
        <c:lblOffset val="100"/>
        <c:noMultiLvlLbl val="0"/>
      </c:catAx>
      <c:valAx>
        <c:axId val="1022328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222694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97342592"/>
        <c:axId val="97344128"/>
        <c:axId val="0"/>
      </c:bar3DChart>
      <c:catAx>
        <c:axId val="9734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97344128"/>
        <c:crosses val="autoZero"/>
        <c:auto val="1"/>
        <c:lblAlgn val="ctr"/>
        <c:lblOffset val="100"/>
        <c:noMultiLvlLbl val="0"/>
      </c:catAx>
      <c:valAx>
        <c:axId val="97344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73425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20.196774193548386</c:v>
                </c:pt>
                <c:pt idx="1">
                  <c:v>18.689784946236561</c:v>
                </c:pt>
                <c:pt idx="2">
                  <c:v>18.574193548387097</c:v>
                </c:pt>
                <c:pt idx="3">
                  <c:v>18.767741935483873</c:v>
                </c:pt>
                <c:pt idx="4">
                  <c:v>18.767741935483873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2326656"/>
        <c:axId val="102328192"/>
      </c:barChart>
      <c:catAx>
        <c:axId val="102326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2328192"/>
        <c:crosses val="autoZero"/>
        <c:auto val="1"/>
        <c:lblAlgn val="ctr"/>
        <c:lblOffset val="100"/>
        <c:noMultiLvlLbl val="0"/>
      </c:catAx>
      <c:valAx>
        <c:axId val="1023281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2326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"/>
                  <c:y val="2.10969584684267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6.2701253990488856E-2</c:v>
                </c:pt>
                <c:pt idx="1">
                  <c:v>0.73967317060222648</c:v>
                </c:pt>
                <c:pt idx="2">
                  <c:v>3.2247934994024736E-2</c:v>
                </c:pt>
                <c:pt idx="3">
                  <c:v>0.16537764041325984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25.6</c:v>
                </c:pt>
                <c:pt idx="1">
                  <c:v>24.05</c:v>
                </c:pt>
                <c:pt idx="2">
                  <c:v>23.8</c:v>
                </c:pt>
                <c:pt idx="3">
                  <c:v>24.2</c:v>
                </c:pt>
                <c:pt idx="4">
                  <c:v>24.2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14.4</c:v>
                </c:pt>
                <c:pt idx="1">
                  <c:v>13.533333333333331</c:v>
                </c:pt>
                <c:pt idx="2">
                  <c:v>12.6</c:v>
                </c:pt>
                <c:pt idx="3">
                  <c:v>13.5</c:v>
                </c:pt>
                <c:pt idx="4">
                  <c:v>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402304"/>
        <c:axId val="102404096"/>
      </c:barChart>
      <c:catAx>
        <c:axId val="102402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2404096"/>
        <c:crosses val="autoZero"/>
        <c:auto val="1"/>
        <c:lblAlgn val="ctr"/>
        <c:lblOffset val="100"/>
        <c:noMultiLvlLbl val="0"/>
      </c:catAx>
      <c:valAx>
        <c:axId val="1024040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2402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20920.320725427599</c:v>
                </c:pt>
                <c:pt idx="1">
                  <c:v>257495.08045758418</c:v>
                </c:pt>
                <c:pt idx="2">
                  <c:v>11044.471</c:v>
                </c:pt>
                <c:pt idx="3">
                  <c:v>36396.625099999997</c:v>
                </c:pt>
                <c:pt idx="4">
                  <c:v>325856.49728301179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277312"/>
        <c:axId val="103278848"/>
      </c:barChart>
      <c:catAx>
        <c:axId val="1032773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3278848"/>
        <c:crosses val="autoZero"/>
        <c:auto val="1"/>
        <c:lblAlgn val="ctr"/>
        <c:lblOffset val="100"/>
        <c:noMultiLvlLbl val="0"/>
      </c:catAx>
      <c:valAx>
        <c:axId val="1032788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27731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20.07741935483871</c:v>
                </c:pt>
                <c:pt idx="1">
                  <c:v>18.911827956989249</c:v>
                </c:pt>
                <c:pt idx="2">
                  <c:v>18.658064516129031</c:v>
                </c:pt>
                <c:pt idx="3">
                  <c:v>19.025806451612901</c:v>
                </c:pt>
                <c:pt idx="4">
                  <c:v>19.025806451612901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613696"/>
        <c:axId val="97615232"/>
      </c:barChart>
      <c:catAx>
        <c:axId val="97613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615232"/>
        <c:crosses val="autoZero"/>
        <c:auto val="1"/>
        <c:lblAlgn val="ctr"/>
        <c:lblOffset val="100"/>
        <c:noMultiLvlLbl val="0"/>
      </c:catAx>
      <c:valAx>
        <c:axId val="976152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61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6.4180827106547753E-2</c:v>
                </c:pt>
                <c:pt idx="1">
                  <c:v>0.79023691844635113</c:v>
                </c:pt>
                <c:pt idx="2">
                  <c:v>3.3937980019782606E-2</c:v>
                </c:pt>
                <c:pt idx="3">
                  <c:v>0.11164427442731854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28.2</c:v>
                </c:pt>
                <c:pt idx="1">
                  <c:v>27.116666666666664</c:v>
                </c:pt>
                <c:pt idx="2">
                  <c:v>26.7</c:v>
                </c:pt>
                <c:pt idx="3">
                  <c:v>27.2</c:v>
                </c:pt>
                <c:pt idx="4">
                  <c:v>27.2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14.9</c:v>
                </c:pt>
                <c:pt idx="1">
                  <c:v>13.166666666666666</c:v>
                </c:pt>
                <c:pt idx="2">
                  <c:v>12.8</c:v>
                </c:pt>
                <c:pt idx="3">
                  <c:v>13.2</c:v>
                </c:pt>
                <c:pt idx="4">
                  <c:v>13.2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350272"/>
        <c:axId val="103351808"/>
      </c:barChart>
      <c:catAx>
        <c:axId val="10335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3351808"/>
        <c:crosses val="autoZero"/>
        <c:auto val="1"/>
        <c:lblAlgn val="ctr"/>
        <c:lblOffset val="100"/>
        <c:noMultiLvlLbl val="0"/>
      </c:catAx>
      <c:valAx>
        <c:axId val="1033518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350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39366.726047373188</c:v>
                </c:pt>
                <c:pt idx="1">
                  <c:v>375417.54902026302</c:v>
                </c:pt>
                <c:pt idx="2">
                  <c:v>17240.458999999995</c:v>
                </c:pt>
                <c:pt idx="3">
                  <c:v>28628.015999999996</c:v>
                </c:pt>
                <c:pt idx="4">
                  <c:v>460652.7500676362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426304"/>
        <c:axId val="103440384"/>
      </c:barChart>
      <c:catAx>
        <c:axId val="103426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3440384"/>
        <c:crosses val="autoZero"/>
        <c:auto val="1"/>
        <c:lblAlgn val="ctr"/>
        <c:lblOffset val="100"/>
        <c:noMultiLvlLbl val="0"/>
      </c:catAx>
      <c:valAx>
        <c:axId val="1034403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42630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13.216666666666667</c:v>
                </c:pt>
                <c:pt idx="1">
                  <c:v>12.041666666666666</c:v>
                </c:pt>
                <c:pt idx="2">
                  <c:v>11.523333333333332</c:v>
                </c:pt>
                <c:pt idx="3">
                  <c:v>12.04</c:v>
                </c:pt>
                <c:pt idx="4">
                  <c:v>12.04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447936"/>
        <c:axId val="103470208"/>
      </c:barChart>
      <c:catAx>
        <c:axId val="103447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3470208"/>
        <c:crosses val="autoZero"/>
        <c:auto val="1"/>
        <c:lblAlgn val="ctr"/>
        <c:lblOffset val="100"/>
        <c:noMultiLvlLbl val="0"/>
      </c:catAx>
      <c:valAx>
        <c:axId val="1034702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447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8.541232449071591E-2</c:v>
                </c:pt>
                <c:pt idx="1">
                  <c:v>0.81508271168318036</c:v>
                </c:pt>
                <c:pt idx="2">
                  <c:v>3.7411938788116314E-2</c:v>
                </c:pt>
                <c:pt idx="3">
                  <c:v>6.2093025037987373E-2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1653</c:v>
                </c:pt>
                <c:pt idx="1">
                  <c:v>6592</c:v>
                </c:pt>
                <c:pt idx="2">
                  <c:v>200873</c:v>
                </c:pt>
                <c:pt idx="3">
                  <c:v>2635663</c:v>
                </c:pt>
                <c:pt idx="4">
                  <c:v>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17.100000000000001</c:v>
                </c:pt>
                <c:pt idx="1">
                  <c:v>15.799999999999999</c:v>
                </c:pt>
                <c:pt idx="2">
                  <c:v>16</c:v>
                </c:pt>
                <c:pt idx="3">
                  <c:v>15.9</c:v>
                </c:pt>
                <c:pt idx="4">
                  <c:v>15.9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9.6999999999999993</c:v>
                </c:pt>
                <c:pt idx="1">
                  <c:v>8.85</c:v>
                </c:pt>
                <c:pt idx="2">
                  <c:v>8</c:v>
                </c:pt>
                <c:pt idx="3">
                  <c:v>8.9</c:v>
                </c:pt>
                <c:pt idx="4">
                  <c:v>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540224"/>
        <c:axId val="103541760"/>
      </c:barChart>
      <c:catAx>
        <c:axId val="103540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3541760"/>
        <c:crosses val="autoZero"/>
        <c:auto val="1"/>
        <c:lblAlgn val="ctr"/>
        <c:lblOffset val="100"/>
        <c:noMultiLvlLbl val="0"/>
      </c:catAx>
      <c:valAx>
        <c:axId val="1035417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540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82067.288415716059</c:v>
                </c:pt>
                <c:pt idx="1">
                  <c:v>889729.55852065887</c:v>
                </c:pt>
                <c:pt idx="2">
                  <c:v>39479.547999999995</c:v>
                </c:pt>
                <c:pt idx="3">
                  <c:v>122532.4471</c:v>
                </c:pt>
                <c:pt idx="4">
                  <c:v>1133808.8420363748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653376"/>
        <c:axId val="103654912"/>
      </c:barChart>
      <c:catAx>
        <c:axId val="103653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3654912"/>
        <c:crosses val="autoZero"/>
        <c:auto val="1"/>
        <c:lblAlgn val="ctr"/>
        <c:lblOffset val="100"/>
        <c:noMultiLvlLbl val="0"/>
      </c:catAx>
      <c:valAx>
        <c:axId val="1036549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653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17.830286738351255</c:v>
                </c:pt>
                <c:pt idx="1">
                  <c:v>16.547759856630826</c:v>
                </c:pt>
                <c:pt idx="2">
                  <c:v>16.251863799283154</c:v>
                </c:pt>
                <c:pt idx="3">
                  <c:v>16.611182795698927</c:v>
                </c:pt>
                <c:pt idx="4">
                  <c:v>16.611182795698927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675008"/>
        <c:axId val="103676544"/>
      </c:barChart>
      <c:catAx>
        <c:axId val="103675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3676544"/>
        <c:crosses val="autoZero"/>
        <c:auto val="1"/>
        <c:lblAlgn val="ctr"/>
        <c:lblOffset val="100"/>
        <c:noMultiLvlLbl val="0"/>
      </c:catAx>
      <c:valAx>
        <c:axId val="1036765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675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7.2360804369165879E-2</c:v>
                </c:pt>
                <c:pt idx="1">
                  <c:v>0.78484856402735703</c:v>
                </c:pt>
                <c:pt idx="2">
                  <c:v>3.4832799761553915E-2</c:v>
                </c:pt>
                <c:pt idx="3">
                  <c:v>0.10795783184192331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28.2</c:v>
                </c:pt>
                <c:pt idx="1">
                  <c:v>27.116666666666664</c:v>
                </c:pt>
                <c:pt idx="2">
                  <c:v>26.7</c:v>
                </c:pt>
                <c:pt idx="3">
                  <c:v>27.2</c:v>
                </c:pt>
                <c:pt idx="4">
                  <c:v>27.2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9.6999999999999993</c:v>
                </c:pt>
                <c:pt idx="1">
                  <c:v>8.85</c:v>
                </c:pt>
                <c:pt idx="2">
                  <c:v>8</c:v>
                </c:pt>
                <c:pt idx="3">
                  <c:v>8.9</c:v>
                </c:pt>
                <c:pt idx="4">
                  <c:v>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808000"/>
        <c:axId val="104153856"/>
      </c:barChart>
      <c:catAx>
        <c:axId val="103808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4153856"/>
        <c:crosses val="autoZero"/>
        <c:auto val="1"/>
        <c:lblAlgn val="ctr"/>
        <c:lblOffset val="100"/>
        <c:noMultiLvlLbl val="0"/>
      </c:catAx>
      <c:valAx>
        <c:axId val="1041538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808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406728.03300477361</c:v>
                </c:pt>
                <c:pt idx="1">
                  <c:v>2634073.0335093383</c:v>
                </c:pt>
                <c:pt idx="2">
                  <c:v>129488.106</c:v>
                </c:pt>
                <c:pt idx="3">
                  <c:v>109984.26450000002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137464.07387692365</c:v>
                </c:pt>
                <c:pt idx="1">
                  <c:v>1181450.7123774718</c:v>
                </c:pt>
                <c:pt idx="2">
                  <c:v>56421.904999999999</c:v>
                </c:pt>
                <c:pt idx="3">
                  <c:v>53532.820999999996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82067.288415716073</c:v>
                </c:pt>
                <c:pt idx="1">
                  <c:v>889729.55852065876</c:v>
                </c:pt>
                <c:pt idx="2">
                  <c:v>39479.547999999995</c:v>
                </c:pt>
                <c:pt idx="3">
                  <c:v>122532.44709999999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05696"/>
        <c:axId val="104207488"/>
      </c:barChart>
      <c:catAx>
        <c:axId val="1042056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4207488"/>
        <c:crosses val="autoZero"/>
        <c:auto val="1"/>
        <c:lblAlgn val="ctr"/>
        <c:lblOffset val="100"/>
        <c:noMultiLvlLbl val="0"/>
      </c:catAx>
      <c:valAx>
        <c:axId val="104207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205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94521.886530000003</c:v>
                </c:pt>
                <c:pt idx="1">
                  <c:v>293140.46677000012</c:v>
                </c:pt>
                <c:pt idx="2">
                  <c:v>103307.41757999999</c:v>
                </c:pt>
                <c:pt idx="3">
                  <c:v>108931.61069000006</c:v>
                </c:pt>
                <c:pt idx="4">
                  <c:v>115047.91497999997</c:v>
                </c:pt>
                <c:pt idx="5">
                  <c:v>410268.48549000005</c:v>
                </c:pt>
                <c:pt idx="6">
                  <c:v>165171.25552999994</c:v>
                </c:pt>
                <c:pt idx="7">
                  <c:v>162064.10112000001</c:v>
                </c:pt>
                <c:pt idx="8">
                  <c:v>143441.34945000004</c:v>
                </c:pt>
                <c:pt idx="9">
                  <c:v>220730.98589599898</c:v>
                </c:pt>
                <c:pt idx="10">
                  <c:v>500657.39442000003</c:v>
                </c:pt>
                <c:pt idx="11">
                  <c:v>1053379.17726</c:v>
                </c:pt>
                <c:pt idx="12">
                  <c:v>120761.45835000002</c:v>
                </c:pt>
                <c:pt idx="13">
                  <c:v>140223.08921999999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2900480"/>
        <c:axId val="102902016"/>
      </c:barChart>
      <c:catAx>
        <c:axId val="102900480"/>
        <c:scaling>
          <c:orientation val="maxMin"/>
        </c:scaling>
        <c:delete val="0"/>
        <c:axPos val="l"/>
        <c:majorTickMark val="out"/>
        <c:minorTickMark val="none"/>
        <c:tickLblPos val="nextTo"/>
        <c:crossAx val="102902016"/>
        <c:crosses val="autoZero"/>
        <c:auto val="1"/>
        <c:lblAlgn val="ctr"/>
        <c:lblOffset val="100"/>
        <c:noMultiLvlLbl val="0"/>
      </c:catAx>
      <c:valAx>
        <c:axId val="102902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2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18.387096774193552</c:v>
                </c:pt>
                <c:pt idx="1">
                  <c:v>20.951612903225808</c:v>
                </c:pt>
                <c:pt idx="2">
                  <c:v>17.0741935483871</c:v>
                </c:pt>
                <c:pt idx="3">
                  <c:v>18.099999999999998</c:v>
                </c:pt>
                <c:pt idx="4">
                  <c:v>18.012903225806454</c:v>
                </c:pt>
                <c:pt idx="5">
                  <c:v>18.580645161290327</c:v>
                </c:pt>
                <c:pt idx="6">
                  <c:v>18.367741935483874</c:v>
                </c:pt>
                <c:pt idx="7">
                  <c:v>18.251612903225809</c:v>
                </c:pt>
                <c:pt idx="8">
                  <c:v>19.064516129032253</c:v>
                </c:pt>
                <c:pt idx="9">
                  <c:v>20.787096774193543</c:v>
                </c:pt>
                <c:pt idx="10">
                  <c:v>19.306451612903228</c:v>
                </c:pt>
                <c:pt idx="11">
                  <c:v>19.074193548387097</c:v>
                </c:pt>
                <c:pt idx="12">
                  <c:v>18.535483870967738</c:v>
                </c:pt>
                <c:pt idx="13">
                  <c:v>18.845161290322583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2942208"/>
        <c:axId val="102943744"/>
      </c:barChart>
      <c:catAx>
        <c:axId val="102942208"/>
        <c:scaling>
          <c:orientation val="maxMin"/>
        </c:scaling>
        <c:delete val="0"/>
        <c:axPos val="l"/>
        <c:majorTickMark val="out"/>
        <c:minorTickMark val="none"/>
        <c:tickLblPos val="low"/>
        <c:crossAx val="102943744"/>
        <c:crosses val="autoZero"/>
        <c:auto val="1"/>
        <c:lblAlgn val="ctr"/>
        <c:lblOffset val="100"/>
        <c:noMultiLvlLbl val="0"/>
      </c:catAx>
      <c:valAx>
        <c:axId val="1029437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2942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94070.149449999997</c:v>
                </c:pt>
                <c:pt idx="1">
                  <c:v>304123.01468999987</c:v>
                </c:pt>
                <c:pt idx="2">
                  <c:v>93157.972200000004</c:v>
                </c:pt>
                <c:pt idx="3">
                  <c:v>115878.48471</c:v>
                </c:pt>
                <c:pt idx="4">
                  <c:v>117411.38956</c:v>
                </c:pt>
                <c:pt idx="5">
                  <c:v>371224.69669000007</c:v>
                </c:pt>
                <c:pt idx="6">
                  <c:v>167096.15507999994</c:v>
                </c:pt>
                <c:pt idx="7">
                  <c:v>151567.22981000005</c:v>
                </c:pt>
                <c:pt idx="8">
                  <c:v>156748.79918999999</c:v>
                </c:pt>
                <c:pt idx="9">
                  <c:v>211215.0712699999</c:v>
                </c:pt>
                <c:pt idx="10">
                  <c:v>494347.44679999992</c:v>
                </c:pt>
                <c:pt idx="11">
                  <c:v>832189.26853000012</c:v>
                </c:pt>
                <c:pt idx="12">
                  <c:v>124414.77531</c:v>
                </c:pt>
                <c:pt idx="13">
                  <c:v>148626.67082999999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000704"/>
        <c:axId val="104468864"/>
      </c:barChart>
      <c:catAx>
        <c:axId val="103000704"/>
        <c:scaling>
          <c:orientation val="maxMin"/>
        </c:scaling>
        <c:delete val="0"/>
        <c:axPos val="l"/>
        <c:majorTickMark val="out"/>
        <c:minorTickMark val="none"/>
        <c:tickLblPos val="nextTo"/>
        <c:crossAx val="104468864"/>
        <c:crosses val="autoZero"/>
        <c:auto val="1"/>
        <c:lblAlgn val="ctr"/>
        <c:lblOffset val="100"/>
        <c:noMultiLvlLbl val="0"/>
      </c:catAx>
      <c:valAx>
        <c:axId val="1044688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300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18.477419354838716</c:v>
                </c:pt>
                <c:pt idx="1">
                  <c:v>21.432258064516127</c:v>
                </c:pt>
                <c:pt idx="2">
                  <c:v>16.787096774193547</c:v>
                </c:pt>
                <c:pt idx="3">
                  <c:v>18.493548387096773</c:v>
                </c:pt>
                <c:pt idx="4">
                  <c:v>17.664516129032258</c:v>
                </c:pt>
                <c:pt idx="5">
                  <c:v>19.283870967741933</c:v>
                </c:pt>
                <c:pt idx="6">
                  <c:v>19.083870967741941</c:v>
                </c:pt>
                <c:pt idx="7">
                  <c:v>19.009677419354837</c:v>
                </c:pt>
                <c:pt idx="8">
                  <c:v>18.974193548387102</c:v>
                </c:pt>
                <c:pt idx="9">
                  <c:v>20.690322580645166</c:v>
                </c:pt>
                <c:pt idx="10">
                  <c:v>19.216129032258067</c:v>
                </c:pt>
                <c:pt idx="11">
                  <c:v>18.509677419354844</c:v>
                </c:pt>
                <c:pt idx="12">
                  <c:v>18.990322580645159</c:v>
                </c:pt>
                <c:pt idx="13">
                  <c:v>19.341935483870973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4492416"/>
        <c:axId val="104494208"/>
      </c:barChart>
      <c:catAx>
        <c:axId val="104492416"/>
        <c:scaling>
          <c:orientation val="maxMin"/>
        </c:scaling>
        <c:delete val="0"/>
        <c:axPos val="l"/>
        <c:majorTickMark val="out"/>
        <c:minorTickMark val="none"/>
        <c:tickLblPos val="low"/>
        <c:crossAx val="104494208"/>
        <c:crosses val="autoZero"/>
        <c:auto val="1"/>
        <c:lblAlgn val="ctr"/>
        <c:lblOffset val="100"/>
        <c:noMultiLvlLbl val="0"/>
      </c:catAx>
      <c:valAx>
        <c:axId val="1044942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4492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1186.6677117817117</c:v>
                </c:pt>
                <c:pt idx="1">
                  <c:v>776.49826739073626</c:v>
                </c:pt>
                <c:pt idx="2">
                  <c:v>768.98807018132754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343.25468947937043</c:v>
                </c:pt>
                <c:pt idx="1">
                  <c:v>145.30560662038042</c:v>
                </c:pt>
                <c:pt idx="2">
                  <c:v>104.61779126344746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572.28128692227097</c:v>
                </c:pt>
                <c:pt idx="1">
                  <c:v>153.71125100176775</c:v>
                </c:pt>
                <c:pt idx="2">
                  <c:v>69.120323789098592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1109.9253148810319</c:v>
                </c:pt>
                <c:pt idx="1">
                  <c:v>311.93608092261434</c:v>
                </c:pt>
                <c:pt idx="2">
                  <c:v>150.91528523110023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15.39925622272456</c:v>
                </c:pt>
                <c:pt idx="1">
                  <c:v>15.420333971430711</c:v>
                </c:pt>
                <c:pt idx="2">
                  <c:v>15.440344962106828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07232"/>
        <c:axId val="101808768"/>
      </c:barChart>
      <c:catAx>
        <c:axId val="101807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808768"/>
        <c:crosses val="autoZero"/>
        <c:auto val="1"/>
        <c:lblAlgn val="ctr"/>
        <c:lblOffset val="100"/>
        <c:noMultiLvlLbl val="0"/>
      </c:catAx>
      <c:valAx>
        <c:axId val="10180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180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146979.82597000001</c:v>
                </c:pt>
                <c:pt idx="1">
                  <c:v>506675.08899999998</c:v>
                </c:pt>
                <c:pt idx="2">
                  <c:v>129831.06334000001</c:v>
                </c:pt>
                <c:pt idx="3">
                  <c:v>191365.82087000003</c:v>
                </c:pt>
                <c:pt idx="4">
                  <c:v>186374.68220000001</c:v>
                </c:pt>
                <c:pt idx="5">
                  <c:v>557852.98922999995</c:v>
                </c:pt>
                <c:pt idx="6">
                  <c:v>245788.41757000005</c:v>
                </c:pt>
                <c:pt idx="7">
                  <c:v>228828.31930000003</c:v>
                </c:pt>
                <c:pt idx="8">
                  <c:v>222966.19068999996</c:v>
                </c:pt>
                <c:pt idx="9">
                  <c:v>405989.62031703303</c:v>
                </c:pt>
                <c:pt idx="10">
                  <c:v>692738.85213999997</c:v>
                </c:pt>
                <c:pt idx="11">
                  <c:v>887970.91792999976</c:v>
                </c:pt>
                <c:pt idx="12">
                  <c:v>197130.71057</c:v>
                </c:pt>
                <c:pt idx="13">
                  <c:v>219679.46405000001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4567552"/>
        <c:axId val="104569088"/>
      </c:barChart>
      <c:catAx>
        <c:axId val="104567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04569088"/>
        <c:crosses val="autoZero"/>
        <c:auto val="1"/>
        <c:lblAlgn val="ctr"/>
        <c:lblOffset val="100"/>
        <c:noMultiLvlLbl val="0"/>
      </c:catAx>
      <c:valAx>
        <c:axId val="1045690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4567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11.370000000000003</c:v>
                </c:pt>
                <c:pt idx="1">
                  <c:v>13.833333333333332</c:v>
                </c:pt>
                <c:pt idx="2">
                  <c:v>10.273333333333337</c:v>
                </c:pt>
                <c:pt idx="3">
                  <c:v>11.819999999999999</c:v>
                </c:pt>
                <c:pt idx="4">
                  <c:v>11.650000000000002</c:v>
                </c:pt>
                <c:pt idx="5">
                  <c:v>12.660000000000002</c:v>
                </c:pt>
                <c:pt idx="6">
                  <c:v>12.283333333333331</c:v>
                </c:pt>
                <c:pt idx="7">
                  <c:v>12.043333333333333</c:v>
                </c:pt>
                <c:pt idx="8">
                  <c:v>11.579999999999997</c:v>
                </c:pt>
                <c:pt idx="9">
                  <c:v>13.74</c:v>
                </c:pt>
                <c:pt idx="10">
                  <c:v>12.419999999999998</c:v>
                </c:pt>
                <c:pt idx="11">
                  <c:v>12.486666666666666</c:v>
                </c:pt>
                <c:pt idx="12">
                  <c:v>11.519999999999998</c:v>
                </c:pt>
                <c:pt idx="13">
                  <c:v>12.449999999999998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276928"/>
        <c:axId val="105278464"/>
      </c:barChart>
      <c:catAx>
        <c:axId val="105276928"/>
        <c:scaling>
          <c:orientation val="maxMin"/>
        </c:scaling>
        <c:delete val="0"/>
        <c:axPos val="l"/>
        <c:majorTickMark val="out"/>
        <c:minorTickMark val="none"/>
        <c:tickLblPos val="low"/>
        <c:crossAx val="105278464"/>
        <c:crosses val="autoZero"/>
        <c:auto val="1"/>
        <c:lblAlgn val="ctr"/>
        <c:lblOffset val="100"/>
        <c:noMultiLvlLbl val="0"/>
      </c:catAx>
      <c:valAx>
        <c:axId val="1052784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527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335571.86194999999</c:v>
                </c:pt>
                <c:pt idx="1">
                  <c:v>1103938.5704599996</c:v>
                </c:pt>
                <c:pt idx="2">
                  <c:v>326296.45312000002</c:v>
                </c:pt>
                <c:pt idx="3">
                  <c:v>416175.9162700001</c:v>
                </c:pt>
                <c:pt idx="4">
                  <c:v>418833.98673999996</c:v>
                </c:pt>
                <c:pt idx="5">
                  <c:v>1339346.17141</c:v>
                </c:pt>
                <c:pt idx="6">
                  <c:v>578055.82817999984</c:v>
                </c:pt>
                <c:pt idx="7">
                  <c:v>542459.65023000003</c:v>
                </c:pt>
                <c:pt idx="8">
                  <c:v>523156.33933000005</c:v>
                </c:pt>
                <c:pt idx="9">
                  <c:v>837935.67748303199</c:v>
                </c:pt>
                <c:pt idx="10">
                  <c:v>1687743.6933599999</c:v>
                </c:pt>
                <c:pt idx="11">
                  <c:v>2773539.3637199998</c:v>
                </c:pt>
                <c:pt idx="12">
                  <c:v>442306.94423000002</c:v>
                </c:pt>
                <c:pt idx="13">
                  <c:v>508529.22409999999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314944"/>
        <c:axId val="105070976"/>
      </c:barChart>
      <c:catAx>
        <c:axId val="105314944"/>
        <c:scaling>
          <c:orientation val="maxMin"/>
        </c:scaling>
        <c:delete val="0"/>
        <c:axPos val="l"/>
        <c:majorTickMark val="out"/>
        <c:minorTickMark val="none"/>
        <c:tickLblPos val="nextTo"/>
        <c:crossAx val="105070976"/>
        <c:crosses val="autoZero"/>
        <c:auto val="1"/>
        <c:lblAlgn val="ctr"/>
        <c:lblOffset val="100"/>
        <c:noMultiLvlLbl val="0"/>
      </c:catAx>
      <c:valAx>
        <c:axId val="1050709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531494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16.078172043010756</c:v>
                </c:pt>
                <c:pt idx="1">
                  <c:v>18.739068100358423</c:v>
                </c:pt>
                <c:pt idx="2">
                  <c:v>14.711541218637995</c:v>
                </c:pt>
                <c:pt idx="3">
                  <c:v>16.13784946236559</c:v>
                </c:pt>
                <c:pt idx="4">
                  <c:v>15.775806451612903</c:v>
                </c:pt>
                <c:pt idx="5">
                  <c:v>16.841505376344088</c:v>
                </c:pt>
                <c:pt idx="6">
                  <c:v>16.578315412186381</c:v>
                </c:pt>
                <c:pt idx="7">
                  <c:v>16.43487455197133</c:v>
                </c:pt>
                <c:pt idx="8">
                  <c:v>16.539569892473118</c:v>
                </c:pt>
                <c:pt idx="9">
                  <c:v>18.405806451612904</c:v>
                </c:pt>
                <c:pt idx="10">
                  <c:v>16.980860215053767</c:v>
                </c:pt>
                <c:pt idx="11">
                  <c:v>16.690179211469538</c:v>
                </c:pt>
                <c:pt idx="12">
                  <c:v>16.34860215053763</c:v>
                </c:pt>
                <c:pt idx="13">
                  <c:v>16.879032258064516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078144"/>
        <c:axId val="105079936"/>
      </c:barChart>
      <c:catAx>
        <c:axId val="105078144"/>
        <c:scaling>
          <c:orientation val="maxMin"/>
        </c:scaling>
        <c:delete val="0"/>
        <c:axPos val="l"/>
        <c:majorTickMark val="out"/>
        <c:minorTickMark val="none"/>
        <c:tickLblPos val="low"/>
        <c:crossAx val="105079936"/>
        <c:crosses val="autoZero"/>
        <c:auto val="1"/>
        <c:lblAlgn val="ctr"/>
        <c:lblOffset val="100"/>
        <c:noMultiLvlLbl val="0"/>
      </c:catAx>
      <c:valAx>
        <c:axId val="1050799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5078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Stav provozních zásob ZP, které náleží do plynárenské soustavy ČR</a:t>
            </a:r>
          </a:p>
        </c:rich>
      </c:tx>
      <c:layout>
        <c:manualLayout>
          <c:xMode val="edge"/>
          <c:yMode val="edge"/>
          <c:x val="0.17201054729269952"/>
          <c:y val="1.70574210302898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80207507618594"/>
          <c:y val="0.11482615346997692"/>
          <c:w val="0.64457507510427958"/>
          <c:h val="0.61421924387111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stav zásob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#,##0</c:formatCode>
                <c:ptCount val="12"/>
                <c:pt idx="0">
                  <c:v>978842.9608421697</c:v>
                </c:pt>
                <c:pt idx="1">
                  <c:v>558046.60684216954</c:v>
                </c:pt>
                <c:pt idx="2">
                  <c:v>456381.0998421695</c:v>
                </c:pt>
                <c:pt idx="3">
                  <c:v>642980.38984216948</c:v>
                </c:pt>
                <c:pt idx="4">
                  <c:v>996896.70184216928</c:v>
                </c:pt>
                <c:pt idx="5">
                  <c:v>1809404.7408421694</c:v>
                </c:pt>
                <c:pt idx="6">
                  <c:v>2326531.0668421695</c:v>
                </c:pt>
                <c:pt idx="7">
                  <c:v>2712562.0398421697</c:v>
                </c:pt>
                <c:pt idx="8">
                  <c:v>2940744.2688421691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4419328"/>
        <c:axId val="104421248"/>
      </c:barChart>
      <c:catAx>
        <c:axId val="10441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04421248"/>
        <c:crossesAt val="-4000"/>
        <c:auto val="1"/>
        <c:lblAlgn val="ctr"/>
        <c:lblOffset val="100"/>
        <c:noMultiLvlLbl val="0"/>
      </c:catAx>
      <c:valAx>
        <c:axId val="104421248"/>
        <c:scaling>
          <c:orientation val="minMax"/>
          <c:max val="35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419328"/>
        <c:crosses val="autoZero"/>
        <c:crossBetween val="between"/>
        <c:majorUnit val="500000"/>
      </c:valAx>
    </c:plotArea>
    <c:legend>
      <c:legendPos val="r"/>
      <c:layout>
        <c:manualLayout>
          <c:xMode val="edge"/>
          <c:yMode val="edge"/>
          <c:x val="0.82633566637503642"/>
          <c:y val="0.35257836069507709"/>
          <c:w val="0.14050646446971907"/>
          <c:h val="8.6403329767110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876.94375400000001</c:v>
                </c:pt>
                <c:pt idx="1">
                  <c:v>450.93774999999999</c:v>
                </c:pt>
                <c:pt idx="2">
                  <c:v>126.30672300000001</c:v>
                </c:pt>
                <c:pt idx="3">
                  <c:v>19.858931999999999</c:v>
                </c:pt>
                <c:pt idx="4">
                  <c:v>19.121337</c:v>
                </c:pt>
                <c:pt idx="5">
                  <c:v>0</c:v>
                </c:pt>
                <c:pt idx="6">
                  <c:v>10.850256</c:v>
                </c:pt>
                <c:pt idx="7">
                  <c:v>10.132531999999999</c:v>
                </c:pt>
                <c:pt idx="8">
                  <c:v>42.093180999999994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-0.68487599999999993</c:v>
                </c:pt>
                <c:pt idx="1">
                  <c:v>-30.141396</c:v>
                </c:pt>
                <c:pt idx="2">
                  <c:v>-24.641216</c:v>
                </c:pt>
                <c:pt idx="3">
                  <c:v>-223.39213000000001</c:v>
                </c:pt>
                <c:pt idx="4">
                  <c:v>-374.35755199999994</c:v>
                </c:pt>
                <c:pt idx="5">
                  <c:v>-812.77543900000001</c:v>
                </c:pt>
                <c:pt idx="6">
                  <c:v>-528.78818699999999</c:v>
                </c:pt>
                <c:pt idx="7">
                  <c:v>-397.651005</c:v>
                </c:pt>
                <c:pt idx="8">
                  <c:v>-271.43229599999995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5906560"/>
        <c:axId val="105908480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876.25887799999998</c:v>
                </c:pt>
                <c:pt idx="1">
                  <c:v>420.79635400000001</c:v>
                </c:pt>
                <c:pt idx="2">
                  <c:v>101.66550700000001</c:v>
                </c:pt>
                <c:pt idx="3">
                  <c:v>-203.533198</c:v>
                </c:pt>
                <c:pt idx="4">
                  <c:v>-355.23621499999996</c:v>
                </c:pt>
                <c:pt idx="5">
                  <c:v>-812.77543900000001</c:v>
                </c:pt>
                <c:pt idx="6">
                  <c:v>-517.93793100000005</c:v>
                </c:pt>
                <c:pt idx="7">
                  <c:v>-387.51847299999997</c:v>
                </c:pt>
                <c:pt idx="8">
                  <c:v>-229.33911499999996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6560"/>
        <c:axId val="105908480"/>
      </c:lineChart>
      <c:catAx>
        <c:axId val="10590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05908480"/>
        <c:crossesAt val="-4000"/>
        <c:auto val="1"/>
        <c:lblAlgn val="ctr"/>
        <c:lblOffset val="100"/>
        <c:noMultiLvlLbl val="0"/>
      </c:catAx>
      <c:valAx>
        <c:axId val="10590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590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12665.524476852499</c:v>
                </c:pt>
                <c:pt idx="1">
                  <c:v>8298.5699024000005</c:v>
                </c:pt>
                <c:pt idx="2">
                  <c:v>8204.2489212199998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3663.4036608600004</c:v>
                </c:pt>
                <c:pt idx="1">
                  <c:v>1552.9386849100006</c:v>
                </c:pt>
                <c:pt idx="2">
                  <c:v>1116.3670631700002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6108.5751483721851</c:v>
                </c:pt>
                <c:pt idx="1">
                  <c:v>1642.78441677</c:v>
                </c:pt>
                <c:pt idx="2">
                  <c:v>737.7772982755622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11848.902350099659</c:v>
                </c:pt>
                <c:pt idx="1">
                  <c:v>3333.9287243899998</c:v>
                </c:pt>
                <c:pt idx="2">
                  <c:v>1610.7454298874698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164.38782892</c:v>
                </c:pt>
                <c:pt idx="1">
                  <c:v>164.80663035000001</c:v>
                </c:pt>
                <c:pt idx="2">
                  <c:v>164.75096803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51136"/>
        <c:axId val="101852672"/>
      </c:barChart>
      <c:catAx>
        <c:axId val="10185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852672"/>
        <c:crosses val="autoZero"/>
        <c:auto val="1"/>
        <c:lblAlgn val="ctr"/>
        <c:lblOffset val="100"/>
        <c:noMultiLvlLbl val="0"/>
      </c:catAx>
      <c:valAx>
        <c:axId val="10185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1851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14139.373374500214</c:v>
                </c:pt>
                <c:pt idx="1">
                  <c:v>7805.5585825826056</c:v>
                </c:pt>
                <c:pt idx="2">
                  <c:v>11203.215916121744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886592"/>
        <c:axId val="101982592"/>
      </c:barChart>
      <c:catAx>
        <c:axId val="101886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1982592"/>
        <c:crosses val="autoZero"/>
        <c:auto val="1"/>
        <c:lblAlgn val="ctr"/>
        <c:lblOffset val="100"/>
        <c:noMultiLvlLbl val="0"/>
      </c:catAx>
      <c:valAx>
        <c:axId val="101982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188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13419.884103970488</c:v>
                </c:pt>
                <c:pt idx="1">
                  <c:v>7224.9207554083378</c:v>
                </c:pt>
                <c:pt idx="2">
                  <c:v>10511.491668274037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993088"/>
        <c:axId val="102007168"/>
      </c:barChart>
      <c:catAx>
        <c:axId val="101993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2007168"/>
        <c:crosses val="autoZero"/>
        <c:auto val="1"/>
        <c:lblAlgn val="ctr"/>
        <c:lblOffset val="100"/>
        <c:noMultiLvlLbl val="0"/>
      </c:catAx>
      <c:valAx>
        <c:axId val="102007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19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21829.451333880406</c:v>
                </c:pt>
                <c:pt idx="1">
                  <c:v>9046.1063131957053</c:v>
                </c:pt>
                <c:pt idx="2">
                  <c:v>15355.100793228428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105856"/>
        <c:axId val="102107392"/>
      </c:barChart>
      <c:catAx>
        <c:axId val="102105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2107392"/>
        <c:crosses val="autoZero"/>
        <c:auto val="1"/>
        <c:lblAlgn val="ctr"/>
        <c:lblOffset val="100"/>
        <c:noMultiLvlLbl val="0"/>
      </c:catAx>
      <c:valAx>
        <c:axId val="102107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21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347299.59468572686</c:v>
                </c:pt>
                <c:pt idx="1">
                  <c:v>296649.76136228547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325856.49728301167</c:v>
                </c:pt>
                <c:pt idx="1">
                  <c:v>327929.51742769702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460652.75006763631</c:v>
                </c:pt>
                <c:pt idx="1">
                  <c:v>401993.66642453696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000320"/>
        <c:axId val="99002240"/>
      </c:barChart>
      <c:catAx>
        <c:axId val="9900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002240"/>
        <c:crosses val="autoZero"/>
        <c:auto val="1"/>
        <c:lblAlgn val="ctr"/>
        <c:lblOffset val="100"/>
        <c:noMultiLvlLbl val="0"/>
      </c:catAx>
      <c:valAx>
        <c:axId val="9900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900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7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8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9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8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8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chart" Target="../charts/chart18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17.xml"/><Relationship Id="rId5" Type="http://schemas.microsoft.com/office/2007/relationships/hdphoto" Target="../media/hdphoto3.wdp"/><Relationship Id="rId4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15.png"/><Relationship Id="rId2" Type="http://schemas.microsoft.com/office/2007/relationships/hdphoto" Target="../media/hdphoto11.wdp"/><Relationship Id="rId1" Type="http://schemas.openxmlformats.org/officeDocument/2006/relationships/image" Target="../media/image2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2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7" Type="http://schemas.openxmlformats.org/officeDocument/2006/relationships/image" Target="../media/image15.png"/><Relationship Id="rId2" Type="http://schemas.microsoft.com/office/2007/relationships/hdphoto" Target="../media/hdphoto13.wdp"/><Relationship Id="rId1" Type="http://schemas.openxmlformats.org/officeDocument/2006/relationships/image" Target="../media/image2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4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15.png"/><Relationship Id="rId2" Type="http://schemas.microsoft.com/office/2007/relationships/hdphoto" Target="../media/hdphoto15.wdp"/><Relationship Id="rId1" Type="http://schemas.openxmlformats.org/officeDocument/2006/relationships/image" Target="../media/image25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6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15.png"/><Relationship Id="rId2" Type="http://schemas.microsoft.com/office/2007/relationships/hdphoto" Target="../media/hdphoto17.wdp"/><Relationship Id="rId1" Type="http://schemas.openxmlformats.org/officeDocument/2006/relationships/image" Target="../media/image27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8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15.png"/><Relationship Id="rId2" Type="http://schemas.microsoft.com/office/2007/relationships/hdphoto" Target="../media/hdphoto19.wdp"/><Relationship Id="rId1" Type="http://schemas.openxmlformats.org/officeDocument/2006/relationships/image" Target="../media/image29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0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15.png"/><Relationship Id="rId2" Type="http://schemas.microsoft.com/office/2007/relationships/hdphoto" Target="../media/hdphoto21.wdp"/><Relationship Id="rId1" Type="http://schemas.openxmlformats.org/officeDocument/2006/relationships/image" Target="../media/image3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2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7" Type="http://schemas.openxmlformats.org/officeDocument/2006/relationships/image" Target="../media/image15.png"/><Relationship Id="rId2" Type="http://schemas.microsoft.com/office/2007/relationships/hdphoto" Target="../media/hdphoto23.wdp"/><Relationship Id="rId1" Type="http://schemas.openxmlformats.org/officeDocument/2006/relationships/image" Target="../media/image3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4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5.wdp"/><Relationship Id="rId1" Type="http://schemas.openxmlformats.org/officeDocument/2006/relationships/image" Target="../media/image35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0.png"/><Relationship Id="rId2" Type="http://schemas.openxmlformats.org/officeDocument/2006/relationships/chart" Target="../charts/chart44.xml"/><Relationship Id="rId1" Type="http://schemas.openxmlformats.org/officeDocument/2006/relationships/image" Target="../media/image36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228601</xdr:rowOff>
    </xdr:from>
    <xdr:to>
      <xdr:col>9</xdr:col>
      <xdr:colOff>1085850</xdr:colOff>
      <xdr:row>5</xdr:row>
      <xdr:rowOff>419101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0</xdr:row>
      <xdr:rowOff>265419</xdr:rowOff>
    </xdr:from>
    <xdr:to>
      <xdr:col>9</xdr:col>
      <xdr:colOff>1066800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323850</xdr:colOff>
      <xdr:row>4</xdr:row>
      <xdr:rowOff>133350</xdr:rowOff>
    </xdr:from>
    <xdr:to>
      <xdr:col>3</xdr:col>
      <xdr:colOff>285841</xdr:colOff>
      <xdr:row>8</xdr:row>
      <xdr:rowOff>9525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biLevel thresh="2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904875"/>
          <a:ext cx="1466941" cy="981075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41</xdr:row>
      <xdr:rowOff>19050</xdr:rowOff>
    </xdr:from>
    <xdr:to>
      <xdr:col>6</xdr:col>
      <xdr:colOff>133350</xdr:colOff>
      <xdr:row>52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247650</xdr:colOff>
      <xdr:row>41</xdr:row>
      <xdr:rowOff>19049</xdr:rowOff>
    </xdr:from>
    <xdr:to>
      <xdr:col>10</xdr:col>
      <xdr:colOff>180974</xdr:colOff>
      <xdr:row>52</xdr:row>
      <xdr:rowOff>171450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333372</xdr:colOff>
      <xdr:row>38</xdr:row>
      <xdr:rowOff>19050</xdr:rowOff>
    </xdr:from>
    <xdr:to>
      <xdr:col>5</xdr:col>
      <xdr:colOff>142874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3</xdr:col>
      <xdr:colOff>174500</xdr:colOff>
      <xdr:row>38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37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37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36</xdr:row>
      <xdr:rowOff>28575</xdr:rowOff>
    </xdr:from>
    <xdr:to>
      <xdr:col>3</xdr:col>
      <xdr:colOff>47625</xdr:colOff>
      <xdr:row>38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36</xdr:row>
      <xdr:rowOff>9525</xdr:rowOff>
    </xdr:from>
    <xdr:to>
      <xdr:col>3</xdr:col>
      <xdr:colOff>76199</xdr:colOff>
      <xdr:row>39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36</xdr:row>
      <xdr:rowOff>47625</xdr:rowOff>
    </xdr:from>
    <xdr:to>
      <xdr:col>3</xdr:col>
      <xdr:colOff>9525</xdr:colOff>
      <xdr:row>38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36</xdr:row>
      <xdr:rowOff>133350</xdr:rowOff>
    </xdr:from>
    <xdr:to>
      <xdr:col>2</xdr:col>
      <xdr:colOff>352425</xdr:colOff>
      <xdr:row>37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123825</xdr:rowOff>
    </xdr:from>
    <xdr:to>
      <xdr:col>3</xdr:col>
      <xdr:colOff>152400</xdr:colOff>
      <xdr:row>38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36</xdr:row>
      <xdr:rowOff>28575</xdr:rowOff>
    </xdr:from>
    <xdr:to>
      <xdr:col>3</xdr:col>
      <xdr:colOff>3499</xdr:colOff>
      <xdr:row>38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</xdr:row>
      <xdr:rowOff>57150</xdr:rowOff>
    </xdr:from>
    <xdr:to>
      <xdr:col>3</xdr:col>
      <xdr:colOff>647700</xdr:colOff>
      <xdr:row>26</xdr:row>
      <xdr:rowOff>200025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09650"/>
          <a:ext cx="5762625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57200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10</xdr:row>
      <xdr:rowOff>19051</xdr:rowOff>
    </xdr:from>
    <xdr:to>
      <xdr:col>10</xdr:col>
      <xdr:colOff>228600</xdr:colOff>
      <xdr:row>27</xdr:row>
      <xdr:rowOff>295276</xdr:rowOff>
    </xdr:to>
    <xdr:sp macro="" textlink="">
      <xdr:nvSpPr>
        <xdr:cNvPr id="68" name="Obdélník 67"/>
        <xdr:cNvSpPr/>
      </xdr:nvSpPr>
      <xdr:spPr>
        <a:xfrm>
          <a:off x="4124325" y="3009901"/>
          <a:ext cx="1590675" cy="5619750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8</xdr:row>
      <xdr:rowOff>304800</xdr:rowOff>
    </xdr:from>
    <xdr:to>
      <xdr:col>8</xdr:col>
      <xdr:colOff>542925</xdr:colOff>
      <xdr:row>10</xdr:row>
      <xdr:rowOff>304800</xdr:rowOff>
    </xdr:to>
    <xdr:cxnSp macro="">
      <xdr:nvCxnSpPr>
        <xdr:cNvPr id="30" name="Přímá spojnice se šipkou 29"/>
        <xdr:cNvCxnSpPr/>
      </xdr:nvCxnSpPr>
      <xdr:spPr>
        <a:xfrm flipH="1">
          <a:off x="4924425" y="2667000"/>
          <a:ext cx="9525" cy="62865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26</xdr:row>
      <xdr:rowOff>28575</xdr:rowOff>
    </xdr:from>
    <xdr:to>
      <xdr:col>4</xdr:col>
      <xdr:colOff>247651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323849</xdr:colOff>
      <xdr:row>2</xdr:row>
      <xdr:rowOff>200025</xdr:rowOff>
    </xdr:from>
    <xdr:to>
      <xdr:col>2</xdr:col>
      <xdr:colOff>428624</xdr:colOff>
      <xdr:row>5</xdr:row>
      <xdr:rowOff>41893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49" y="561975"/>
          <a:ext cx="1438275" cy="84199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200025</xdr:colOff>
      <xdr:row>2</xdr:row>
      <xdr:rowOff>161925</xdr:rowOff>
    </xdr:from>
    <xdr:to>
      <xdr:col>2</xdr:col>
      <xdr:colOff>143923</xdr:colOff>
      <xdr:row>4</xdr:row>
      <xdr:rowOff>253425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5715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4</xdr:row>
      <xdr:rowOff>142875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438650" y="8572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17</xdr:col>
      <xdr:colOff>66675</xdr:colOff>
      <xdr:row>4</xdr:row>
      <xdr:rowOff>171450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724775" y="8858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381000</xdr:colOff>
      <xdr:row>4</xdr:row>
      <xdr:rowOff>104775</xdr:rowOff>
    </xdr:from>
    <xdr:to>
      <xdr:col>5</xdr:col>
      <xdr:colOff>200025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1915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888" t="s">
        <v>141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142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887" t="s">
        <v>143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144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07" t="s">
        <v>242</v>
      </c>
      <c r="B7" s="907"/>
      <c r="C7" s="907"/>
      <c r="D7" s="907"/>
      <c r="E7" s="907"/>
      <c r="F7" s="907"/>
      <c r="G7" s="907"/>
      <c r="H7" s="907"/>
      <c r="I7" s="907"/>
      <c r="J7" s="907"/>
    </row>
    <row r="8" spans="1:20" ht="36" customHeight="1" x14ac:dyDescent="0.2">
      <c r="A8" s="907"/>
      <c r="B8" s="907"/>
      <c r="C8" s="907"/>
      <c r="D8" s="907"/>
      <c r="E8" s="907"/>
      <c r="F8" s="907"/>
      <c r="G8" s="907"/>
      <c r="H8" s="907"/>
      <c r="I8" s="907"/>
      <c r="J8" s="907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10" t="s">
        <v>212</v>
      </c>
      <c r="F17" s="910"/>
      <c r="G17" s="721">
        <v>2017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74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3" t="s">
        <v>31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3" t="s">
        <v>32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3" t="s">
        <v>33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08" t="s">
        <v>140</v>
      </c>
      <c r="B29" s="909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view="pageBreakPreview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22" ht="13.5" x14ac:dyDescent="0.25">
      <c r="K1" s="1017" t="s">
        <v>254</v>
      </c>
      <c r="L1" s="1017"/>
    </row>
    <row r="2" spans="1:22" ht="6.75" customHeight="1" x14ac:dyDescent="0.2"/>
    <row r="3" spans="1:22" ht="30" customHeight="1" x14ac:dyDescent="0.2">
      <c r="A3" s="1030" t="s">
        <v>190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22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22" ht="12.95" customHeight="1" x14ac:dyDescent="0.2">
      <c r="A5" s="1018" t="s">
        <v>4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22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22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22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22" ht="15" customHeight="1" x14ac:dyDescent="0.25">
      <c r="A9" s="1025" t="s">
        <v>157</v>
      </c>
      <c r="B9" s="1025"/>
      <c r="C9" s="163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22" ht="12.95" customHeight="1" x14ac:dyDescent="0.2">
      <c r="A10" s="1003" t="str">
        <f>T!J20</f>
        <v>červenec</v>
      </c>
      <c r="B10" s="1004"/>
      <c r="C10" s="153" t="s">
        <v>6</v>
      </c>
      <c r="D10" s="132">
        <v>1655</v>
      </c>
      <c r="E10" s="151">
        <v>259859.78105619334</v>
      </c>
      <c r="F10" s="133">
        <v>2773009.7443599999</v>
      </c>
      <c r="G10" s="737">
        <f t="shared" ref="G10:G15" si="0">E10/$E$16</f>
        <v>0.74822943945944353</v>
      </c>
      <c r="H10" s="233">
        <f>(E10-I10)/I10</f>
        <v>0.17600381724147887</v>
      </c>
      <c r="I10" s="684">
        <v>220968.48432494001</v>
      </c>
      <c r="J10" s="187">
        <v>2367135.8806899996</v>
      </c>
      <c r="K10" s="192">
        <f>I10/$I$16</f>
        <v>0.74488003398418645</v>
      </c>
      <c r="L10" s="148"/>
      <c r="N10" s="880"/>
      <c r="O10" s="880"/>
      <c r="P10" s="880"/>
      <c r="Q10" s="880"/>
      <c r="R10" s="880"/>
      <c r="S10" s="880"/>
      <c r="T10" s="880"/>
      <c r="U10" s="880"/>
      <c r="V10" s="880"/>
    </row>
    <row r="11" spans="1:22" ht="12.95" customHeight="1" x14ac:dyDescent="0.2">
      <c r="A11" s="1005"/>
      <c r="B11" s="1006"/>
      <c r="C11" s="154" t="s">
        <v>7</v>
      </c>
      <c r="D11" s="132">
        <v>6596</v>
      </c>
      <c r="E11" s="151">
        <v>28718.220706493725</v>
      </c>
      <c r="F11" s="133">
        <v>306552.20912000007</v>
      </c>
      <c r="G11" s="738">
        <f t="shared" si="0"/>
        <v>8.2690049588111339E-2</v>
      </c>
      <c r="H11" s="233">
        <f t="shared" ref="H11:H13" si="1">(E11-I11)/I11</f>
        <v>0.18773808583966253</v>
      </c>
      <c r="I11" s="685">
        <v>24178.917093655033</v>
      </c>
      <c r="J11" s="185">
        <v>259054.00900000002</v>
      </c>
      <c r="K11" s="193">
        <f t="shared" ref="K11:K15" si="2">I11/$I$16</f>
        <v>8.1506612318242758E-2</v>
      </c>
      <c r="L11" s="149"/>
      <c r="M11" s="134"/>
      <c r="N11" s="880"/>
      <c r="O11" s="880"/>
      <c r="P11" s="880"/>
      <c r="Q11" s="880"/>
      <c r="R11" s="880"/>
      <c r="S11" s="880"/>
      <c r="T11" s="880"/>
    </row>
    <row r="12" spans="1:22" ht="12.95" customHeight="1" x14ac:dyDescent="0.2">
      <c r="A12" s="1005"/>
      <c r="B12" s="1006"/>
      <c r="C12" s="154" t="s">
        <v>8</v>
      </c>
      <c r="D12" s="132">
        <v>201367</v>
      </c>
      <c r="E12" s="151">
        <v>13414.918963812112</v>
      </c>
      <c r="F12" s="133">
        <v>143195.94375749817</v>
      </c>
      <c r="G12" s="738">
        <f t="shared" si="0"/>
        <v>3.8626359400019857E-2</v>
      </c>
      <c r="H12" s="233">
        <f t="shared" si="1"/>
        <v>-9.3304464330666331E-2</v>
      </c>
      <c r="I12" s="685">
        <v>14795.395406804397</v>
      </c>
      <c r="J12" s="185">
        <v>158527.08423812673</v>
      </c>
      <c r="K12" s="193">
        <f t="shared" si="2"/>
        <v>4.9874961432163176E-2</v>
      </c>
      <c r="L12" s="149"/>
      <c r="M12" s="134"/>
      <c r="N12" s="880"/>
      <c r="O12" s="880"/>
      <c r="P12" s="880"/>
      <c r="Q12" s="880"/>
      <c r="R12" s="880"/>
      <c r="S12" s="880"/>
      <c r="T12" s="880"/>
    </row>
    <row r="13" spans="1:22" ht="12.95" customHeight="1" x14ac:dyDescent="0.2">
      <c r="A13" s="1005"/>
      <c r="B13" s="1006"/>
      <c r="C13" s="154" t="s">
        <v>9</v>
      </c>
      <c r="D13" s="132">
        <v>2629947</v>
      </c>
      <c r="E13" s="151">
        <v>33413.363316189287</v>
      </c>
      <c r="F13" s="133">
        <v>356676.65587850084</v>
      </c>
      <c r="G13" s="738">
        <f t="shared" si="0"/>
        <v>9.6209047829224237E-2</v>
      </c>
      <c r="H13" s="233">
        <f t="shared" si="1"/>
        <v>4.3418107818877436E-2</v>
      </c>
      <c r="I13" s="685">
        <v>32022.985863294383</v>
      </c>
      <c r="J13" s="185">
        <v>343108.81607685529</v>
      </c>
      <c r="K13" s="193">
        <f t="shared" si="2"/>
        <v>0.10794880035041088</v>
      </c>
      <c r="L13" s="149"/>
      <c r="M13" s="134"/>
      <c r="N13" s="880"/>
      <c r="O13" s="880"/>
      <c r="P13" s="880"/>
      <c r="Q13" s="880"/>
      <c r="R13" s="880"/>
      <c r="S13" s="880"/>
      <c r="T13" s="880"/>
    </row>
    <row r="14" spans="1:22" ht="12.95" customHeight="1" x14ac:dyDescent="0.2">
      <c r="A14" s="1005"/>
      <c r="B14" s="1006"/>
      <c r="C14" s="489" t="s">
        <v>336</v>
      </c>
      <c r="D14" s="140">
        <v>185</v>
      </c>
      <c r="E14" s="169">
        <v>4891.1058474269703</v>
      </c>
      <c r="F14" s="141">
        <v>52212.04017</v>
      </c>
      <c r="G14" s="170">
        <f t="shared" si="0"/>
        <v>1.4083246632789643E-2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N14" s="880"/>
      <c r="O14" s="880"/>
      <c r="P14" s="880"/>
      <c r="Q14" s="880"/>
      <c r="R14" s="880"/>
      <c r="S14" s="880"/>
      <c r="T14" s="880"/>
    </row>
    <row r="15" spans="1:22" ht="12.95" customHeight="1" x14ac:dyDescent="0.2">
      <c r="A15" s="1005"/>
      <c r="B15" s="1006"/>
      <c r="C15" s="154" t="s">
        <v>344</v>
      </c>
      <c r="D15" s="694"/>
      <c r="E15" s="151">
        <v>7002.2047956114211</v>
      </c>
      <c r="F15" s="133">
        <v>74862.800948000004</v>
      </c>
      <c r="G15" s="738">
        <f t="shared" si="0"/>
        <v>2.0161857090411382E-2</v>
      </c>
      <c r="H15" s="233">
        <f>(E15-I15)/I15</f>
        <v>0.49492670303774056</v>
      </c>
      <c r="I15" s="685">
        <v>4683.9786735916277</v>
      </c>
      <c r="J15" s="185">
        <v>50286.979930000001</v>
      </c>
      <c r="K15" s="193">
        <f t="shared" si="2"/>
        <v>1.5789591914996647E-2</v>
      </c>
      <c r="L15" s="149"/>
      <c r="M15" s="134"/>
      <c r="N15" s="880"/>
      <c r="O15" s="880"/>
      <c r="P15" s="880"/>
      <c r="Q15" s="880"/>
      <c r="R15" s="880"/>
      <c r="S15" s="880"/>
      <c r="T15" s="880"/>
    </row>
    <row r="16" spans="1:22" ht="12.95" customHeight="1" x14ac:dyDescent="0.2">
      <c r="A16" s="1007"/>
      <c r="B16" s="1008"/>
      <c r="C16" s="156" t="s">
        <v>2</v>
      </c>
      <c r="D16" s="145">
        <v>2839750</v>
      </c>
      <c r="E16" s="146">
        <v>347299.59468572686</v>
      </c>
      <c r="F16" s="147">
        <v>3706509.3942339993</v>
      </c>
      <c r="G16" s="739">
        <f>SUM(G10:G15)</f>
        <v>1</v>
      </c>
      <c r="H16" s="731">
        <f>(E16-I16)/I16</f>
        <v>0.17073950469687027</v>
      </c>
      <c r="I16" s="686">
        <v>296649.76136228547</v>
      </c>
      <c r="J16" s="186">
        <v>3178112.7699349816</v>
      </c>
      <c r="K16" s="206">
        <f>I16/$I$16</f>
        <v>1</v>
      </c>
      <c r="L16" s="166"/>
      <c r="M16" s="134"/>
      <c r="N16" s="880"/>
      <c r="O16" s="880"/>
      <c r="P16" s="880"/>
      <c r="Q16" s="880"/>
      <c r="R16" s="880"/>
      <c r="S16" s="880"/>
      <c r="T16" s="880"/>
    </row>
    <row r="17" spans="1:21" ht="12.95" customHeight="1" x14ac:dyDescent="0.2">
      <c r="A17" s="1009" t="str">
        <f>T!J21</f>
        <v>srpen</v>
      </c>
      <c r="B17" s="1010"/>
      <c r="C17" s="153" t="s">
        <v>6</v>
      </c>
      <c r="D17" s="132">
        <v>1654</v>
      </c>
      <c r="E17" s="151">
        <v>235001.11628335933</v>
      </c>
      <c r="F17" s="133">
        <v>2503875.36595</v>
      </c>
      <c r="G17" s="737">
        <f>E17/$E$23</f>
        <v>0.72117977773282527</v>
      </c>
      <c r="H17" s="233">
        <f>(E17-I17)/I17</f>
        <v>-3.5841652272982277E-2</v>
      </c>
      <c r="I17" s="684">
        <v>243737.05505674388</v>
      </c>
      <c r="J17" s="187">
        <v>2611012.0670299996</v>
      </c>
      <c r="K17" s="192">
        <f>I17/$I$23</f>
        <v>0.7432604938056051</v>
      </c>
      <c r="L17" s="149"/>
      <c r="M17" s="134"/>
      <c r="N17" s="880"/>
      <c r="O17" s="880"/>
      <c r="P17" s="880"/>
      <c r="Q17" s="880"/>
      <c r="R17" s="880"/>
      <c r="S17" s="880"/>
      <c r="T17" s="880"/>
    </row>
    <row r="18" spans="1:21" ht="12.95" customHeight="1" x14ac:dyDescent="0.2">
      <c r="A18" s="1009"/>
      <c r="B18" s="1010"/>
      <c r="C18" s="154" t="s">
        <v>7</v>
      </c>
      <c r="D18" s="132">
        <v>6616</v>
      </c>
      <c r="E18" s="151">
        <v>30704.983018399958</v>
      </c>
      <c r="F18" s="133">
        <v>327177.41383999999</v>
      </c>
      <c r="G18" s="738">
        <f t="shared" ref="G18:G22" si="3">E18/$E$23</f>
        <v>9.422854316061767E-2</v>
      </c>
      <c r="H18" s="233">
        <f t="shared" ref="H18:H20" si="4">(E18-I18)/I18</f>
        <v>9.6367445460449341E-2</v>
      </c>
      <c r="I18" s="685">
        <v>28006.106114820443</v>
      </c>
      <c r="J18" s="185">
        <v>300062.43979000009</v>
      </c>
      <c r="K18" s="193">
        <f t="shared" ref="K18:K23" si="5">I18/$I$23</f>
        <v>8.5402821723711775E-2</v>
      </c>
      <c r="L18" s="150"/>
      <c r="M18" s="137"/>
      <c r="N18" s="880"/>
      <c r="O18" s="880"/>
      <c r="P18" s="880"/>
      <c r="Q18" s="880"/>
      <c r="R18" s="880"/>
      <c r="S18" s="880"/>
      <c r="T18" s="880"/>
    </row>
    <row r="19" spans="1:21" ht="12.95" customHeight="1" x14ac:dyDescent="0.2">
      <c r="A19" s="1009"/>
      <c r="B19" s="1010"/>
      <c r="C19" s="154" t="s">
        <v>8</v>
      </c>
      <c r="D19" s="132">
        <v>201549</v>
      </c>
      <c r="E19" s="151">
        <v>13048.483798488469</v>
      </c>
      <c r="F19" s="133">
        <v>139041.78645617052</v>
      </c>
      <c r="G19" s="738">
        <f t="shared" si="3"/>
        <v>4.0043650831843469E-2</v>
      </c>
      <c r="H19" s="233">
        <f t="shared" si="4"/>
        <v>-0.20725373253669796</v>
      </c>
      <c r="I19" s="685">
        <v>16459.848925233207</v>
      </c>
      <c r="J19" s="185">
        <v>176351.32721861082</v>
      </c>
      <c r="K19" s="193">
        <f t="shared" si="5"/>
        <v>5.0193252057166002E-2</v>
      </c>
      <c r="L19" s="149"/>
      <c r="M19" s="134"/>
      <c r="N19" s="880"/>
      <c r="O19" s="880"/>
      <c r="P19" s="880"/>
      <c r="Q19" s="880"/>
      <c r="R19" s="880"/>
      <c r="S19" s="880"/>
      <c r="T19" s="880"/>
    </row>
    <row r="20" spans="1:21" ht="12.95" customHeight="1" x14ac:dyDescent="0.2">
      <c r="A20" s="1009"/>
      <c r="B20" s="1010"/>
      <c r="C20" s="154" t="s">
        <v>9</v>
      </c>
      <c r="D20" s="132">
        <v>2629263</v>
      </c>
      <c r="E20" s="151">
        <v>33380.564484063478</v>
      </c>
      <c r="F20" s="133">
        <v>355703.75624382944</v>
      </c>
      <c r="G20" s="738">
        <f t="shared" si="3"/>
        <v>0.10243946265423676</v>
      </c>
      <c r="H20" s="233">
        <f t="shared" si="4"/>
        <v>-4.4259304310144E-2</v>
      </c>
      <c r="I20" s="685">
        <v>34926.38184666742</v>
      </c>
      <c r="J20" s="185">
        <v>374217.85708536819</v>
      </c>
      <c r="K20" s="193">
        <f t="shared" si="5"/>
        <v>0.10650575806847916</v>
      </c>
      <c r="L20" s="149"/>
      <c r="M20" s="134"/>
      <c r="N20" s="880"/>
      <c r="O20" s="880"/>
      <c r="P20" s="880"/>
      <c r="Q20" s="880"/>
      <c r="R20" s="880"/>
      <c r="S20" s="880"/>
      <c r="T20" s="880"/>
    </row>
    <row r="21" spans="1:21" ht="12.95" customHeight="1" x14ac:dyDescent="0.2">
      <c r="A21" s="1009"/>
      <c r="B21" s="1010"/>
      <c r="C21" s="489" t="s">
        <v>336</v>
      </c>
      <c r="D21" s="140">
        <v>184</v>
      </c>
      <c r="E21" s="169">
        <v>5280.5735860385639</v>
      </c>
      <c r="F21" s="141">
        <v>56272.801630000002</v>
      </c>
      <c r="G21" s="170">
        <f t="shared" si="3"/>
        <v>1.6205211895628707E-2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880"/>
      <c r="O21" s="880"/>
      <c r="P21" s="880"/>
      <c r="Q21" s="880"/>
      <c r="R21" s="880"/>
      <c r="S21" s="880"/>
      <c r="T21" s="880"/>
    </row>
    <row r="22" spans="1:21" ht="12.95" customHeight="1" x14ac:dyDescent="0.2">
      <c r="A22" s="1009"/>
      <c r="B22" s="1010"/>
      <c r="C22" s="154" t="s">
        <v>344</v>
      </c>
      <c r="D22" s="694"/>
      <c r="E22" s="151">
        <v>8440.7761126619516</v>
      </c>
      <c r="F22" s="133">
        <v>90109.038969000016</v>
      </c>
      <c r="G22" s="738">
        <f t="shared" si="3"/>
        <v>2.5903353724848397E-2</v>
      </c>
      <c r="H22" s="233">
        <f t="shared" ref="H22" si="6">(E22-I22)/I22</f>
        <v>0.75844905313184796</v>
      </c>
      <c r="I22" s="685">
        <v>4800.1254842320786</v>
      </c>
      <c r="J22" s="185">
        <v>51500.745480000005</v>
      </c>
      <c r="K22" s="193">
        <f t="shared" si="5"/>
        <v>1.4637674345037958E-2</v>
      </c>
      <c r="L22" s="149"/>
      <c r="M22" s="134"/>
      <c r="N22" s="880"/>
      <c r="O22" s="880"/>
      <c r="P22" s="880"/>
      <c r="Q22" s="880"/>
      <c r="R22" s="880"/>
      <c r="S22" s="880"/>
      <c r="T22" s="880"/>
    </row>
    <row r="23" spans="1:21" ht="12.95" customHeight="1" x14ac:dyDescent="0.2">
      <c r="A23" s="1009"/>
      <c r="B23" s="1010"/>
      <c r="C23" s="156" t="s">
        <v>2</v>
      </c>
      <c r="D23" s="145">
        <v>2839266</v>
      </c>
      <c r="E23" s="146">
        <v>325856.49728301167</v>
      </c>
      <c r="F23" s="147">
        <v>3472180.1630890002</v>
      </c>
      <c r="G23" s="739">
        <f>SUM(G17:G22)</f>
        <v>1.0000000000000002</v>
      </c>
      <c r="H23" s="731">
        <f>(E23-I23)/I23</f>
        <v>-6.321541778081665E-3</v>
      </c>
      <c r="I23" s="686">
        <v>327929.51742769702</v>
      </c>
      <c r="J23" s="186">
        <v>3513144.4366039787</v>
      </c>
      <c r="K23" s="206">
        <f t="shared" si="5"/>
        <v>1</v>
      </c>
      <c r="L23" s="166"/>
      <c r="M23" s="134"/>
      <c r="N23" s="880"/>
      <c r="O23" s="880"/>
      <c r="P23" s="880"/>
      <c r="Q23" s="880"/>
      <c r="R23" s="880"/>
      <c r="S23" s="880"/>
      <c r="T23" s="880"/>
    </row>
    <row r="24" spans="1:21" ht="12.95" customHeight="1" x14ac:dyDescent="0.2">
      <c r="A24" s="1009" t="str">
        <f>T!J22</f>
        <v>září</v>
      </c>
      <c r="B24" s="1010"/>
      <c r="C24" s="153" t="s">
        <v>6</v>
      </c>
      <c r="D24" s="132">
        <v>1657</v>
      </c>
      <c r="E24" s="151">
        <v>274127.17284177488</v>
      </c>
      <c r="F24" s="133">
        <v>2927363.81091</v>
      </c>
      <c r="G24" s="737">
        <f>E24/$E$30</f>
        <v>0.59508419910990562</v>
      </c>
      <c r="H24" s="233">
        <f>(E24-I24)/I24</f>
        <v>-9.6826408678294437E-2</v>
      </c>
      <c r="I24" s="684">
        <v>303515.48747192306</v>
      </c>
      <c r="J24" s="187">
        <v>3252427.2410899997</v>
      </c>
      <c r="K24" s="192">
        <f>I24/$I$30</f>
        <v>0.75502554597809712</v>
      </c>
      <c r="L24" s="173"/>
      <c r="M24" s="133"/>
      <c r="N24" s="880"/>
      <c r="O24" s="880"/>
      <c r="P24" s="880"/>
      <c r="Q24" s="880"/>
      <c r="R24" s="880"/>
      <c r="S24" s="880"/>
      <c r="T24" s="880"/>
      <c r="U24" s="133"/>
    </row>
    <row r="25" spans="1:21" ht="12.95" customHeight="1" x14ac:dyDescent="0.2">
      <c r="A25" s="1009"/>
      <c r="B25" s="1010"/>
      <c r="C25" s="154" t="s">
        <v>7</v>
      </c>
      <c r="D25" s="132">
        <v>6636</v>
      </c>
      <c r="E25" s="151">
        <v>45194.587538553787</v>
      </c>
      <c r="F25" s="133">
        <v>482637.44021000009</v>
      </c>
      <c r="G25" s="738">
        <f t="shared" ref="G25:G29" si="7">E25/$E$30</f>
        <v>9.8109883273068479E-2</v>
      </c>
      <c r="H25" s="233">
        <f t="shared" ref="H25:H27" si="8">(E25-I25)/I25</f>
        <v>0.50251642791848561</v>
      </c>
      <c r="I25" s="685">
        <v>30079.263493420971</v>
      </c>
      <c r="J25" s="185">
        <v>322363.81409000006</v>
      </c>
      <c r="K25" s="193">
        <f t="shared" ref="K25:K30" si="9">I25/$I$30</f>
        <v>7.4825217424333498E-2</v>
      </c>
      <c r="L25" s="151"/>
      <c r="M25" s="133"/>
      <c r="N25" s="880"/>
      <c r="O25" s="880"/>
      <c r="P25" s="880"/>
      <c r="Q25" s="880"/>
      <c r="R25" s="880"/>
      <c r="S25" s="880"/>
      <c r="T25" s="880"/>
      <c r="U25" s="133"/>
    </row>
    <row r="26" spans="1:21" ht="12.95" customHeight="1" x14ac:dyDescent="0.2">
      <c r="A26" s="1009"/>
      <c r="B26" s="1010"/>
      <c r="C26" s="154" t="s">
        <v>8</v>
      </c>
      <c r="D26" s="132">
        <v>201894</v>
      </c>
      <c r="E26" s="151">
        <v>42656.921026798009</v>
      </c>
      <c r="F26" s="133">
        <v>455539.56806189351</v>
      </c>
      <c r="G26" s="738">
        <f t="shared" si="7"/>
        <v>9.2601034120679437E-2</v>
      </c>
      <c r="H26" s="233">
        <f t="shared" si="8"/>
        <v>1.0915664999608301</v>
      </c>
      <c r="I26" s="685">
        <v>20394.723776459829</v>
      </c>
      <c r="J26" s="185">
        <v>218568.41880927363</v>
      </c>
      <c r="K26" s="193">
        <f t="shared" si="9"/>
        <v>5.0733943044071236E-2</v>
      </c>
      <c r="L26" s="151"/>
      <c r="M26" s="133"/>
      <c r="N26" s="880"/>
      <c r="O26" s="880"/>
      <c r="P26" s="880"/>
      <c r="Q26" s="880"/>
      <c r="R26" s="880"/>
      <c r="S26" s="880"/>
      <c r="T26" s="880"/>
      <c r="U26" s="133"/>
    </row>
    <row r="27" spans="1:21" ht="12.95" customHeight="1" x14ac:dyDescent="0.2">
      <c r="A27" s="1009"/>
      <c r="B27" s="1010"/>
      <c r="C27" s="154" t="s">
        <v>9</v>
      </c>
      <c r="D27" s="132">
        <v>2629338</v>
      </c>
      <c r="E27" s="151">
        <v>84121.357430847434</v>
      </c>
      <c r="F27" s="133">
        <v>898365.01776513946</v>
      </c>
      <c r="G27" s="738">
        <f t="shared" si="7"/>
        <v>0.18261338376574576</v>
      </c>
      <c r="H27" s="233">
        <f t="shared" si="8"/>
        <v>0.9816883869661357</v>
      </c>
      <c r="I27" s="685">
        <v>42449.336628365148</v>
      </c>
      <c r="J27" s="185">
        <v>454951.9359407117</v>
      </c>
      <c r="K27" s="193">
        <f t="shared" si="9"/>
        <v>0.10559702844555592</v>
      </c>
      <c r="L27" s="151"/>
      <c r="M27" s="133"/>
      <c r="N27" s="880"/>
      <c r="O27" s="880"/>
      <c r="P27" s="880"/>
      <c r="Q27" s="880"/>
      <c r="R27" s="880"/>
      <c r="S27" s="880"/>
      <c r="T27" s="880"/>
      <c r="U27" s="133"/>
    </row>
    <row r="28" spans="1:21" ht="12.95" customHeight="1" x14ac:dyDescent="0.2">
      <c r="A28" s="1009"/>
      <c r="B28" s="1010"/>
      <c r="C28" s="489" t="s">
        <v>336</v>
      </c>
      <c r="D28" s="140">
        <v>186</v>
      </c>
      <c r="E28" s="169">
        <v>5268.6655286412943</v>
      </c>
      <c r="F28" s="141">
        <v>56266.126230000009</v>
      </c>
      <c r="G28" s="170">
        <f t="shared" si="7"/>
        <v>1.1437390806562451E-2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880"/>
      <c r="O28" s="880"/>
      <c r="P28" s="880"/>
      <c r="Q28" s="880"/>
      <c r="R28" s="880"/>
      <c r="S28" s="880"/>
      <c r="T28" s="880"/>
      <c r="U28" s="133"/>
    </row>
    <row r="29" spans="1:21" ht="12.95" customHeight="1" x14ac:dyDescent="0.2">
      <c r="A29" s="1009"/>
      <c r="B29" s="1010"/>
      <c r="C29" s="154" t="s">
        <v>344</v>
      </c>
      <c r="D29" s="694"/>
      <c r="E29" s="151">
        <v>9284.0457010208429</v>
      </c>
      <c r="F29" s="133">
        <v>99221.977948000029</v>
      </c>
      <c r="G29" s="738">
        <f t="shared" si="7"/>
        <v>2.0154108924038103E-2</v>
      </c>
      <c r="H29" s="233">
        <f t="shared" ref="H29" si="10">(E29-I29)/I29</f>
        <v>0.67133896567120022</v>
      </c>
      <c r="I29" s="685">
        <v>5554.8550543679949</v>
      </c>
      <c r="J29" s="185">
        <v>59649.138730000006</v>
      </c>
      <c r="K29" s="193">
        <f t="shared" si="9"/>
        <v>1.3818265107942349E-2</v>
      </c>
      <c r="L29" s="151"/>
      <c r="M29" s="133"/>
      <c r="N29" s="880"/>
      <c r="O29" s="880"/>
      <c r="P29" s="880"/>
      <c r="Q29" s="880"/>
      <c r="R29" s="880"/>
      <c r="S29" s="880"/>
      <c r="T29" s="880"/>
      <c r="U29" s="133"/>
    </row>
    <row r="30" spans="1:21" ht="12.95" customHeight="1" thickBot="1" x14ac:dyDescent="0.25">
      <c r="A30" s="1011"/>
      <c r="B30" s="1012"/>
      <c r="C30" s="155" t="s">
        <v>2</v>
      </c>
      <c r="D30" s="142">
        <v>2839711</v>
      </c>
      <c r="E30" s="143">
        <v>460652.75006763631</v>
      </c>
      <c r="F30" s="144">
        <v>4919393.9411250325</v>
      </c>
      <c r="G30" s="739">
        <f>SUM(G24:G29)</f>
        <v>0.99999999999999989</v>
      </c>
      <c r="H30" s="667">
        <f>(E30-I30)/I30</f>
        <v>0.14592041751511264</v>
      </c>
      <c r="I30" s="687">
        <v>401993.66642453696</v>
      </c>
      <c r="J30" s="205">
        <v>4307960.548659985</v>
      </c>
      <c r="K30" s="195">
        <f t="shared" si="9"/>
        <v>1</v>
      </c>
      <c r="L30" s="178"/>
      <c r="N30" s="880"/>
      <c r="O30" s="880"/>
      <c r="P30" s="880"/>
      <c r="Q30" s="880"/>
      <c r="R30" s="880"/>
      <c r="S30" s="880"/>
      <c r="T30" s="880"/>
    </row>
    <row r="31" spans="1:21" ht="12.95" customHeight="1" thickTop="1" x14ac:dyDescent="0.2">
      <c r="A31" s="1013" t="str">
        <f>T!E17</f>
        <v>III. čtvrtletí</v>
      </c>
      <c r="B31" s="1014"/>
      <c r="C31" s="179" t="s">
        <v>6</v>
      </c>
      <c r="D31" s="180">
        <f>D24</f>
        <v>1657</v>
      </c>
      <c r="E31" s="741">
        <f>E10+E17+E24</f>
        <v>768988.07018132752</v>
      </c>
      <c r="F31" s="181">
        <f>F10+F17+F24</f>
        <v>8204248.921219999</v>
      </c>
      <c r="G31" s="742">
        <f>E31/$E$37</f>
        <v>0.67823432105202885</v>
      </c>
      <c r="H31" s="732">
        <f>(E31-I31)/I31</f>
        <v>9.9846697878350969E-4</v>
      </c>
      <c r="I31" s="688">
        <v>768221.02685360704</v>
      </c>
      <c r="J31" s="207">
        <v>8230575.1888099983</v>
      </c>
      <c r="K31" s="193">
        <f>I31/$I$37</f>
        <v>0.74833554735175156</v>
      </c>
      <c r="L31" s="148"/>
      <c r="N31" s="880"/>
      <c r="O31" s="880"/>
      <c r="P31" s="880"/>
      <c r="Q31" s="880"/>
      <c r="R31" s="880"/>
      <c r="S31" s="880"/>
      <c r="T31" s="880"/>
    </row>
    <row r="32" spans="1:21" ht="12.95" customHeight="1" x14ac:dyDescent="0.2">
      <c r="A32" s="1015"/>
      <c r="B32" s="1016"/>
      <c r="C32" s="154" t="s">
        <v>7</v>
      </c>
      <c r="D32" s="132">
        <f t="shared" ref="D32:D35" si="11">D25</f>
        <v>6636</v>
      </c>
      <c r="E32" s="151">
        <f>E11+E18+E25</f>
        <v>104617.79126344746</v>
      </c>
      <c r="F32" s="133">
        <f t="shared" ref="F32" si="12">F11+F18+F25</f>
        <v>1116367.0631700002</v>
      </c>
      <c r="G32" s="738">
        <f t="shared" ref="G32:G36" si="13">E32/$E$37</f>
        <v>9.2271101957142027E-2</v>
      </c>
      <c r="H32" s="233">
        <f t="shared" ref="H32:H34" si="14">(E32-I32)/I32</f>
        <v>0.27172793271221179</v>
      </c>
      <c r="I32" s="685">
        <v>82264.286701896446</v>
      </c>
      <c r="J32" s="185">
        <v>881480.26288000005</v>
      </c>
      <c r="K32" s="193">
        <f t="shared" ref="K32:K37" si="15">I32/$I$37</f>
        <v>8.013486726430917E-2</v>
      </c>
      <c r="L32" s="148"/>
      <c r="N32" s="880"/>
      <c r="O32" s="880"/>
      <c r="P32" s="880"/>
      <c r="Q32" s="880"/>
      <c r="R32" s="880"/>
      <c r="S32" s="880"/>
      <c r="T32" s="880"/>
    </row>
    <row r="33" spans="1:21" ht="12.95" customHeight="1" x14ac:dyDescent="0.2">
      <c r="A33" s="1015"/>
      <c r="B33" s="1016"/>
      <c r="C33" s="154" t="s">
        <v>8</v>
      </c>
      <c r="D33" s="132">
        <f t="shared" si="11"/>
        <v>201894</v>
      </c>
      <c r="E33" s="151">
        <f t="shared" ref="E33:F33" si="16">E12+E19+E26</f>
        <v>69120.323789098591</v>
      </c>
      <c r="F33" s="133">
        <f t="shared" si="16"/>
        <v>737777.29827556224</v>
      </c>
      <c r="G33" s="738">
        <f t="shared" si="13"/>
        <v>6.0962942981601029E-2</v>
      </c>
      <c r="H33" s="233">
        <f t="shared" si="14"/>
        <v>0.33824523654888661</v>
      </c>
      <c r="I33" s="685">
        <v>51649.968108497429</v>
      </c>
      <c r="J33" s="185">
        <v>553446.83026601118</v>
      </c>
      <c r="K33" s="193">
        <f t="shared" si="15"/>
        <v>5.0313003424909387E-2</v>
      </c>
      <c r="L33" s="148"/>
      <c r="N33" s="880"/>
      <c r="O33" s="880"/>
      <c r="P33" s="880"/>
      <c r="Q33" s="880"/>
      <c r="R33" s="880"/>
      <c r="S33" s="880"/>
      <c r="T33" s="880"/>
    </row>
    <row r="34" spans="1:21" ht="12.95" customHeight="1" x14ac:dyDescent="0.2">
      <c r="A34" s="1015"/>
      <c r="B34" s="1016"/>
      <c r="C34" s="154" t="s">
        <v>9</v>
      </c>
      <c r="D34" s="132">
        <f t="shared" si="11"/>
        <v>2629338</v>
      </c>
      <c r="E34" s="151">
        <f>E13+E20+E27</f>
        <v>150915.28523110022</v>
      </c>
      <c r="F34" s="133">
        <f t="shared" ref="E34:F36" si="17">F13+F20+F27</f>
        <v>1610745.4298874699</v>
      </c>
      <c r="G34" s="738">
        <f t="shared" si="13"/>
        <v>0.13310469951887938</v>
      </c>
      <c r="H34" s="233">
        <f t="shared" si="14"/>
        <v>0.37949792133167209</v>
      </c>
      <c r="I34" s="685">
        <v>109398.70433832696</v>
      </c>
      <c r="J34" s="185">
        <v>1172278.6091029353</v>
      </c>
      <c r="K34" s="193">
        <f t="shared" si="15"/>
        <v>0.10656690773734183</v>
      </c>
      <c r="L34" s="148"/>
      <c r="N34" s="880"/>
      <c r="O34" s="880"/>
      <c r="P34" s="880"/>
      <c r="Q34" s="880"/>
      <c r="R34" s="880"/>
      <c r="S34" s="880"/>
      <c r="T34" s="880"/>
    </row>
    <row r="35" spans="1:21" ht="12.95" customHeight="1" x14ac:dyDescent="0.2">
      <c r="A35" s="1015"/>
      <c r="B35" s="1016"/>
      <c r="C35" s="489" t="s">
        <v>336</v>
      </c>
      <c r="D35" s="132">
        <f t="shared" si="11"/>
        <v>186</v>
      </c>
      <c r="E35" s="151">
        <f>E14+E21+E28</f>
        <v>15440.344962106828</v>
      </c>
      <c r="F35" s="133">
        <f t="shared" si="17"/>
        <v>164750.96802999999</v>
      </c>
      <c r="G35" s="170">
        <f t="shared" si="13"/>
        <v>1.3618120083077881E-2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  <c r="N35" s="880"/>
      <c r="O35" s="880"/>
      <c r="P35" s="880"/>
      <c r="Q35" s="880"/>
      <c r="R35" s="880"/>
      <c r="S35" s="880"/>
      <c r="T35" s="880"/>
    </row>
    <row r="36" spans="1:21" ht="12.95" customHeight="1" x14ac:dyDescent="0.2">
      <c r="A36" s="1015"/>
      <c r="B36" s="1016"/>
      <c r="C36" s="154" t="s">
        <v>344</v>
      </c>
      <c r="D36" s="132"/>
      <c r="E36" s="151">
        <f t="shared" si="17"/>
        <v>24727.026609294218</v>
      </c>
      <c r="F36" s="133">
        <f t="shared" si="17"/>
        <v>264193.81786500005</v>
      </c>
      <c r="G36" s="738">
        <f t="shared" si="13"/>
        <v>2.1808814407271074E-2</v>
      </c>
      <c r="H36" s="233">
        <f t="shared" ref="H36" si="18">(E36-I36)/I36</f>
        <v>0.64419799671034728</v>
      </c>
      <c r="I36" s="685">
        <v>15038.959212191701</v>
      </c>
      <c r="J36" s="185">
        <v>161436.86414000002</v>
      </c>
      <c r="K36" s="193">
        <f t="shared" si="15"/>
        <v>1.4649674221688223E-2</v>
      </c>
      <c r="L36" s="148"/>
      <c r="N36" s="880"/>
      <c r="O36" s="880"/>
      <c r="P36" s="880"/>
      <c r="Q36" s="880"/>
      <c r="R36" s="880"/>
      <c r="S36" s="880"/>
      <c r="T36" s="880"/>
    </row>
    <row r="37" spans="1:21" ht="12.95" customHeight="1" x14ac:dyDescent="0.2">
      <c r="A37" s="1015"/>
      <c r="B37" s="1016"/>
      <c r="C37" s="157" t="s">
        <v>2</v>
      </c>
      <c r="D37" s="158">
        <f>SUM(D31:D36)</f>
        <v>2839711</v>
      </c>
      <c r="E37" s="159">
        <f>SUM(E31:E36)</f>
        <v>1133808.8420363746</v>
      </c>
      <c r="F37" s="160">
        <f>SUM(F31:F36)</f>
        <v>12098083.498448031</v>
      </c>
      <c r="G37" s="743">
        <f>SUM(G31:G36)</f>
        <v>1.0000000000000002</v>
      </c>
      <c r="H37" s="733">
        <f>(E37-I37)/I37</f>
        <v>0.1044600847136552</v>
      </c>
      <c r="I37" s="689">
        <v>1026572.9452145194</v>
      </c>
      <c r="J37" s="189">
        <v>10999217.755198944</v>
      </c>
      <c r="K37" s="196">
        <f t="shared" si="15"/>
        <v>1</v>
      </c>
      <c r="L37" s="152"/>
      <c r="N37" s="880"/>
      <c r="O37" s="880"/>
      <c r="P37" s="880"/>
      <c r="Q37" s="880"/>
      <c r="R37" s="880"/>
      <c r="S37" s="880"/>
      <c r="T37" s="880"/>
    </row>
    <row r="38" spans="1:21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0"/>
      <c r="J38" s="198"/>
      <c r="K38" s="201"/>
      <c r="L38" s="148"/>
    </row>
    <row r="39" spans="1:21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21" ht="15" customHeight="1" x14ac:dyDescent="0.25">
      <c r="A40" s="997" t="s">
        <v>180</v>
      </c>
      <c r="B40" s="997"/>
      <c r="C40" s="997"/>
      <c r="D40" s="997"/>
      <c r="E40" s="997"/>
      <c r="F40" s="138"/>
      <c r="G40" s="997" t="s">
        <v>181</v>
      </c>
      <c r="H40" s="997"/>
      <c r="I40" s="997"/>
      <c r="J40" s="997"/>
      <c r="K40" s="1000"/>
      <c r="L40" s="148"/>
      <c r="N40" s="134"/>
      <c r="O40" s="134"/>
      <c r="P40" s="134"/>
      <c r="Q40" s="134"/>
      <c r="R40" s="134"/>
      <c r="S40" s="134"/>
      <c r="T40" s="134"/>
    </row>
    <row r="41" spans="1:21" ht="15" customHeight="1" x14ac:dyDescent="0.2">
      <c r="A41" s="998" t="str">
        <f>A31</f>
        <v>III. čtvrtletí</v>
      </c>
      <c r="B41" s="999"/>
      <c r="C41" s="999"/>
      <c r="D41" s="999"/>
      <c r="E41" s="999"/>
      <c r="F41" s="138"/>
      <c r="G41" s="1001" t="str">
        <f>A31</f>
        <v>III. čtvrtletí</v>
      </c>
      <c r="H41" s="1001"/>
      <c r="I41" s="1001"/>
      <c r="J41" s="1001"/>
      <c r="K41" s="1002"/>
      <c r="L41" s="148"/>
      <c r="N41" s="134"/>
      <c r="O41" s="134"/>
      <c r="P41" s="134"/>
      <c r="Q41" s="134"/>
      <c r="R41" s="134"/>
      <c r="S41" s="134"/>
      <c r="T41" s="134"/>
    </row>
    <row r="42" spans="1:21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  <c r="N42" s="134"/>
      <c r="O42" s="134"/>
      <c r="P42" s="134"/>
      <c r="Q42" s="134"/>
      <c r="R42" s="134"/>
      <c r="S42" s="134"/>
      <c r="T42" s="134"/>
      <c r="U42" s="134"/>
    </row>
    <row r="43" spans="1:21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21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21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21" ht="15" customHeight="1" x14ac:dyDescent="0.2">
      <c r="A46" s="138"/>
      <c r="B46" s="138" t="str">
        <f>A10</f>
        <v>červenec</v>
      </c>
      <c r="C46" s="408">
        <f>E16</f>
        <v>347299.59468572686</v>
      </c>
      <c r="D46" s="408">
        <f>I16</f>
        <v>296649.76136228547</v>
      </c>
      <c r="H46" s="138" t="str">
        <f>A10</f>
        <v>červenec</v>
      </c>
      <c r="I46" s="409">
        <f>E16/E37</f>
        <v>0.30631230045971442</v>
      </c>
      <c r="J46" s="409">
        <f>I16/I37</f>
        <v>0.28897095208397061</v>
      </c>
      <c r="K46" s="138"/>
      <c r="L46" s="148"/>
    </row>
    <row r="47" spans="1:21" ht="15" customHeight="1" x14ac:dyDescent="0.2">
      <c r="A47" s="138"/>
      <c r="B47" s="138" t="str">
        <f>A17</f>
        <v>srpen</v>
      </c>
      <c r="C47" s="408">
        <f>E23</f>
        <v>325856.49728301167</v>
      </c>
      <c r="D47" s="408">
        <f>I23</f>
        <v>327929.51742769702</v>
      </c>
      <c r="H47" s="138" t="str">
        <f>A17</f>
        <v>srpen</v>
      </c>
      <c r="I47" s="409">
        <f>E23/E37</f>
        <v>0.28739985542691476</v>
      </c>
      <c r="J47" s="409">
        <f>I23/I37</f>
        <v>0.31944102847866374</v>
      </c>
      <c r="K47" s="138"/>
      <c r="L47" s="148"/>
    </row>
    <row r="48" spans="1:21" ht="15" customHeight="1" x14ac:dyDescent="0.2">
      <c r="A48" s="138"/>
      <c r="B48" s="138" t="str">
        <f>A24</f>
        <v>září</v>
      </c>
      <c r="C48" s="408">
        <f>E30</f>
        <v>460652.75006763631</v>
      </c>
      <c r="D48" s="408">
        <f>I30</f>
        <v>401993.66642453696</v>
      </c>
      <c r="H48" s="138" t="str">
        <f>A24</f>
        <v>září</v>
      </c>
      <c r="I48" s="409">
        <f>E30/E37</f>
        <v>0.40628784411337104</v>
      </c>
      <c r="J48" s="409">
        <f>I30/I37</f>
        <v>0.39158801943736571</v>
      </c>
      <c r="K48" s="138"/>
      <c r="L48" s="148"/>
    </row>
    <row r="49" spans="1:12" ht="15" customHeight="1" x14ac:dyDescent="0.2">
      <c r="A49" s="138"/>
      <c r="B49" s="138"/>
      <c r="C49" s="408">
        <f>SUM(C46:C48)</f>
        <v>1133808.8420363748</v>
      </c>
      <c r="D49" s="408">
        <f>SUM(D46:D48)</f>
        <v>1026572.9452145194</v>
      </c>
      <c r="E49" s="138"/>
      <c r="F49" s="138"/>
      <c r="G49" s="138"/>
      <c r="H49" s="138"/>
      <c r="I49" s="279">
        <f>SUM(I46:I48)</f>
        <v>1.0000000000000002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  <mergeCell ref="A40:E40"/>
    <mergeCell ref="A41:E41"/>
    <mergeCell ref="G40:K40"/>
    <mergeCell ref="G41:K41"/>
    <mergeCell ref="A10:B16"/>
    <mergeCell ref="A17:B23"/>
    <mergeCell ref="A24:B30"/>
    <mergeCell ref="A31:B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255</v>
      </c>
      <c r="L1" s="1017"/>
    </row>
    <row r="2" spans="1:17" ht="6.75" customHeight="1" x14ac:dyDescent="0.2"/>
    <row r="3" spans="1:17" ht="30" customHeight="1" x14ac:dyDescent="0.2">
      <c r="A3" s="1030" t="s">
        <v>223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10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163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03" t="str">
        <f>T!J20</f>
        <v>červenec</v>
      </c>
      <c r="B10" s="1004"/>
      <c r="C10" s="153" t="s">
        <v>6</v>
      </c>
      <c r="D10" s="132">
        <v>182</v>
      </c>
      <c r="E10" s="151">
        <v>9470.6560561933602</v>
      </c>
      <c r="F10" s="133">
        <v>101054.74883000001</v>
      </c>
      <c r="G10" s="737">
        <f>E10/$E$16</f>
        <v>0.43482786883009589</v>
      </c>
      <c r="H10" s="233">
        <f>(E10-I10)/I10</f>
        <v>-3.2298777884262574E-2</v>
      </c>
      <c r="I10" s="684">
        <v>9786.7563249399991</v>
      </c>
      <c r="J10" s="187">
        <v>104921.28</v>
      </c>
      <c r="K10" s="192">
        <f>I10/$I$16</f>
        <v>0.44886955508249776</v>
      </c>
      <c r="L10" s="148"/>
    </row>
    <row r="11" spans="1:17" ht="12.95" customHeight="1" x14ac:dyDescent="0.2">
      <c r="A11" s="1005"/>
      <c r="B11" s="1006"/>
      <c r="C11" s="154" t="s">
        <v>7</v>
      </c>
      <c r="D11" s="132">
        <v>1609</v>
      </c>
      <c r="E11" s="151">
        <v>3234.5057064937259</v>
      </c>
      <c r="F11" s="133">
        <v>34513.146240000002</v>
      </c>
      <c r="G11" s="738">
        <f t="shared" ref="G11:G13" si="0">E11/$E$16</f>
        <v>0.1485064196955708</v>
      </c>
      <c r="H11" s="233">
        <f t="shared" ref="H11:H15" si="1">(E11-I11)/I11</f>
        <v>-7.8615216139372793E-2</v>
      </c>
      <c r="I11" s="685">
        <v>3510.4830936550302</v>
      </c>
      <c r="J11" s="185">
        <v>37634.981</v>
      </c>
      <c r="K11" s="193">
        <f t="shared" ref="K11:K16" si="2">I11/$I$16</f>
        <v>0.1610082985675261</v>
      </c>
      <c r="L11" s="149"/>
      <c r="M11" s="134"/>
      <c r="O11" s="134"/>
      <c r="P11" s="134"/>
      <c r="Q11" s="134"/>
    </row>
    <row r="12" spans="1:17" ht="12.95" customHeight="1" x14ac:dyDescent="0.2">
      <c r="A12" s="1005"/>
      <c r="B12" s="1006"/>
      <c r="C12" s="154" t="s">
        <v>8</v>
      </c>
      <c r="D12" s="132">
        <v>38295</v>
      </c>
      <c r="E12" s="151">
        <v>2277.5160098121119</v>
      </c>
      <c r="F12" s="133">
        <v>24301.779079498174</v>
      </c>
      <c r="G12" s="738">
        <f>E12/$E$16</f>
        <v>0.10456798630390522</v>
      </c>
      <c r="H12" s="233">
        <f t="shared" si="1"/>
        <v>-3.0153505341828209E-2</v>
      </c>
      <c r="I12" s="685">
        <v>2348.3262788043958</v>
      </c>
      <c r="J12" s="185">
        <v>25175.798466126733</v>
      </c>
      <c r="K12" s="193">
        <f t="shared" si="2"/>
        <v>0.10770597907595592</v>
      </c>
      <c r="L12" s="149"/>
      <c r="M12" s="134"/>
      <c r="O12" s="134"/>
      <c r="P12" s="134"/>
      <c r="Q12" s="134"/>
    </row>
    <row r="13" spans="1:17" ht="12.95" customHeight="1" x14ac:dyDescent="0.2">
      <c r="A13" s="1005"/>
      <c r="B13" s="1006"/>
      <c r="C13" s="154" t="s">
        <v>9</v>
      </c>
      <c r="D13" s="132">
        <v>384582</v>
      </c>
      <c r="E13" s="151">
        <v>5059.3452701892902</v>
      </c>
      <c r="F13" s="133">
        <v>53984.731836500781</v>
      </c>
      <c r="G13" s="738">
        <f t="shared" si="0"/>
        <v>0.23229059406854663</v>
      </c>
      <c r="H13" s="233">
        <f t="shared" si="1"/>
        <v>6.9669393370311149E-3</v>
      </c>
      <c r="I13" s="685">
        <v>5024.3409912943835</v>
      </c>
      <c r="J13" s="185">
        <v>53864.659848855255</v>
      </c>
      <c r="K13" s="193">
        <f t="shared" si="2"/>
        <v>0.23044138736731984</v>
      </c>
      <c r="L13" s="149"/>
      <c r="M13" s="134"/>
      <c r="O13" s="134"/>
      <c r="P13" s="134"/>
      <c r="Q13" s="134"/>
    </row>
    <row r="14" spans="1:17" ht="12.95" customHeight="1" x14ac:dyDescent="0.2">
      <c r="A14" s="1005"/>
      <c r="B14" s="1006"/>
      <c r="C14" s="489" t="s">
        <v>336</v>
      </c>
      <c r="D14" s="140">
        <v>22</v>
      </c>
      <c r="E14" s="169">
        <v>644.45984742697021</v>
      </c>
      <c r="F14" s="141">
        <v>6876.5799099999995</v>
      </c>
      <c r="G14" s="170">
        <f>E14/$E$16</f>
        <v>2.958919639151943E-2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05"/>
      <c r="B15" s="1006"/>
      <c r="C15" s="154" t="s">
        <v>65</v>
      </c>
      <c r="D15" s="694"/>
      <c r="E15" s="151">
        <v>1093.7587527998278</v>
      </c>
      <c r="F15" s="133">
        <v>11671.80105</v>
      </c>
      <c r="G15" s="738">
        <f>E15/$E$16</f>
        <v>5.0217934710362011E-2</v>
      </c>
      <c r="H15" s="233">
        <f t="shared" si="1"/>
        <v>-3.4815681149162093E-2</v>
      </c>
      <c r="I15" s="685">
        <v>1133.2123113045106</v>
      </c>
      <c r="J15" s="185">
        <v>12148.876</v>
      </c>
      <c r="K15" s="193">
        <f t="shared" si="2"/>
        <v>5.1974779906700415E-2</v>
      </c>
      <c r="L15" s="149"/>
      <c r="M15" s="134"/>
      <c r="O15" s="134"/>
      <c r="P15" s="134"/>
      <c r="Q15" s="134"/>
    </row>
    <row r="16" spans="1:17" ht="12.95" customHeight="1" x14ac:dyDescent="0.2">
      <c r="A16" s="1007"/>
      <c r="B16" s="1008"/>
      <c r="C16" s="156" t="s">
        <v>2</v>
      </c>
      <c r="D16" s="145">
        <v>424690</v>
      </c>
      <c r="E16" s="146">
        <v>21780.241642915287</v>
      </c>
      <c r="F16" s="147">
        <v>232402.78694599899</v>
      </c>
      <c r="G16" s="739">
        <f>SUM(G10:G15)</f>
        <v>1</v>
      </c>
      <c r="H16" s="731">
        <f>(E16-I16)/I16</f>
        <v>-1.049269927070185E-3</v>
      </c>
      <c r="I16" s="686">
        <v>21803.118999998318</v>
      </c>
      <c r="J16" s="186">
        <v>233745.59531498197</v>
      </c>
      <c r="K16" s="206">
        <f t="shared" si="2"/>
        <v>1</v>
      </c>
      <c r="L16" s="166"/>
      <c r="M16" s="134"/>
    </row>
    <row r="17" spans="1:21" ht="12.95" customHeight="1" x14ac:dyDescent="0.2">
      <c r="A17" s="1009" t="str">
        <f>T!J21</f>
        <v>srpen</v>
      </c>
      <c r="B17" s="1010"/>
      <c r="C17" s="153" t="s">
        <v>6</v>
      </c>
      <c r="D17" s="132">
        <v>182</v>
      </c>
      <c r="E17" s="151">
        <v>8304.2772833593044</v>
      </c>
      <c r="F17" s="133">
        <v>88458.810759999993</v>
      </c>
      <c r="G17" s="737">
        <f>E17/$E$23</f>
        <v>0.39694789541471381</v>
      </c>
      <c r="H17" s="233">
        <f>(E17-I17)/I17</f>
        <v>7.3390249181473188E-2</v>
      </c>
      <c r="I17" s="684">
        <v>7736.4940567438844</v>
      </c>
      <c r="J17" s="187">
        <v>82722.048999999999</v>
      </c>
      <c r="K17" s="192">
        <f>I17/$I$23</f>
        <v>0.37596382498284425</v>
      </c>
      <c r="L17" s="149"/>
      <c r="M17" s="134"/>
      <c r="N17" s="134"/>
    </row>
    <row r="18" spans="1:21" ht="12.95" customHeight="1" x14ac:dyDescent="0.2">
      <c r="A18" s="1009"/>
      <c r="B18" s="1010"/>
      <c r="C18" s="154" t="s">
        <v>7</v>
      </c>
      <c r="D18" s="132">
        <v>1613</v>
      </c>
      <c r="E18" s="151">
        <v>3374.4200183999551</v>
      </c>
      <c r="F18" s="133">
        <v>35944.996920000005</v>
      </c>
      <c r="G18" s="738">
        <f t="shared" ref="G18:G22" si="3">E18/$E$23</f>
        <v>0.16129867523008465</v>
      </c>
      <c r="H18" s="233">
        <f t="shared" ref="H18:H20" si="4">(E18-I18)/I18</f>
        <v>-8.6568183092594092E-2</v>
      </c>
      <c r="I18" s="685">
        <v>3694.2221148204412</v>
      </c>
      <c r="J18" s="185">
        <v>39500.233999999997</v>
      </c>
      <c r="K18" s="193">
        <f t="shared" ref="K18:K23" si="5">I18/$I$23</f>
        <v>0.17952497170387011</v>
      </c>
      <c r="L18" s="150"/>
      <c r="M18" s="137"/>
      <c r="N18" s="134"/>
    </row>
    <row r="19" spans="1:21" ht="12.95" customHeight="1" x14ac:dyDescent="0.2">
      <c r="A19" s="1009"/>
      <c r="B19" s="1010"/>
      <c r="C19" s="154" t="s">
        <v>8</v>
      </c>
      <c r="D19" s="132">
        <v>38339</v>
      </c>
      <c r="E19" s="151">
        <v>2419.4570764884716</v>
      </c>
      <c r="F19" s="133">
        <v>25772.5406701705</v>
      </c>
      <c r="G19" s="738">
        <f t="shared" si="3"/>
        <v>0.11565105087264475</v>
      </c>
      <c r="H19" s="233">
        <f t="shared" si="4"/>
        <v>-0.12726827858418208</v>
      </c>
      <c r="I19" s="685">
        <v>2772.2804352332091</v>
      </c>
      <c r="J19" s="185">
        <v>29642.431478610808</v>
      </c>
      <c r="K19" s="193">
        <f t="shared" si="5"/>
        <v>0.13472215563157203</v>
      </c>
      <c r="L19" s="149"/>
      <c r="M19" s="134"/>
      <c r="N19" s="134"/>
      <c r="O19" s="134"/>
      <c r="P19" s="134"/>
    </row>
    <row r="20" spans="1:21" ht="12.95" customHeight="1" x14ac:dyDescent="0.2">
      <c r="A20" s="1009"/>
      <c r="B20" s="1010"/>
      <c r="C20" s="154" t="s">
        <v>9</v>
      </c>
      <c r="D20" s="132">
        <v>384468</v>
      </c>
      <c r="E20" s="151">
        <v>5040.0342060634794</v>
      </c>
      <c r="F20" s="133">
        <v>53687.4523698294</v>
      </c>
      <c r="G20" s="738">
        <f t="shared" si="3"/>
        <v>0.24091572362643424</v>
      </c>
      <c r="H20" s="233">
        <f t="shared" si="4"/>
        <v>-4.0025910960433987E-2</v>
      </c>
      <c r="I20" s="685">
        <v>5250.1773366674179</v>
      </c>
      <c r="J20" s="185">
        <v>56137.185825368186</v>
      </c>
      <c r="K20" s="193">
        <f t="shared" si="5"/>
        <v>0.25513840492271828</v>
      </c>
      <c r="L20" s="149"/>
      <c r="M20" s="134"/>
      <c r="N20" s="134"/>
      <c r="O20" s="134"/>
      <c r="P20" s="134"/>
    </row>
    <row r="21" spans="1:21" ht="12.95" customHeight="1" x14ac:dyDescent="0.2">
      <c r="A21" s="1009"/>
      <c r="B21" s="1010"/>
      <c r="C21" s="489" t="s">
        <v>336</v>
      </c>
      <c r="D21" s="140">
        <v>22</v>
      </c>
      <c r="E21" s="169">
        <v>690.1175860385647</v>
      </c>
      <c r="F21" s="141">
        <v>7351.2705499999993</v>
      </c>
      <c r="G21" s="170">
        <f t="shared" si="3"/>
        <v>3.2987906595512248E-2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09"/>
      <c r="B22" s="1010"/>
      <c r="C22" s="154" t="s">
        <v>65</v>
      </c>
      <c r="D22" s="694"/>
      <c r="E22" s="151">
        <v>1092.0145550778241</v>
      </c>
      <c r="F22" s="133">
        <v>11632.323459999998</v>
      </c>
      <c r="G22" s="738">
        <f t="shared" si="3"/>
        <v>5.2198748260610328E-2</v>
      </c>
      <c r="H22" s="233">
        <f t="shared" ref="H22" si="6">(E22-I22)/I22</f>
        <v>-2.8964704773845152E-2</v>
      </c>
      <c r="I22" s="685">
        <v>1124.5879119393833</v>
      </c>
      <c r="J22" s="185">
        <v>12028.284</v>
      </c>
      <c r="K22" s="193">
        <f t="shared" si="5"/>
        <v>5.4650642758995331E-2</v>
      </c>
      <c r="L22" s="149"/>
      <c r="M22" s="134"/>
      <c r="N22" s="134"/>
      <c r="O22" s="134"/>
      <c r="P22" s="134"/>
    </row>
    <row r="23" spans="1:21" ht="12.95" customHeight="1" x14ac:dyDescent="0.2">
      <c r="A23" s="1009"/>
      <c r="B23" s="1010"/>
      <c r="C23" s="156" t="s">
        <v>2</v>
      </c>
      <c r="D23" s="145">
        <v>424624</v>
      </c>
      <c r="E23" s="146">
        <v>20920.320725427599</v>
      </c>
      <c r="F23" s="147">
        <v>222847.39472999988</v>
      </c>
      <c r="G23" s="739">
        <f>SUM(G17:G22)</f>
        <v>0.99999999999999989</v>
      </c>
      <c r="H23" s="731">
        <f>(E23-I23)/I23</f>
        <v>1.6647042201690936E-2</v>
      </c>
      <c r="I23" s="686">
        <v>20577.761855404337</v>
      </c>
      <c r="J23" s="186">
        <v>220030.18430397898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9" t="str">
        <f>T!J22</f>
        <v>září</v>
      </c>
      <c r="B24" s="1010"/>
      <c r="C24" s="153" t="s">
        <v>6</v>
      </c>
      <c r="D24" s="132">
        <v>182</v>
      </c>
      <c r="E24" s="151">
        <v>11285.286841774878</v>
      </c>
      <c r="F24" s="133">
        <v>120452.38438</v>
      </c>
      <c r="G24" s="737">
        <f>E24/$E$30</f>
        <v>0.28667069819812735</v>
      </c>
      <c r="H24" s="233">
        <f>(E24-I24)/I24</f>
        <v>0.3075599990530602</v>
      </c>
      <c r="I24" s="684">
        <v>8630.7984719230662</v>
      </c>
      <c r="J24" s="187">
        <v>92415.638120000003</v>
      </c>
      <c r="K24" s="192">
        <f>I24/$I$30</f>
        <v>0.35843938251556018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9"/>
      <c r="B25" s="1010"/>
      <c r="C25" s="154" t="s">
        <v>7</v>
      </c>
      <c r="D25" s="132">
        <v>1615</v>
      </c>
      <c r="E25" s="151">
        <v>7250.3775385537865</v>
      </c>
      <c r="F25" s="133">
        <v>77386.179619999995</v>
      </c>
      <c r="G25" s="738">
        <f t="shared" ref="G25:G29" si="7">E25/$E$30</f>
        <v>0.18417527355027738</v>
      </c>
      <c r="H25" s="233">
        <f t="shared" ref="H25:H27" si="8">(E25-I25)/I25</f>
        <v>0.60855394407127505</v>
      </c>
      <c r="I25" s="685">
        <v>4507.3884934209718</v>
      </c>
      <c r="J25" s="185">
        <v>48263.475810000004</v>
      </c>
      <c r="K25" s="193">
        <f t="shared" ref="K25:K30" si="9">I25/$I$30</f>
        <v>0.18719305677167197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9"/>
      <c r="B26" s="1010"/>
      <c r="C26" s="154" t="s">
        <v>8</v>
      </c>
      <c r="D26" s="132">
        <v>38446</v>
      </c>
      <c r="E26" s="151">
        <v>7447.4066407980117</v>
      </c>
      <c r="F26" s="133">
        <v>79489.150039893502</v>
      </c>
      <c r="G26" s="738">
        <f t="shared" si="7"/>
        <v>0.18918023896211081</v>
      </c>
      <c r="H26" s="233">
        <f t="shared" si="8"/>
        <v>1.0398573025250901</v>
      </c>
      <c r="I26" s="685">
        <v>3650.9449124598309</v>
      </c>
      <c r="J26" s="185">
        <v>39092.989593273676</v>
      </c>
      <c r="K26" s="193">
        <f t="shared" si="9"/>
        <v>0.15162472444207625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9"/>
      <c r="B27" s="1010"/>
      <c r="C27" s="154" t="s">
        <v>9</v>
      </c>
      <c r="D27" s="132">
        <v>384438</v>
      </c>
      <c r="E27" s="151">
        <v>11386.879816847442</v>
      </c>
      <c r="F27" s="133">
        <v>121536.7230371395</v>
      </c>
      <c r="G27" s="738">
        <f t="shared" si="7"/>
        <v>0.28925137953165531</v>
      </c>
      <c r="H27" s="233">
        <f t="shared" si="8"/>
        <v>0.85599540861916446</v>
      </c>
      <c r="I27" s="685">
        <v>6135.1874923651494</v>
      </c>
      <c r="J27" s="185">
        <v>65693.355156711783</v>
      </c>
      <c r="K27" s="193">
        <f t="shared" si="9"/>
        <v>0.2547959871307901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9"/>
      <c r="B28" s="1010"/>
      <c r="C28" s="489" t="s">
        <v>336</v>
      </c>
      <c r="D28" s="140">
        <v>22</v>
      </c>
      <c r="E28" s="169">
        <v>667.56452864129517</v>
      </c>
      <c r="F28" s="141">
        <v>7125.1832400000003</v>
      </c>
      <c r="G28" s="170">
        <f t="shared" si="7"/>
        <v>1.6957583108078645E-2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9"/>
      <c r="B29" s="1010"/>
      <c r="C29" s="154" t="s">
        <v>65</v>
      </c>
      <c r="D29" s="694"/>
      <c r="E29" s="151">
        <v>1329.2106807577716</v>
      </c>
      <c r="F29" s="133">
        <v>14187.25128</v>
      </c>
      <c r="G29" s="738">
        <f t="shared" si="7"/>
        <v>3.3764826649750453E-2</v>
      </c>
      <c r="H29" s="233">
        <f t="shared" ref="H29" si="10">(E29-I29)/I29</f>
        <v>0.15132648265189236</v>
      </c>
      <c r="I29" s="685">
        <v>1154.5036970713572</v>
      </c>
      <c r="J29" s="185">
        <v>12362.00548</v>
      </c>
      <c r="K29" s="193">
        <f t="shared" si="9"/>
        <v>4.7946849139901611E-2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11"/>
      <c r="B30" s="1012"/>
      <c r="C30" s="155" t="s">
        <v>2</v>
      </c>
      <c r="D30" s="142">
        <v>424703</v>
      </c>
      <c r="E30" s="143">
        <v>39366.726047373188</v>
      </c>
      <c r="F30" s="144">
        <v>420176.87159703305</v>
      </c>
      <c r="G30" s="739">
        <f>SUM(G24:G29)</f>
        <v>0.99999999999999989</v>
      </c>
      <c r="H30" s="667">
        <f>(E30-I30)/I30</f>
        <v>0.63491072372769963</v>
      </c>
      <c r="I30" s="687">
        <v>24078.823067240373</v>
      </c>
      <c r="J30" s="205">
        <v>257827.46415998542</v>
      </c>
      <c r="K30" s="195">
        <f t="shared" si="9"/>
        <v>1</v>
      </c>
      <c r="L30" s="178"/>
    </row>
    <row r="31" spans="1:21" ht="12.95" customHeight="1" thickTop="1" x14ac:dyDescent="0.2">
      <c r="A31" s="1031" t="str">
        <f>T!E17</f>
        <v>III. čtvrtletí</v>
      </c>
      <c r="B31" s="1032"/>
      <c r="C31" s="179" t="s">
        <v>6</v>
      </c>
      <c r="D31" s="180">
        <f>D24</f>
        <v>182</v>
      </c>
      <c r="E31" s="741">
        <f>E10+E17+E24</f>
        <v>29060.220181327539</v>
      </c>
      <c r="F31" s="181">
        <f>F10+F17+F24</f>
        <v>309965.94397000002</v>
      </c>
      <c r="G31" s="742">
        <f>E31/$E$37</f>
        <v>0.35410235603400836</v>
      </c>
      <c r="H31" s="732">
        <f>(E31-I31)/I31</f>
        <v>0.11111745427973359</v>
      </c>
      <c r="I31" s="688">
        <v>26154.04885360695</v>
      </c>
      <c r="J31" s="207">
        <v>280058.96711999999</v>
      </c>
      <c r="K31" s="193">
        <f>I31/$I$37</f>
        <v>0.39353243108108671</v>
      </c>
      <c r="L31" s="148"/>
    </row>
    <row r="32" spans="1:21" ht="12.95" customHeight="1" x14ac:dyDescent="0.2">
      <c r="A32" s="1009"/>
      <c r="B32" s="1010"/>
      <c r="C32" s="154" t="s">
        <v>7</v>
      </c>
      <c r="D32" s="132">
        <f t="shared" ref="D32:D35" si="11">D25</f>
        <v>1615</v>
      </c>
      <c r="E32" s="151">
        <f>E11+E18+E25</f>
        <v>13859.303263447468</v>
      </c>
      <c r="F32" s="133">
        <f t="shared" ref="F32" si="12">F11+F18+F25</f>
        <v>147844.32277999999</v>
      </c>
      <c r="G32" s="738">
        <f t="shared" ref="G32:G36" si="13">E32/$E$37</f>
        <v>0.16887731434773934</v>
      </c>
      <c r="H32" s="233">
        <f t="shared" ref="H32:H34" si="14">(E32-I32)/I32</f>
        <v>0.18333268296883112</v>
      </c>
      <c r="I32" s="685">
        <v>11712.093701896443</v>
      </c>
      <c r="J32" s="185">
        <v>125398.69081</v>
      </c>
      <c r="K32" s="193">
        <f t="shared" ref="K32:K37" si="15">I32/$I$37</f>
        <v>0.17622849652669151</v>
      </c>
      <c r="L32" s="148"/>
    </row>
    <row r="33" spans="1:12" ht="12.95" customHeight="1" x14ac:dyDescent="0.2">
      <c r="A33" s="1009"/>
      <c r="B33" s="1010"/>
      <c r="C33" s="154" t="s">
        <v>8</v>
      </c>
      <c r="D33" s="132">
        <f t="shared" si="11"/>
        <v>38446</v>
      </c>
      <c r="E33" s="151">
        <f t="shared" ref="E33:F36" si="16">E12+E19+E26</f>
        <v>12144.379727098596</v>
      </c>
      <c r="F33" s="133">
        <f t="shared" si="16"/>
        <v>129563.46978956218</v>
      </c>
      <c r="G33" s="738">
        <f t="shared" si="13"/>
        <v>0.14798076019742015</v>
      </c>
      <c r="H33" s="233">
        <f t="shared" si="14"/>
        <v>0.38451898184266431</v>
      </c>
      <c r="I33" s="685">
        <v>8771.5516264974358</v>
      </c>
      <c r="J33" s="185">
        <v>93911.21953801121</v>
      </c>
      <c r="K33" s="193">
        <f t="shared" si="15"/>
        <v>0.13198300787959033</v>
      </c>
      <c r="L33" s="148"/>
    </row>
    <row r="34" spans="1:12" ht="12.95" customHeight="1" x14ac:dyDescent="0.2">
      <c r="A34" s="1009"/>
      <c r="B34" s="1010"/>
      <c r="C34" s="154" t="s">
        <v>9</v>
      </c>
      <c r="D34" s="132">
        <f t="shared" si="11"/>
        <v>384438</v>
      </c>
      <c r="E34" s="151">
        <f t="shared" si="16"/>
        <v>21486.259293100211</v>
      </c>
      <c r="F34" s="133">
        <f t="shared" si="16"/>
        <v>229208.90724346967</v>
      </c>
      <c r="G34" s="738">
        <f t="shared" si="13"/>
        <v>0.26181271134803996</v>
      </c>
      <c r="H34" s="233">
        <f t="shared" si="14"/>
        <v>0.30936285685785148</v>
      </c>
      <c r="I34" s="685">
        <v>16409.705820326952</v>
      </c>
      <c r="J34" s="185">
        <v>175695.20083093521</v>
      </c>
      <c r="K34" s="193">
        <f t="shared" si="15"/>
        <v>0.24691211142660707</v>
      </c>
      <c r="L34" s="148"/>
    </row>
    <row r="35" spans="1:12" ht="12.95" customHeight="1" x14ac:dyDescent="0.2">
      <c r="A35" s="1009"/>
      <c r="B35" s="1010"/>
      <c r="C35" s="489" t="s">
        <v>336</v>
      </c>
      <c r="D35" s="132">
        <f t="shared" si="11"/>
        <v>22</v>
      </c>
      <c r="E35" s="151">
        <f t="shared" si="16"/>
        <v>2002.1419621068299</v>
      </c>
      <c r="F35" s="133">
        <f t="shared" si="16"/>
        <v>21353.0337</v>
      </c>
      <c r="G35" s="170">
        <f t="shared" si="13"/>
        <v>2.4396345983370097E-2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09"/>
      <c r="B36" s="1010"/>
      <c r="C36" s="154" t="s">
        <v>65</v>
      </c>
      <c r="D36" s="132"/>
      <c r="E36" s="151">
        <f t="shared" si="16"/>
        <v>3514.9839886354234</v>
      </c>
      <c r="F36" s="133">
        <f t="shared" si="16"/>
        <v>37491.375789999998</v>
      </c>
      <c r="G36" s="738">
        <f t="shared" si="13"/>
        <v>4.2830512089422179E-2</v>
      </c>
      <c r="H36" s="233">
        <f t="shared" ref="H36" si="17">(E36-I36)/I36</f>
        <v>3.0091126323438976E-2</v>
      </c>
      <c r="I36" s="685">
        <v>3412.3039203152512</v>
      </c>
      <c r="J36" s="185">
        <v>36539.165479999996</v>
      </c>
      <c r="K36" s="193">
        <f t="shared" si="15"/>
        <v>5.1343953086024331E-2</v>
      </c>
      <c r="L36" s="148"/>
    </row>
    <row r="37" spans="1:12" ht="12.95" customHeight="1" x14ac:dyDescent="0.2">
      <c r="A37" s="1009"/>
      <c r="B37" s="1010"/>
      <c r="C37" s="157" t="s">
        <v>2</v>
      </c>
      <c r="D37" s="158">
        <f>SUM(D31:D36)</f>
        <v>424703</v>
      </c>
      <c r="E37" s="159">
        <f>SUM(E31:E36)</f>
        <v>82067.288415716059</v>
      </c>
      <c r="F37" s="160">
        <f>SUM(F31:F36)</f>
        <v>875427.05327303195</v>
      </c>
      <c r="G37" s="743">
        <f>SUM(G31:G36)</f>
        <v>1.0000000000000002</v>
      </c>
      <c r="H37" s="733">
        <f>(E37-I37)/I37</f>
        <v>0.23484282312241042</v>
      </c>
      <c r="I37" s="689">
        <v>66459.703922643035</v>
      </c>
      <c r="J37" s="189">
        <v>711603.24377894634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7" t="s">
        <v>180</v>
      </c>
      <c r="B40" s="997"/>
      <c r="C40" s="997"/>
      <c r="D40" s="997"/>
      <c r="E40" s="997"/>
      <c r="F40" s="138"/>
      <c r="G40" s="997" t="s">
        <v>181</v>
      </c>
      <c r="H40" s="997"/>
      <c r="I40" s="997"/>
      <c r="J40" s="997"/>
      <c r="K40" s="1000"/>
      <c r="L40" s="148"/>
    </row>
    <row r="41" spans="1:12" ht="15" customHeight="1" x14ac:dyDescent="0.2">
      <c r="A41" s="999" t="str">
        <f>A31</f>
        <v>III. čtvrtletí</v>
      </c>
      <c r="B41" s="999"/>
      <c r="C41" s="999"/>
      <c r="D41" s="999"/>
      <c r="E41" s="999"/>
      <c r="F41" s="138"/>
      <c r="G41" s="1001" t="str">
        <f>A31</f>
        <v>III. čtvrtletí</v>
      </c>
      <c r="H41" s="1001"/>
      <c r="I41" s="1001"/>
      <c r="J41" s="1001"/>
      <c r="K41" s="1002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08">
        <f>E16</f>
        <v>21780.241642915287</v>
      </c>
      <c r="D46" s="408">
        <f>I16</f>
        <v>21803.118999998318</v>
      </c>
      <c r="H46" s="138" t="str">
        <f>A10</f>
        <v>červenec</v>
      </c>
      <c r="I46" s="409">
        <f>E16/E37</f>
        <v>0.26539492242739099</v>
      </c>
      <c r="J46" s="409">
        <f>I16/I37</f>
        <v>0.32806524424749844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08">
        <f>E23</f>
        <v>20920.320725427599</v>
      </c>
      <c r="D47" s="408">
        <f>I23</f>
        <v>20577.761855404337</v>
      </c>
      <c r="H47" s="138" t="str">
        <f>A17</f>
        <v>srpen</v>
      </c>
      <c r="I47" s="409">
        <f>E23/E37</f>
        <v>0.25491668031548259</v>
      </c>
      <c r="J47" s="409">
        <f>I23/I37</f>
        <v>0.30962764864791142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08">
        <f>E30</f>
        <v>39366.726047373188</v>
      </c>
      <c r="D48" s="408">
        <f>I30</f>
        <v>24078.823067240373</v>
      </c>
      <c r="H48" s="138" t="str">
        <f>A24</f>
        <v>září</v>
      </c>
      <c r="I48" s="409">
        <f>E30/E37</f>
        <v>0.47968839725712659</v>
      </c>
      <c r="J48" s="409">
        <f>I30/I37</f>
        <v>0.36230710710459002</v>
      </c>
      <c r="K48" s="138"/>
      <c r="L48" s="148"/>
    </row>
    <row r="49" spans="1:12" ht="15" customHeight="1" x14ac:dyDescent="0.2">
      <c r="A49" s="138"/>
      <c r="B49" s="138"/>
      <c r="C49" s="408">
        <f>SUM(C46:C48)</f>
        <v>82067.288415716073</v>
      </c>
      <c r="D49" s="408">
        <f>SUM(D46:D48)</f>
        <v>66459.703922643035</v>
      </c>
      <c r="E49" s="138"/>
      <c r="F49" s="138"/>
      <c r="G49" s="138"/>
      <c r="H49" s="138"/>
      <c r="I49" s="279">
        <f>SUM(I46:I48)</f>
        <v>1.0000000000000002</v>
      </c>
      <c r="J49" s="279">
        <f>SUM(J46:J48)</f>
        <v>0.99999999999999989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256</v>
      </c>
      <c r="L1" s="1017"/>
    </row>
    <row r="2" spans="1:17" ht="6.75" customHeight="1" x14ac:dyDescent="0.2"/>
    <row r="3" spans="1:17" ht="30" customHeight="1" x14ac:dyDescent="0.2">
      <c r="A3" s="1030" t="s">
        <v>327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326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163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03" t="str">
        <f>T!J20</f>
        <v>červenec</v>
      </c>
      <c r="B10" s="1004"/>
      <c r="C10" s="153" t="s">
        <v>6</v>
      </c>
      <c r="D10" s="132">
        <v>1232</v>
      </c>
      <c r="E10" s="151">
        <v>187337.05100000001</v>
      </c>
      <c r="F10" s="133">
        <v>1999886.3635300002</v>
      </c>
      <c r="G10" s="737">
        <f>E10/$E$16</f>
        <v>0.72945756223403324</v>
      </c>
      <c r="H10" s="233">
        <f>(E10-I10)/I10</f>
        <v>1.0183695203789768E-2</v>
      </c>
      <c r="I10" s="684">
        <v>185448.5</v>
      </c>
      <c r="J10" s="187">
        <v>1986822.1706899998</v>
      </c>
      <c r="K10" s="192">
        <f>I10/$I$16</f>
        <v>0.75406015366359169</v>
      </c>
      <c r="L10" s="148"/>
    </row>
    <row r="11" spans="1:17" ht="12.95" customHeight="1" x14ac:dyDescent="0.2">
      <c r="A11" s="1005"/>
      <c r="B11" s="1006"/>
      <c r="C11" s="154" t="s">
        <v>7</v>
      </c>
      <c r="D11" s="132">
        <v>4517</v>
      </c>
      <c r="E11" s="151">
        <v>24886.106</v>
      </c>
      <c r="F11" s="133">
        <v>265667.91888000001</v>
      </c>
      <c r="G11" s="738">
        <f t="shared" ref="G11:G15" si="0">E11/$E$16</f>
        <v>9.6902124376121127E-2</v>
      </c>
      <c r="H11" s="233">
        <f t="shared" ref="H11:H15" si="1">(E11-I11)/I11</f>
        <v>0.24065776616746745</v>
      </c>
      <c r="I11" s="685">
        <v>20058.800000000003</v>
      </c>
      <c r="J11" s="185">
        <v>214901.46799999999</v>
      </c>
      <c r="K11" s="193">
        <f t="shared" ref="K11:K16" si="2">I11/$I$16</f>
        <v>8.1561952834923207E-2</v>
      </c>
      <c r="L11" s="149"/>
      <c r="M11" s="134"/>
      <c r="O11" s="134"/>
      <c r="P11" s="134"/>
      <c r="Q11" s="134"/>
    </row>
    <row r="12" spans="1:17" ht="12.95" customHeight="1" x14ac:dyDescent="0.2">
      <c r="A12" s="1005"/>
      <c r="B12" s="1006"/>
      <c r="C12" s="154" t="s">
        <v>8</v>
      </c>
      <c r="D12" s="132">
        <v>152006</v>
      </c>
      <c r="E12" s="151">
        <v>10388.326999999999</v>
      </c>
      <c r="F12" s="133">
        <v>110896.25572</v>
      </c>
      <c r="G12" s="738">
        <f t="shared" si="0"/>
        <v>4.0450320151084192E-2</v>
      </c>
      <c r="H12" s="233">
        <f t="shared" si="1"/>
        <v>-0.11251166244109208</v>
      </c>
      <c r="I12" s="685">
        <v>11705.311000000002</v>
      </c>
      <c r="J12" s="185">
        <v>125408.28899999999</v>
      </c>
      <c r="K12" s="193">
        <f t="shared" si="2"/>
        <v>4.7595470501730297E-2</v>
      </c>
      <c r="L12" s="149"/>
      <c r="M12" s="134"/>
      <c r="O12" s="134"/>
      <c r="P12" s="134"/>
      <c r="Q12" s="134"/>
    </row>
    <row r="13" spans="1:17" ht="12.95" customHeight="1" x14ac:dyDescent="0.2">
      <c r="A13" s="1005"/>
      <c r="B13" s="1006"/>
      <c r="C13" s="154" t="s">
        <v>9</v>
      </c>
      <c r="D13" s="132">
        <v>2135864</v>
      </c>
      <c r="E13" s="151">
        <v>26779.299999999996</v>
      </c>
      <c r="F13" s="133">
        <v>285878.50000000006</v>
      </c>
      <c r="G13" s="738">
        <f t="shared" si="0"/>
        <v>0.10427388918561466</v>
      </c>
      <c r="H13" s="233">
        <f t="shared" si="1"/>
        <v>5.2612835734490424E-2</v>
      </c>
      <c r="I13" s="685">
        <v>25440.788</v>
      </c>
      <c r="J13" s="185">
        <v>272561.47399999999</v>
      </c>
      <c r="K13" s="193">
        <f t="shared" si="2"/>
        <v>0.10344588664024169</v>
      </c>
      <c r="L13" s="149"/>
      <c r="M13" s="134"/>
      <c r="O13" s="134"/>
      <c r="P13" s="134"/>
      <c r="Q13" s="134"/>
    </row>
    <row r="14" spans="1:17" ht="12.95" customHeight="1" x14ac:dyDescent="0.2">
      <c r="A14" s="1005"/>
      <c r="B14" s="1006"/>
      <c r="C14" s="489" t="s">
        <v>336</v>
      </c>
      <c r="D14" s="140">
        <v>147</v>
      </c>
      <c r="E14" s="169">
        <v>3924.1289999999995</v>
      </c>
      <c r="F14" s="141">
        <v>41891.339260000001</v>
      </c>
      <c r="G14" s="170">
        <f>E14/$E$16</f>
        <v>1.5279868872452113E-2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05"/>
      <c r="B15" s="1006"/>
      <c r="C15" s="154" t="s">
        <v>65</v>
      </c>
      <c r="D15" s="694"/>
      <c r="E15" s="151">
        <v>3502.0160428115933</v>
      </c>
      <c r="F15" s="133">
        <v>37385.178109999993</v>
      </c>
      <c r="G15" s="738">
        <f t="shared" si="0"/>
        <v>1.3636235180694824E-2</v>
      </c>
      <c r="H15" s="233">
        <f t="shared" si="1"/>
        <v>6.7720903512872355E-2</v>
      </c>
      <c r="I15" s="685">
        <v>3279.8983622871192</v>
      </c>
      <c r="J15" s="185">
        <v>35139.545330000001</v>
      </c>
      <c r="K15" s="193">
        <f t="shared" si="2"/>
        <v>1.3336536359513223E-2</v>
      </c>
      <c r="L15" s="149"/>
      <c r="M15" s="134"/>
      <c r="O15" s="134"/>
      <c r="P15" s="134"/>
      <c r="Q15" s="134"/>
    </row>
    <row r="16" spans="1:17" ht="12.95" customHeight="1" x14ac:dyDescent="0.2">
      <c r="A16" s="1007"/>
      <c r="B16" s="1008"/>
      <c r="C16" s="156" t="s">
        <v>2</v>
      </c>
      <c r="D16" s="145">
        <v>2293766</v>
      </c>
      <c r="E16" s="146">
        <v>256816.92904281156</v>
      </c>
      <c r="F16" s="147">
        <v>2741605.5555000002</v>
      </c>
      <c r="G16" s="739">
        <f>SUM(G10:G15)</f>
        <v>1.0000000000000002</v>
      </c>
      <c r="H16" s="731">
        <f>(E16-I16)/I16</f>
        <v>4.4254404740044904E-2</v>
      </c>
      <c r="I16" s="686">
        <v>245933.29736228709</v>
      </c>
      <c r="J16" s="186">
        <v>2634832.9470199998</v>
      </c>
      <c r="K16" s="206">
        <f t="shared" si="2"/>
        <v>1</v>
      </c>
      <c r="L16" s="166"/>
      <c r="M16" s="134"/>
    </row>
    <row r="17" spans="1:21" ht="12.95" customHeight="1" x14ac:dyDescent="0.2">
      <c r="A17" s="1009" t="str">
        <f>T!J21</f>
        <v>srpen</v>
      </c>
      <c r="B17" s="1010"/>
      <c r="C17" s="153" t="s">
        <v>6</v>
      </c>
      <c r="D17" s="132">
        <v>1233</v>
      </c>
      <c r="E17" s="151">
        <v>185637.23600000003</v>
      </c>
      <c r="F17" s="133">
        <v>1978136.6521900001</v>
      </c>
      <c r="G17" s="737">
        <f>E17/$E$23</f>
        <v>0.72093507833280368</v>
      </c>
      <c r="H17" s="233">
        <f>(E17-I17)/I17</f>
        <v>-2.3353088578732115E-2</v>
      </c>
      <c r="I17" s="684">
        <v>190076.09999999998</v>
      </c>
      <c r="J17" s="187">
        <v>2037214.83803</v>
      </c>
      <c r="K17" s="192">
        <f>I17/$I$23</f>
        <v>0.73908534382090896</v>
      </c>
      <c r="L17" s="149"/>
      <c r="M17" s="134"/>
      <c r="N17" s="134"/>
    </row>
    <row r="18" spans="1:21" ht="12.95" customHeight="1" x14ac:dyDescent="0.2">
      <c r="A18" s="1009"/>
      <c r="B18" s="1010"/>
      <c r="C18" s="154" t="s">
        <v>7</v>
      </c>
      <c r="D18" s="132">
        <v>4532</v>
      </c>
      <c r="E18" s="151">
        <v>26663.772000000001</v>
      </c>
      <c r="F18" s="133">
        <v>284127.49491999997</v>
      </c>
      <c r="G18" s="738">
        <f t="shared" ref="G18:G22" si="3">E18/$E$23</f>
        <v>0.103550607462546</v>
      </c>
      <c r="H18" s="233">
        <f t="shared" ref="H18:H20" si="4">(E18-I18)/I18</f>
        <v>0.13177747971068626</v>
      </c>
      <c r="I18" s="685">
        <v>23559.200000000001</v>
      </c>
      <c r="J18" s="185">
        <v>252503.45479000002</v>
      </c>
      <c r="K18" s="193">
        <f t="shared" ref="K18:K23" si="5">I18/$I$23</f>
        <v>9.1606779769500532E-2</v>
      </c>
      <c r="L18" s="150"/>
      <c r="M18" s="137"/>
      <c r="N18" s="134"/>
    </row>
    <row r="19" spans="1:21" ht="12.95" customHeight="1" x14ac:dyDescent="0.2">
      <c r="A19" s="1009"/>
      <c r="B19" s="1010"/>
      <c r="C19" s="154" t="s">
        <v>8</v>
      </c>
      <c r="D19" s="132">
        <v>152157</v>
      </c>
      <c r="E19" s="151">
        <v>9846.9719999999979</v>
      </c>
      <c r="F19" s="133">
        <v>104925.38865999998</v>
      </c>
      <c r="G19" s="738">
        <f t="shared" si="3"/>
        <v>3.8241398563814651E-2</v>
      </c>
      <c r="H19" s="233">
        <f t="shared" si="4"/>
        <v>-0.22323556949095413</v>
      </c>
      <c r="I19" s="685">
        <v>12676.909</v>
      </c>
      <c r="J19" s="185">
        <v>135869.761</v>
      </c>
      <c r="K19" s="193">
        <f t="shared" si="5"/>
        <v>4.9292455215839213E-2</v>
      </c>
      <c r="L19" s="149"/>
      <c r="M19" s="134"/>
      <c r="N19" s="134"/>
      <c r="O19" s="134"/>
      <c r="P19" s="134"/>
    </row>
    <row r="20" spans="1:21" ht="12.95" customHeight="1" x14ac:dyDescent="0.2">
      <c r="A20" s="1009"/>
      <c r="B20" s="1010"/>
      <c r="C20" s="154" t="s">
        <v>9</v>
      </c>
      <c r="D20" s="132">
        <v>2135287</v>
      </c>
      <c r="E20" s="151">
        <v>26697.599999999999</v>
      </c>
      <c r="F20" s="133">
        <v>284487.10000000003</v>
      </c>
      <c r="G20" s="738">
        <f t="shared" si="3"/>
        <v>0.1036819808462234</v>
      </c>
      <c r="H20" s="233">
        <f t="shared" si="4"/>
        <v>-3.1010452961672527E-2</v>
      </c>
      <c r="I20" s="685">
        <v>27552</v>
      </c>
      <c r="J20" s="185">
        <v>295298.40000000002</v>
      </c>
      <c r="K20" s="193">
        <f t="shared" si="5"/>
        <v>0.10713224541619744</v>
      </c>
      <c r="L20" s="149"/>
      <c r="M20" s="134"/>
      <c r="N20" s="134"/>
      <c r="O20" s="134"/>
      <c r="P20" s="134"/>
    </row>
    <row r="21" spans="1:21" ht="12.95" customHeight="1" x14ac:dyDescent="0.2">
      <c r="A21" s="1009"/>
      <c r="B21" s="1010"/>
      <c r="C21" s="489" t="s">
        <v>336</v>
      </c>
      <c r="D21" s="140">
        <v>145</v>
      </c>
      <c r="E21" s="169">
        <v>4237.0969999999998</v>
      </c>
      <c r="F21" s="141">
        <v>45150.13308</v>
      </c>
      <c r="G21" s="170">
        <f t="shared" si="3"/>
        <v>1.6455060005303498E-2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09"/>
      <c r="B22" s="1010"/>
      <c r="C22" s="154" t="s">
        <v>65</v>
      </c>
      <c r="D22" s="694"/>
      <c r="E22" s="151">
        <v>4412.4034575841279</v>
      </c>
      <c r="F22" s="133">
        <v>47018.183519999999</v>
      </c>
      <c r="G22" s="738">
        <f t="shared" si="3"/>
        <v>1.7135874789308683E-2</v>
      </c>
      <c r="H22" s="233">
        <f t="shared" ref="H22" si="6">(E22-I22)/I22</f>
        <v>0.33173974634037334</v>
      </c>
      <c r="I22" s="685">
        <v>3313.2625722926959</v>
      </c>
      <c r="J22" s="185">
        <v>35511.154879999995</v>
      </c>
      <c r="K22" s="193">
        <f t="shared" si="5"/>
        <v>1.2883175777553815E-2</v>
      </c>
      <c r="L22" s="149"/>
      <c r="M22" s="134"/>
      <c r="N22" s="134"/>
      <c r="O22" s="134"/>
      <c r="P22" s="134"/>
    </row>
    <row r="23" spans="1:21" ht="12.95" customHeight="1" x14ac:dyDescent="0.2">
      <c r="A23" s="1009"/>
      <c r="B23" s="1010"/>
      <c r="C23" s="156" t="s">
        <v>2</v>
      </c>
      <c r="D23" s="145">
        <v>2293354</v>
      </c>
      <c r="E23" s="146">
        <v>257495.08045758418</v>
      </c>
      <c r="F23" s="147">
        <v>2743844.9523700005</v>
      </c>
      <c r="G23" s="739">
        <f>SUM(G17:G22)</f>
        <v>0.99999999999999989</v>
      </c>
      <c r="H23" s="731">
        <f>(E23-I23)/I23</f>
        <v>1.2349794223799973E-3</v>
      </c>
      <c r="I23" s="686">
        <v>257177.47157229268</v>
      </c>
      <c r="J23" s="186">
        <v>2756397.6086999997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9" t="str">
        <f>T!J22</f>
        <v>září</v>
      </c>
      <c r="B24" s="1010"/>
      <c r="C24" s="153" t="s">
        <v>6</v>
      </c>
      <c r="D24" s="132">
        <v>1234</v>
      </c>
      <c r="E24" s="151">
        <v>227602.63199999998</v>
      </c>
      <c r="F24" s="133">
        <v>2430949.7405299996</v>
      </c>
      <c r="G24" s="737">
        <f>E24/$E$30</f>
        <v>0.60626529738415402</v>
      </c>
      <c r="H24" s="233">
        <f>(E24-I24)/I24</f>
        <v>4.1099307649521528E-2</v>
      </c>
      <c r="I24" s="684">
        <v>218617.59999999995</v>
      </c>
      <c r="J24" s="187">
        <v>2343470.0169699998</v>
      </c>
      <c r="K24" s="192">
        <f>I24/$I$30</f>
        <v>0.73552111111484453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9"/>
      <c r="B25" s="1010"/>
      <c r="C25" s="154" t="s">
        <v>7</v>
      </c>
      <c r="D25" s="132">
        <v>4549</v>
      </c>
      <c r="E25" s="151">
        <v>36929.528000000006</v>
      </c>
      <c r="F25" s="133">
        <v>394431.59159000003</v>
      </c>
      <c r="G25" s="738">
        <f t="shared" ref="G25:G29" si="7">E25/$E$30</f>
        <v>9.8369210753135969E-2</v>
      </c>
      <c r="H25" s="233">
        <f t="shared" ref="H25:H27" si="8">(E25-I25)/I25</f>
        <v>0.489796718613217</v>
      </c>
      <c r="I25" s="685">
        <v>24788.3</v>
      </c>
      <c r="J25" s="185">
        <v>265718.03028000006</v>
      </c>
      <c r="K25" s="193">
        <f t="shared" ref="K25:K30" si="9">I25/$I$30</f>
        <v>8.339821660583642E-2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9"/>
      <c r="B26" s="1010"/>
      <c r="C26" s="154" t="s">
        <v>8</v>
      </c>
      <c r="D26" s="132">
        <v>152353</v>
      </c>
      <c r="E26" s="151">
        <v>33023.302000000003</v>
      </c>
      <c r="F26" s="133">
        <v>352712.33974999998</v>
      </c>
      <c r="G26" s="738">
        <f t="shared" si="7"/>
        <v>8.7964193698940762E-2</v>
      </c>
      <c r="H26" s="233">
        <f t="shared" si="8"/>
        <v>1.1044563748774705</v>
      </c>
      <c r="I26" s="685">
        <v>15692.081999999999</v>
      </c>
      <c r="J26" s="185">
        <v>168207.58699999997</v>
      </c>
      <c r="K26" s="193">
        <f t="shared" si="9"/>
        <v>5.2794731935330241E-2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9"/>
      <c r="B27" s="1010"/>
      <c r="C27" s="154" t="s">
        <v>9</v>
      </c>
      <c r="D27" s="132">
        <v>2135379</v>
      </c>
      <c r="E27" s="151">
        <v>68137.899999999994</v>
      </c>
      <c r="F27" s="133">
        <v>727758.39999999991</v>
      </c>
      <c r="G27" s="738">
        <f t="shared" si="7"/>
        <v>0.18149897408318086</v>
      </c>
      <c r="H27" s="233">
        <f t="shared" si="8"/>
        <v>0.9979328059300614</v>
      </c>
      <c r="I27" s="685">
        <v>34104.199999999997</v>
      </c>
      <c r="J27" s="185">
        <v>365580.69999999995</v>
      </c>
      <c r="K27" s="193">
        <f t="shared" si="9"/>
        <v>0.11474080347457334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9"/>
      <c r="B28" s="1010"/>
      <c r="C28" s="489" t="s">
        <v>336</v>
      </c>
      <c r="D28" s="140">
        <v>147</v>
      </c>
      <c r="E28" s="169">
        <v>4267.5879999999997</v>
      </c>
      <c r="F28" s="141">
        <v>45580.718990000008</v>
      </c>
      <c r="G28" s="170">
        <f t="shared" si="7"/>
        <v>1.1367577277986167E-2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9"/>
      <c r="B29" s="1010"/>
      <c r="C29" s="154" t="s">
        <v>65</v>
      </c>
      <c r="D29" s="694"/>
      <c r="E29" s="151">
        <v>5456.5990202630728</v>
      </c>
      <c r="F29" s="133">
        <v>58280.162509999995</v>
      </c>
      <c r="G29" s="738">
        <f t="shared" si="7"/>
        <v>1.4534746802602333E-2</v>
      </c>
      <c r="H29" s="233">
        <f t="shared" ref="H29" si="10">(E29-I29)/I29</f>
        <v>0.35534127108029778</v>
      </c>
      <c r="I29" s="685">
        <v>4025.9963572966371</v>
      </c>
      <c r="J29" s="185">
        <v>43156.606749999999</v>
      </c>
      <c r="K29" s="193">
        <f t="shared" si="9"/>
        <v>1.3545136869415544E-2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11"/>
      <c r="B30" s="1012"/>
      <c r="C30" s="155" t="s">
        <v>2</v>
      </c>
      <c r="D30" s="142">
        <v>2293662</v>
      </c>
      <c r="E30" s="143">
        <v>375417.54902026302</v>
      </c>
      <c r="F30" s="144">
        <v>4009712.9533699993</v>
      </c>
      <c r="G30" s="739">
        <f>SUM(G24:G29)</f>
        <v>1.0000000000000002</v>
      </c>
      <c r="H30" s="667">
        <f>(E30-I30)/I30</f>
        <v>0.26306176990048158</v>
      </c>
      <c r="I30" s="687">
        <v>297228.17835729657</v>
      </c>
      <c r="J30" s="205">
        <v>3186132.9409999992</v>
      </c>
      <c r="K30" s="195">
        <f t="shared" si="9"/>
        <v>1</v>
      </c>
      <c r="L30" s="178"/>
    </row>
    <row r="31" spans="1:21" ht="12.95" customHeight="1" thickTop="1" x14ac:dyDescent="0.2">
      <c r="A31" s="1031" t="str">
        <f>T!E17</f>
        <v>III. čtvrtletí</v>
      </c>
      <c r="B31" s="1032"/>
      <c r="C31" s="179" t="s">
        <v>6</v>
      </c>
      <c r="D31" s="180">
        <f>D24</f>
        <v>1234</v>
      </c>
      <c r="E31" s="741">
        <f>E10+E17+E24</f>
        <v>600576.91899999999</v>
      </c>
      <c r="F31" s="181">
        <f>F10+F17+F24</f>
        <v>6408972.7562499996</v>
      </c>
      <c r="G31" s="742">
        <f>E31/$E$37</f>
        <v>0.6750106403102657</v>
      </c>
      <c r="H31" s="732">
        <f>(E31-I31)/I31</f>
        <v>1.083026756894232E-2</v>
      </c>
      <c r="I31" s="688">
        <v>594142.19999999995</v>
      </c>
      <c r="J31" s="207">
        <v>6367507.0256899996</v>
      </c>
      <c r="K31" s="193">
        <f>I31/$I$37</f>
        <v>0.74236322249518316</v>
      </c>
      <c r="L31" s="148"/>
    </row>
    <row r="32" spans="1:21" ht="12.95" customHeight="1" x14ac:dyDescent="0.2">
      <c r="A32" s="1009"/>
      <c r="B32" s="1010"/>
      <c r="C32" s="154" t="s">
        <v>7</v>
      </c>
      <c r="D32" s="132">
        <f t="shared" ref="D32:D35" si="11">D25</f>
        <v>4549</v>
      </c>
      <c r="E32" s="151">
        <f>E11+E18+E25</f>
        <v>88479.406000000003</v>
      </c>
      <c r="F32" s="133">
        <f t="shared" ref="F32" si="12">F11+F18+F25</f>
        <v>944227.00539000006</v>
      </c>
      <c r="G32" s="738">
        <f t="shared" ref="G32:G36" si="13">E32/$E$37</f>
        <v>9.944528104372917E-2</v>
      </c>
      <c r="H32" s="233">
        <f t="shared" ref="H32:H34" si="14">(E32-I32)/I32</f>
        <v>0.29343943467195271</v>
      </c>
      <c r="I32" s="685">
        <v>68406.3</v>
      </c>
      <c r="J32" s="185">
        <v>733122.95307000005</v>
      </c>
      <c r="K32" s="193">
        <f t="shared" ref="K32:K37" si="15">I32/$I$37</f>
        <v>8.5471662014535002E-2</v>
      </c>
      <c r="L32" s="148"/>
    </row>
    <row r="33" spans="1:12" ht="12.95" customHeight="1" x14ac:dyDescent="0.2">
      <c r="A33" s="1009"/>
      <c r="B33" s="1010"/>
      <c r="C33" s="154" t="s">
        <v>8</v>
      </c>
      <c r="D33" s="132">
        <f t="shared" si="11"/>
        <v>152353</v>
      </c>
      <c r="E33" s="151">
        <f t="shared" ref="E33:F36" si="16">E12+E19+E26</f>
        <v>53258.601000000002</v>
      </c>
      <c r="F33" s="133">
        <f t="shared" si="16"/>
        <v>568533.98413</v>
      </c>
      <c r="G33" s="738">
        <f t="shared" si="13"/>
        <v>5.985931397912906E-2</v>
      </c>
      <c r="H33" s="233">
        <f t="shared" si="14"/>
        <v>0.32899634783408099</v>
      </c>
      <c r="I33" s="685">
        <v>40074.301999999996</v>
      </c>
      <c r="J33" s="185">
        <v>429485.63699999999</v>
      </c>
      <c r="K33" s="193">
        <f t="shared" si="15"/>
        <v>5.0071662931811887E-2</v>
      </c>
      <c r="L33" s="148"/>
    </row>
    <row r="34" spans="1:12" ht="12.95" customHeight="1" x14ac:dyDescent="0.2">
      <c r="A34" s="1009"/>
      <c r="B34" s="1010"/>
      <c r="C34" s="154" t="s">
        <v>9</v>
      </c>
      <c r="D34" s="132">
        <f t="shared" si="11"/>
        <v>2135379</v>
      </c>
      <c r="E34" s="151">
        <f t="shared" si="16"/>
        <v>121614.79999999999</v>
      </c>
      <c r="F34" s="133">
        <f t="shared" si="16"/>
        <v>1298124</v>
      </c>
      <c r="G34" s="738">
        <f t="shared" si="13"/>
        <v>0.13668737745681647</v>
      </c>
      <c r="H34" s="233">
        <f t="shared" si="14"/>
        <v>0.39631464638019392</v>
      </c>
      <c r="I34" s="685">
        <v>87096.987999999998</v>
      </c>
      <c r="J34" s="185">
        <v>933440.57400000002</v>
      </c>
      <c r="K34" s="193">
        <f t="shared" si="15"/>
        <v>0.10882512752217281</v>
      </c>
      <c r="L34" s="148"/>
    </row>
    <row r="35" spans="1:12" ht="12.95" customHeight="1" x14ac:dyDescent="0.2">
      <c r="A35" s="1009"/>
      <c r="B35" s="1010"/>
      <c r="C35" s="489" t="s">
        <v>336</v>
      </c>
      <c r="D35" s="132">
        <f t="shared" si="11"/>
        <v>147</v>
      </c>
      <c r="E35" s="151">
        <f t="shared" si="16"/>
        <v>12428.813999999998</v>
      </c>
      <c r="F35" s="133">
        <f t="shared" si="16"/>
        <v>132622.19133</v>
      </c>
      <c r="G35" s="170">
        <f t="shared" si="13"/>
        <v>1.3969204328408754E-2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09"/>
      <c r="B36" s="1010"/>
      <c r="C36" s="154" t="s">
        <v>65</v>
      </c>
      <c r="D36" s="132"/>
      <c r="E36" s="151">
        <f t="shared" si="16"/>
        <v>13371.018520658794</v>
      </c>
      <c r="F36" s="133">
        <f t="shared" si="16"/>
        <v>142683.52413999999</v>
      </c>
      <c r="G36" s="738">
        <f t="shared" si="13"/>
        <v>1.5028182881650693E-2</v>
      </c>
      <c r="H36" s="233">
        <f t="shared" ref="H36" si="17">(E36-I36)/I36</f>
        <v>0.25914120613765534</v>
      </c>
      <c r="I36" s="685">
        <v>10619.157291876452</v>
      </c>
      <c r="J36" s="185">
        <v>113807.30695999999</v>
      </c>
      <c r="K36" s="193">
        <f t="shared" si="15"/>
        <v>1.3268325036297079E-2</v>
      </c>
      <c r="L36" s="148"/>
    </row>
    <row r="37" spans="1:12" ht="12.95" customHeight="1" x14ac:dyDescent="0.2">
      <c r="A37" s="1009"/>
      <c r="B37" s="1010"/>
      <c r="C37" s="157" t="s">
        <v>2</v>
      </c>
      <c r="D37" s="158">
        <f>SUM(D31:D36)</f>
        <v>2293662</v>
      </c>
      <c r="E37" s="159">
        <f>SUM(E31:E36)</f>
        <v>889729.55852065887</v>
      </c>
      <c r="F37" s="160">
        <f>SUM(F31:F36)</f>
        <v>9495163.461240001</v>
      </c>
      <c r="G37" s="743">
        <f>SUM(G31:G36)</f>
        <v>0.99999999999999978</v>
      </c>
      <c r="H37" s="733">
        <f>(E37-I37)/I37</f>
        <v>0.11169094235792888</v>
      </c>
      <c r="I37" s="689">
        <v>800338.94729187642</v>
      </c>
      <c r="J37" s="189">
        <v>8577363.4967199992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7" t="s">
        <v>180</v>
      </c>
      <c r="B40" s="997"/>
      <c r="C40" s="997"/>
      <c r="D40" s="997"/>
      <c r="E40" s="997"/>
      <c r="F40" s="138"/>
      <c r="G40" s="997" t="s">
        <v>181</v>
      </c>
      <c r="H40" s="997"/>
      <c r="I40" s="997"/>
      <c r="J40" s="997"/>
      <c r="K40" s="1000"/>
      <c r="L40" s="148"/>
    </row>
    <row r="41" spans="1:12" ht="15" customHeight="1" x14ac:dyDescent="0.2">
      <c r="A41" s="999" t="str">
        <f>A31</f>
        <v>III. čtvrtletí</v>
      </c>
      <c r="B41" s="999"/>
      <c r="C41" s="999"/>
      <c r="D41" s="999"/>
      <c r="E41" s="999"/>
      <c r="F41" s="138"/>
      <c r="G41" s="1001" t="str">
        <f>A31</f>
        <v>III. čtvrtletí</v>
      </c>
      <c r="H41" s="1001"/>
      <c r="I41" s="1001"/>
      <c r="J41" s="1001"/>
      <c r="K41" s="1002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08">
        <f>E16</f>
        <v>256816.92904281156</v>
      </c>
      <c r="D46" s="408">
        <f>I16</f>
        <v>245933.29736228709</v>
      </c>
      <c r="H46" s="138" t="str">
        <f>A10</f>
        <v>červenec</v>
      </c>
      <c r="I46" s="409">
        <f>E16/E37</f>
        <v>0.28864605720171593</v>
      </c>
      <c r="J46" s="409">
        <f>I16/I37</f>
        <v>0.30728642932404665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08">
        <f>E23</f>
        <v>257495.08045758418</v>
      </c>
      <c r="D47" s="408">
        <f>I23</f>
        <v>257177.47157229268</v>
      </c>
      <c r="H47" s="138" t="str">
        <f>A17</f>
        <v>srpen</v>
      </c>
      <c r="I47" s="409">
        <f>E23/E37</f>
        <v>0.28940825669062598</v>
      </c>
      <c r="J47" s="409">
        <f>I23/I37</f>
        <v>0.32133569463601569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08">
        <f>E30</f>
        <v>375417.54902026302</v>
      </c>
      <c r="D48" s="408">
        <f>I30</f>
        <v>297228.17835729657</v>
      </c>
      <c r="H48" s="138" t="str">
        <f>A24</f>
        <v>září</v>
      </c>
      <c r="I48" s="409">
        <f>E30/E37</f>
        <v>0.42194568610765798</v>
      </c>
      <c r="J48" s="409">
        <f>I30/I37</f>
        <v>0.37137787603993749</v>
      </c>
      <c r="K48" s="138"/>
      <c r="L48" s="148"/>
    </row>
    <row r="49" spans="1:12" ht="15" customHeight="1" x14ac:dyDescent="0.2">
      <c r="A49" s="138"/>
      <c r="B49" s="138"/>
      <c r="C49" s="408">
        <f>SUM(C46:C48)</f>
        <v>889729.55852065876</v>
      </c>
      <c r="D49" s="408">
        <f>SUM(D46:D48)</f>
        <v>800338.94729187642</v>
      </c>
      <c r="E49" s="138"/>
      <c r="F49" s="138"/>
      <c r="G49" s="138"/>
      <c r="H49" s="138"/>
      <c r="I49" s="279">
        <f>SUM(I46:I48)</f>
        <v>1</v>
      </c>
      <c r="J49" s="279">
        <f>SUM(J46:J48)</f>
        <v>0.99999999999999978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257</v>
      </c>
      <c r="L1" s="1017"/>
    </row>
    <row r="2" spans="1:17" ht="6.75" customHeight="1" x14ac:dyDescent="0.2"/>
    <row r="3" spans="1:17" ht="30" customHeight="1" x14ac:dyDescent="0.2">
      <c r="A3" s="1030" t="s">
        <v>224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44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163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03" t="str">
        <f>T!J20</f>
        <v>červenec</v>
      </c>
      <c r="B10" s="1004"/>
      <c r="C10" s="153" t="s">
        <v>6</v>
      </c>
      <c r="D10" s="132">
        <v>139</v>
      </c>
      <c r="E10" s="151">
        <v>7768.4830000000002</v>
      </c>
      <c r="F10" s="133">
        <v>82945.053</v>
      </c>
      <c r="G10" s="737">
        <f>E10/$E$16</f>
        <v>0.69394802037907855</v>
      </c>
      <c r="H10" s="233">
        <f>(E10-I10)/I10</f>
        <v>1.7825779971225423E-2</v>
      </c>
      <c r="I10" s="684">
        <v>7632.4290000000001</v>
      </c>
      <c r="J10" s="187">
        <v>81724.993000000002</v>
      </c>
      <c r="K10" s="192">
        <f>I10/$I$16</f>
        <v>0.7125367206052412</v>
      </c>
      <c r="L10" s="148"/>
    </row>
    <row r="11" spans="1:17" ht="12.95" customHeight="1" x14ac:dyDescent="0.2">
      <c r="A11" s="1005"/>
      <c r="B11" s="1006"/>
      <c r="C11" s="154" t="s">
        <v>7</v>
      </c>
      <c r="D11" s="132">
        <v>359</v>
      </c>
      <c r="E11" s="151">
        <v>557.70100000000002</v>
      </c>
      <c r="F11" s="133">
        <v>5954.6849999999995</v>
      </c>
      <c r="G11" s="738">
        <f t="shared" ref="G11:G15" si="0">E11/$E$16</f>
        <v>4.9818671793892384E-2</v>
      </c>
      <c r="H11" s="233">
        <f t="shared" ref="H11:H15" si="1">(E11-I11)/I11</f>
        <v>-2.3839487783575072E-2</v>
      </c>
      <c r="I11" s="685">
        <v>571.32099999999991</v>
      </c>
      <c r="J11" s="185">
        <v>6117.4770000000008</v>
      </c>
      <c r="K11" s="193">
        <f t="shared" ref="K11:K16" si="2">I11/$I$16</f>
        <v>5.3336518656499389E-2</v>
      </c>
      <c r="L11" s="149"/>
      <c r="M11" s="134"/>
      <c r="O11" s="134"/>
      <c r="P11" s="134"/>
      <c r="Q11" s="134"/>
    </row>
    <row r="12" spans="1:17" ht="12.95" customHeight="1" x14ac:dyDescent="0.2">
      <c r="A12" s="1005"/>
      <c r="B12" s="1006"/>
      <c r="C12" s="154" t="s">
        <v>8</v>
      </c>
      <c r="D12" s="132">
        <v>10253</v>
      </c>
      <c r="E12" s="151">
        <v>747.47695399999998</v>
      </c>
      <c r="F12" s="133">
        <v>7981.0079580000001</v>
      </c>
      <c r="G12" s="738">
        <f t="shared" si="0"/>
        <v>6.677109964806302E-2</v>
      </c>
      <c r="H12" s="233">
        <f t="shared" si="1"/>
        <v>1.0285395460899566E-2</v>
      </c>
      <c r="I12" s="685">
        <v>739.86712799999998</v>
      </c>
      <c r="J12" s="185">
        <v>7923.0437720000009</v>
      </c>
      <c r="K12" s="193">
        <f t="shared" si="2"/>
        <v>6.9071392222415456E-2</v>
      </c>
      <c r="L12" s="149"/>
      <c r="M12" s="134"/>
      <c r="O12" s="134"/>
      <c r="P12" s="134"/>
      <c r="Q12" s="134"/>
    </row>
    <row r="13" spans="1:17" ht="12.95" customHeight="1" x14ac:dyDescent="0.2">
      <c r="A13" s="1005"/>
      <c r="B13" s="1006"/>
      <c r="C13" s="154" t="s">
        <v>9</v>
      </c>
      <c r="D13" s="132">
        <v>103131</v>
      </c>
      <c r="E13" s="151">
        <v>1573.880046</v>
      </c>
      <c r="F13" s="133">
        <v>16804.731041999999</v>
      </c>
      <c r="G13" s="738">
        <f t="shared" si="0"/>
        <v>0.1405925638552383</v>
      </c>
      <c r="H13" s="233">
        <f t="shared" si="1"/>
        <v>1.0285395460899668E-2</v>
      </c>
      <c r="I13" s="685">
        <v>1557.8568719999998</v>
      </c>
      <c r="J13" s="185">
        <v>16682.682227999998</v>
      </c>
      <c r="K13" s="193">
        <f t="shared" si="2"/>
        <v>0.14543603703974434</v>
      </c>
      <c r="L13" s="149"/>
      <c r="M13" s="134"/>
      <c r="O13" s="134"/>
      <c r="P13" s="134"/>
      <c r="Q13" s="134"/>
    </row>
    <row r="14" spans="1:17" ht="12.95" customHeight="1" x14ac:dyDescent="0.2">
      <c r="A14" s="1005"/>
      <c r="B14" s="1006"/>
      <c r="C14" s="489" t="s">
        <v>336</v>
      </c>
      <c r="D14" s="140">
        <v>12</v>
      </c>
      <c r="E14" s="169">
        <v>322.517</v>
      </c>
      <c r="F14" s="141">
        <v>3444.1210000000001</v>
      </c>
      <c r="G14" s="170">
        <f>E14/$E$16</f>
        <v>2.8810004950593222E-2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05"/>
      <c r="B15" s="1006"/>
      <c r="C15" s="154" t="s">
        <v>65</v>
      </c>
      <c r="D15" s="694"/>
      <c r="E15" s="151">
        <v>224.56</v>
      </c>
      <c r="F15" s="133">
        <v>2397.6759999999999</v>
      </c>
      <c r="G15" s="738">
        <f t="shared" si="0"/>
        <v>2.0059639373134482E-2</v>
      </c>
      <c r="H15" s="233">
        <f t="shared" si="1"/>
        <v>6.8544645618710001E-2</v>
      </c>
      <c r="I15" s="685">
        <v>210.155</v>
      </c>
      <c r="J15" s="185">
        <v>2250.3019999999997</v>
      </c>
      <c r="K15" s="193">
        <f t="shared" si="2"/>
        <v>1.961933147609948E-2</v>
      </c>
      <c r="L15" s="149"/>
      <c r="M15" s="134"/>
      <c r="O15" s="134"/>
      <c r="P15" s="134"/>
      <c r="Q15" s="134"/>
    </row>
    <row r="16" spans="1:17" ht="12.95" customHeight="1" x14ac:dyDescent="0.2">
      <c r="A16" s="1007"/>
      <c r="B16" s="1008"/>
      <c r="C16" s="156" t="s">
        <v>2</v>
      </c>
      <c r="D16" s="145">
        <v>113894</v>
      </c>
      <c r="E16" s="146">
        <v>11194.618</v>
      </c>
      <c r="F16" s="147">
        <v>119527.274</v>
      </c>
      <c r="G16" s="739">
        <f>SUM(G10:G15)</f>
        <v>1</v>
      </c>
      <c r="H16" s="731">
        <f>(E16-I16)/I16</f>
        <v>4.5090153887891331E-2</v>
      </c>
      <c r="I16" s="686">
        <v>10711.629000000001</v>
      </c>
      <c r="J16" s="186">
        <v>114698.49799999999</v>
      </c>
      <c r="K16" s="206">
        <f t="shared" si="2"/>
        <v>1</v>
      </c>
      <c r="L16" s="166"/>
      <c r="M16" s="134"/>
    </row>
    <row r="17" spans="1:21" ht="12.95" customHeight="1" x14ac:dyDescent="0.2">
      <c r="A17" s="1009" t="str">
        <f>T!J21</f>
        <v>srpen</v>
      </c>
      <c r="B17" s="1010"/>
      <c r="C17" s="153" t="s">
        <v>6</v>
      </c>
      <c r="D17" s="132">
        <v>139</v>
      </c>
      <c r="E17" s="151">
        <v>7444.8220000000001</v>
      </c>
      <c r="F17" s="133">
        <v>79431.160999999993</v>
      </c>
      <c r="G17" s="737">
        <f>E17/$E$23</f>
        <v>0.67407682993599249</v>
      </c>
      <c r="H17" s="233">
        <f>(E17-I17)/I17</f>
        <v>-3.1395631587431506E-2</v>
      </c>
      <c r="I17" s="684">
        <v>7686.1329999999998</v>
      </c>
      <c r="J17" s="187">
        <v>82426.194999999992</v>
      </c>
      <c r="K17" s="192">
        <f>I17/$I$23</f>
        <v>0.65371309159862234</v>
      </c>
      <c r="L17" s="149"/>
      <c r="M17" s="134"/>
      <c r="N17" s="134"/>
    </row>
    <row r="18" spans="1:21" ht="12.95" customHeight="1" x14ac:dyDescent="0.2">
      <c r="A18" s="1009"/>
      <c r="B18" s="1010"/>
      <c r="C18" s="154" t="s">
        <v>7</v>
      </c>
      <c r="D18" s="132">
        <v>361</v>
      </c>
      <c r="E18" s="151">
        <v>629.79499999999996</v>
      </c>
      <c r="F18" s="133">
        <v>6719.598</v>
      </c>
      <c r="G18" s="738">
        <f t="shared" ref="G18:G22" si="3">E18/$E$23</f>
        <v>5.702355504396725E-2</v>
      </c>
      <c r="H18" s="233">
        <f t="shared" ref="H18:H20" si="4">(E18-I18)/I18</f>
        <v>-0.11122730069487959</v>
      </c>
      <c r="I18" s="685">
        <v>708.61199999999997</v>
      </c>
      <c r="J18" s="185">
        <v>7599.1549999999997</v>
      </c>
      <c r="K18" s="193">
        <f t="shared" ref="K18:K23" si="5">I18/$I$23</f>
        <v>6.0268140203127242E-2</v>
      </c>
      <c r="L18" s="150"/>
      <c r="M18" s="137"/>
      <c r="N18" s="134"/>
    </row>
    <row r="19" spans="1:21" ht="12.95" customHeight="1" x14ac:dyDescent="0.2">
      <c r="A19" s="1009"/>
      <c r="B19" s="1010"/>
      <c r="C19" s="154" t="s">
        <v>8</v>
      </c>
      <c r="D19" s="132">
        <v>10260</v>
      </c>
      <c r="E19" s="151">
        <v>780.27072199999998</v>
      </c>
      <c r="F19" s="133">
        <v>8325.0791260000005</v>
      </c>
      <c r="G19" s="738">
        <f t="shared" si="3"/>
        <v>7.0648084638911188E-2</v>
      </c>
      <c r="H19" s="233">
        <f t="shared" si="4"/>
        <v>-0.22656680641356888</v>
      </c>
      <c r="I19" s="685">
        <v>1008.8404899999999</v>
      </c>
      <c r="J19" s="185">
        <v>10819.898740000001</v>
      </c>
      <c r="K19" s="193">
        <f t="shared" si="5"/>
        <v>8.5802865452337229E-2</v>
      </c>
      <c r="L19" s="149"/>
      <c r="M19" s="134"/>
      <c r="N19" s="134"/>
      <c r="O19" s="134"/>
      <c r="P19" s="134"/>
    </row>
    <row r="20" spans="1:21" ht="12.95" customHeight="1" x14ac:dyDescent="0.2">
      <c r="A20" s="1009"/>
      <c r="B20" s="1010"/>
      <c r="C20" s="154" t="s">
        <v>9</v>
      </c>
      <c r="D20" s="132">
        <v>103135</v>
      </c>
      <c r="E20" s="151">
        <v>1642.9302779999998</v>
      </c>
      <c r="F20" s="133">
        <v>17529.203873999999</v>
      </c>
      <c r="G20" s="738">
        <f t="shared" si="3"/>
        <v>0.14875590492292476</v>
      </c>
      <c r="H20" s="233">
        <f t="shared" si="4"/>
        <v>-0.22656680641356899</v>
      </c>
      <c r="I20" s="685">
        <v>2124.20451</v>
      </c>
      <c r="J20" s="185">
        <v>22782.271260000001</v>
      </c>
      <c r="K20" s="193">
        <f t="shared" si="5"/>
        <v>0.18066566079715729</v>
      </c>
      <c r="L20" s="149"/>
      <c r="M20" s="134"/>
      <c r="N20" s="134"/>
      <c r="O20" s="134"/>
      <c r="P20" s="134"/>
    </row>
    <row r="21" spans="1:21" ht="12.95" customHeight="1" x14ac:dyDescent="0.2">
      <c r="A21" s="1009"/>
      <c r="B21" s="1010"/>
      <c r="C21" s="489" t="s">
        <v>336</v>
      </c>
      <c r="D21" s="140">
        <v>13</v>
      </c>
      <c r="E21" s="169">
        <v>353.35900000000004</v>
      </c>
      <c r="F21" s="141">
        <v>3771.3980000000001</v>
      </c>
      <c r="G21" s="170">
        <f t="shared" si="3"/>
        <v>3.1994198726222382E-2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09"/>
      <c r="B22" s="1010"/>
      <c r="C22" s="154" t="s">
        <v>65</v>
      </c>
      <c r="D22" s="694"/>
      <c r="E22" s="151">
        <v>193.29400000000001</v>
      </c>
      <c r="F22" s="133">
        <v>2062.3409999999999</v>
      </c>
      <c r="G22" s="738">
        <f t="shared" si="3"/>
        <v>1.7501426731982003E-2</v>
      </c>
      <c r="H22" s="233">
        <f t="shared" ref="H22" si="6">(E22-I22)/I22</f>
        <v>-0.1590977312770539</v>
      </c>
      <c r="I22" s="685">
        <v>229.86500000000001</v>
      </c>
      <c r="J22" s="185">
        <v>2465.1400000000003</v>
      </c>
      <c r="K22" s="193">
        <f t="shared" si="5"/>
        <v>1.9550241948755941E-2</v>
      </c>
      <c r="L22" s="149"/>
      <c r="M22" s="134"/>
      <c r="N22" s="134"/>
      <c r="O22" s="134"/>
      <c r="P22" s="134"/>
    </row>
    <row r="23" spans="1:21" ht="12.95" customHeight="1" x14ac:dyDescent="0.2">
      <c r="A23" s="1009"/>
      <c r="B23" s="1010"/>
      <c r="C23" s="156" t="s">
        <v>2</v>
      </c>
      <c r="D23" s="145">
        <v>113908</v>
      </c>
      <c r="E23" s="146">
        <v>11044.471</v>
      </c>
      <c r="F23" s="147">
        <v>117838.78099999999</v>
      </c>
      <c r="G23" s="739">
        <f>SUM(G17:G22)</f>
        <v>1</v>
      </c>
      <c r="H23" s="731">
        <f>(E23-I23)/I23</f>
        <v>-6.0656993252480987E-2</v>
      </c>
      <c r="I23" s="686">
        <v>11757.654999999999</v>
      </c>
      <c r="J23" s="186">
        <v>126092.65999999999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9" t="str">
        <f>T!J22</f>
        <v>září</v>
      </c>
      <c r="B24" s="1010"/>
      <c r="C24" s="153" t="s">
        <v>6</v>
      </c>
      <c r="D24" s="132">
        <v>139</v>
      </c>
      <c r="E24" s="151">
        <v>8857.3160000000007</v>
      </c>
      <c r="F24" s="133">
        <v>94551.895999999993</v>
      </c>
      <c r="G24" s="737">
        <f>E24/$E$30</f>
        <v>0.51375175104096726</v>
      </c>
      <c r="H24" s="233">
        <f>(E24-I24)/I24</f>
        <v>-0.11496200427724797</v>
      </c>
      <c r="I24" s="684">
        <v>10007.837000000001</v>
      </c>
      <c r="J24" s="187">
        <v>107222.158</v>
      </c>
      <c r="K24" s="192">
        <f>I24/$I$30</f>
        <v>0.70060863215977609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9"/>
      <c r="B25" s="1010"/>
      <c r="C25" s="154" t="s">
        <v>7</v>
      </c>
      <c r="D25" s="132">
        <v>361</v>
      </c>
      <c r="E25" s="151">
        <v>963.88100000000009</v>
      </c>
      <c r="F25" s="133">
        <v>10289.43</v>
      </c>
      <c r="G25" s="738">
        <f t="shared" ref="G25:G29" si="7">E25/$E$30</f>
        <v>5.5908082261614978E-2</v>
      </c>
      <c r="H25" s="233">
        <f t="shared" ref="H25:H27" si="8">(E25-I25)/I25</f>
        <v>0.30828419875344776</v>
      </c>
      <c r="I25" s="685">
        <v>736.75199999999995</v>
      </c>
      <c r="J25" s="185">
        <v>7893.4130000000005</v>
      </c>
      <c r="K25" s="193">
        <f t="shared" ref="K25:K30" si="9">I25/$I$30</f>
        <v>5.1577060154055193E-2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9"/>
      <c r="B26" s="1010"/>
      <c r="C26" s="154" t="s">
        <v>8</v>
      </c>
      <c r="D26" s="132">
        <v>10275</v>
      </c>
      <c r="E26" s="151">
        <v>2183.035386</v>
      </c>
      <c r="F26" s="133">
        <v>23304.581272000003</v>
      </c>
      <c r="G26" s="738">
        <f t="shared" si="7"/>
        <v>0.12662281126041949</v>
      </c>
      <c r="H26" s="233">
        <f t="shared" si="8"/>
        <v>1.0799472436364708</v>
      </c>
      <c r="I26" s="685">
        <v>1049.562864</v>
      </c>
      <c r="J26" s="185">
        <v>11245.247216</v>
      </c>
      <c r="K26" s="193">
        <f t="shared" si="9"/>
        <v>7.3475697347262656E-2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9"/>
      <c r="B27" s="1010"/>
      <c r="C27" s="154" t="s">
        <v>9</v>
      </c>
      <c r="D27" s="132">
        <v>103142</v>
      </c>
      <c r="E27" s="151">
        <v>4596.5776139999998</v>
      </c>
      <c r="F27" s="133">
        <v>49069.894727999999</v>
      </c>
      <c r="G27" s="738">
        <f t="shared" si="7"/>
        <v>0.26661573302659758</v>
      </c>
      <c r="H27" s="233">
        <f t="shared" si="8"/>
        <v>1.0799472436364705</v>
      </c>
      <c r="I27" s="685">
        <v>2209.9491360000002</v>
      </c>
      <c r="J27" s="185">
        <v>23677.880784000001</v>
      </c>
      <c r="K27" s="193">
        <f t="shared" si="9"/>
        <v>0.1547096981411307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9"/>
      <c r="B28" s="1010"/>
      <c r="C28" s="489" t="s">
        <v>336</v>
      </c>
      <c r="D28" s="140">
        <v>13</v>
      </c>
      <c r="E28" s="169">
        <v>333.51300000000003</v>
      </c>
      <c r="F28" s="141">
        <v>3560.2240000000002</v>
      </c>
      <c r="G28" s="170">
        <f t="shared" si="7"/>
        <v>1.9344786586018396E-2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9"/>
      <c r="B29" s="1010"/>
      <c r="C29" s="154" t="s">
        <v>65</v>
      </c>
      <c r="D29" s="694"/>
      <c r="E29" s="151">
        <v>306.13599999999997</v>
      </c>
      <c r="F29" s="133">
        <v>3268.0389999999998</v>
      </c>
      <c r="G29" s="738">
        <f t="shared" si="7"/>
        <v>1.7756835824382637E-2</v>
      </c>
      <c r="H29" s="233">
        <f t="shared" ref="H29" si="10">(E29-I29)/I29</f>
        <v>9.1825998880127102E-2</v>
      </c>
      <c r="I29" s="685">
        <v>280.38900000000001</v>
      </c>
      <c r="J29" s="185">
        <v>3004.0409999999997</v>
      </c>
      <c r="K29" s="193">
        <f t="shared" si="9"/>
        <v>1.9628912197775347E-2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11"/>
      <c r="B30" s="1012"/>
      <c r="C30" s="155" t="s">
        <v>2</v>
      </c>
      <c r="D30" s="142">
        <v>113930</v>
      </c>
      <c r="E30" s="143">
        <v>17240.458999999995</v>
      </c>
      <c r="F30" s="144">
        <v>184044.065</v>
      </c>
      <c r="G30" s="739">
        <f>SUM(G24:G29)</f>
        <v>1.0000000000000002</v>
      </c>
      <c r="H30" s="667">
        <f>(E30-I30)/I30</f>
        <v>0.20693556437786673</v>
      </c>
      <c r="I30" s="687">
        <v>14284.490000000002</v>
      </c>
      <c r="J30" s="205">
        <v>153042.74</v>
      </c>
      <c r="K30" s="195">
        <f t="shared" si="9"/>
        <v>1</v>
      </c>
      <c r="L30" s="178"/>
    </row>
    <row r="31" spans="1:21" ht="12.95" customHeight="1" thickTop="1" x14ac:dyDescent="0.2">
      <c r="A31" s="1031" t="str">
        <f>T!E17</f>
        <v>III. čtvrtletí</v>
      </c>
      <c r="B31" s="1032"/>
      <c r="C31" s="179" t="s">
        <v>6</v>
      </c>
      <c r="D31" s="180">
        <f>D24</f>
        <v>139</v>
      </c>
      <c r="E31" s="741">
        <f>E10+E17+E24</f>
        <v>24070.620999999999</v>
      </c>
      <c r="F31" s="181">
        <f>F10+F17+F24</f>
        <v>256928.11</v>
      </c>
      <c r="G31" s="742">
        <f>E31/$E$37</f>
        <v>0.6096984950283626</v>
      </c>
      <c r="H31" s="732">
        <f>(E31-I31)/I31</f>
        <v>-4.9583756459021355E-2</v>
      </c>
      <c r="I31" s="688">
        <v>25326.399000000001</v>
      </c>
      <c r="J31" s="207">
        <v>271373.34600000002</v>
      </c>
      <c r="K31" s="193">
        <f>I31/$I$37</f>
        <v>0.68908294968565675</v>
      </c>
      <c r="L31" s="148"/>
    </row>
    <row r="32" spans="1:21" ht="12.95" customHeight="1" x14ac:dyDescent="0.2">
      <c r="A32" s="1009"/>
      <c r="B32" s="1010"/>
      <c r="C32" s="154" t="s">
        <v>7</v>
      </c>
      <c r="D32" s="132">
        <f t="shared" ref="D32:D35" si="11">D25</f>
        <v>361</v>
      </c>
      <c r="E32" s="151">
        <f>E11+E18+E25</f>
        <v>2151.3770000000004</v>
      </c>
      <c r="F32" s="133">
        <f t="shared" ref="F32" si="12">F11+F18+F25</f>
        <v>22963.713</v>
      </c>
      <c r="G32" s="738">
        <f t="shared" ref="G32:G36" si="13">E32/$E$37</f>
        <v>5.4493455700151398E-2</v>
      </c>
      <c r="H32" s="233">
        <f t="shared" ref="H32:H34" si="14">(E32-I32)/I32</f>
        <v>6.6788814316564291E-2</v>
      </c>
      <c r="I32" s="685">
        <v>2016.6849999999999</v>
      </c>
      <c r="J32" s="185">
        <v>21610.045000000002</v>
      </c>
      <c r="K32" s="193">
        <f t="shared" ref="K32:K37" si="15">I32/$I$37</f>
        <v>5.4870147484718163E-2</v>
      </c>
      <c r="L32" s="148"/>
    </row>
    <row r="33" spans="1:12" ht="12.95" customHeight="1" x14ac:dyDescent="0.2">
      <c r="A33" s="1009"/>
      <c r="B33" s="1010"/>
      <c r="C33" s="154" t="s">
        <v>8</v>
      </c>
      <c r="D33" s="132">
        <f t="shared" si="11"/>
        <v>10275</v>
      </c>
      <c r="E33" s="151">
        <f t="shared" ref="E33:F36" si="16">E12+E19+E26</f>
        <v>3710.783062</v>
      </c>
      <c r="F33" s="133">
        <f t="shared" si="16"/>
        <v>39610.668356000002</v>
      </c>
      <c r="G33" s="738">
        <f>E33/$E$37</f>
        <v>9.3992541707924329E-2</v>
      </c>
      <c r="H33" s="233">
        <f t="shared" si="14"/>
        <v>0.32609877632265288</v>
      </c>
      <c r="I33" s="685">
        <v>2798.2704819999999</v>
      </c>
      <c r="J33" s="185">
        <v>29988.189728000001</v>
      </c>
      <c r="K33" s="193">
        <f t="shared" si="15"/>
        <v>7.6135595816636398E-2</v>
      </c>
      <c r="L33" s="148"/>
    </row>
    <row r="34" spans="1:12" ht="12.95" customHeight="1" x14ac:dyDescent="0.2">
      <c r="A34" s="1009"/>
      <c r="B34" s="1010"/>
      <c r="C34" s="154" t="s">
        <v>9</v>
      </c>
      <c r="D34" s="132">
        <f t="shared" si="11"/>
        <v>103142</v>
      </c>
      <c r="E34" s="151">
        <f t="shared" si="16"/>
        <v>7813.3879379999998</v>
      </c>
      <c r="F34" s="133">
        <f t="shared" si="16"/>
        <v>83403.829643999998</v>
      </c>
      <c r="G34" s="738">
        <f t="shared" si="13"/>
        <v>0.19790976173283445</v>
      </c>
      <c r="H34" s="233">
        <f t="shared" si="14"/>
        <v>0.32609877632265283</v>
      </c>
      <c r="I34" s="685">
        <v>5892.010518</v>
      </c>
      <c r="J34" s="185">
        <v>63142.834272</v>
      </c>
      <c r="K34" s="193">
        <f>I34/$I$37</f>
        <v>0.16031035392447043</v>
      </c>
      <c r="L34" s="148"/>
    </row>
    <row r="35" spans="1:12" ht="12.95" customHeight="1" x14ac:dyDescent="0.2">
      <c r="A35" s="1009"/>
      <c r="B35" s="1010"/>
      <c r="C35" s="489" t="s">
        <v>336</v>
      </c>
      <c r="D35" s="132">
        <f t="shared" si="11"/>
        <v>13</v>
      </c>
      <c r="E35" s="151">
        <f t="shared" si="16"/>
        <v>1009.389</v>
      </c>
      <c r="F35" s="133">
        <f t="shared" si="16"/>
        <v>10775.743</v>
      </c>
      <c r="G35" s="170">
        <f t="shared" si="13"/>
        <v>2.5567389981263212E-2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09"/>
      <c r="B36" s="1010"/>
      <c r="C36" s="154" t="s">
        <v>65</v>
      </c>
      <c r="D36" s="132"/>
      <c r="E36" s="151">
        <f t="shared" si="16"/>
        <v>723.99</v>
      </c>
      <c r="F36" s="133">
        <f t="shared" si="16"/>
        <v>7728.0559999999996</v>
      </c>
      <c r="G36" s="738">
        <f t="shared" si="13"/>
        <v>1.8338355849464135E-2</v>
      </c>
      <c r="H36" s="233">
        <f t="shared" ref="H36" si="17">(E36-I36)/I36</f>
        <v>4.9707874276973462E-3</v>
      </c>
      <c r="I36" s="685">
        <v>720.40899999999999</v>
      </c>
      <c r="J36" s="185">
        <v>7719.4830000000002</v>
      </c>
      <c r="K36" s="193">
        <f t="shared" si="15"/>
        <v>1.9600953088518201E-2</v>
      </c>
      <c r="L36" s="148"/>
    </row>
    <row r="37" spans="1:12" ht="12.95" customHeight="1" x14ac:dyDescent="0.2">
      <c r="A37" s="1009"/>
      <c r="B37" s="1010"/>
      <c r="C37" s="157" t="s">
        <v>2</v>
      </c>
      <c r="D37" s="158">
        <f>SUM(D31:D36)</f>
        <v>113930</v>
      </c>
      <c r="E37" s="159">
        <f>SUM(E31:E36)</f>
        <v>39479.547999999995</v>
      </c>
      <c r="F37" s="160">
        <f>SUM(F31:F36)</f>
        <v>421410.11999999994</v>
      </c>
      <c r="G37" s="743">
        <f>SUM(G31:G36)</f>
        <v>1.0000000000000002</v>
      </c>
      <c r="H37" s="733">
        <f>(E37-I37)/I37</f>
        <v>7.4163104991612286E-2</v>
      </c>
      <c r="I37" s="689">
        <v>36753.774000000005</v>
      </c>
      <c r="J37" s="189">
        <v>393833.89799999999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7" t="s">
        <v>180</v>
      </c>
      <c r="B40" s="997"/>
      <c r="C40" s="997"/>
      <c r="D40" s="997"/>
      <c r="E40" s="997"/>
      <c r="F40" s="138"/>
      <c r="G40" s="997" t="s">
        <v>181</v>
      </c>
      <c r="H40" s="997"/>
      <c r="I40" s="997"/>
      <c r="J40" s="997"/>
      <c r="K40" s="1000"/>
      <c r="L40" s="148"/>
    </row>
    <row r="41" spans="1:12" ht="15" customHeight="1" x14ac:dyDescent="0.2">
      <c r="A41" s="999" t="str">
        <f>A31</f>
        <v>III. čtvrtletí</v>
      </c>
      <c r="B41" s="999"/>
      <c r="C41" s="999"/>
      <c r="D41" s="999"/>
      <c r="E41" s="999"/>
      <c r="F41" s="138"/>
      <c r="G41" s="1001" t="str">
        <f>A31</f>
        <v>III. čtvrtletí</v>
      </c>
      <c r="H41" s="1001"/>
      <c r="I41" s="1001"/>
      <c r="J41" s="1001"/>
      <c r="K41" s="1002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08">
        <f>E16</f>
        <v>11194.618</v>
      </c>
      <c r="D46" s="408">
        <f>I16</f>
        <v>10711.629000000001</v>
      </c>
      <c r="H46" s="138" t="str">
        <f>A10</f>
        <v>červenec</v>
      </c>
      <c r="I46" s="409">
        <f>E16/E37</f>
        <v>0.28355486744681074</v>
      </c>
      <c r="J46" s="409">
        <f>I16/I37</f>
        <v>0.29144296855065821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08">
        <f>E23</f>
        <v>11044.471</v>
      </c>
      <c r="D47" s="408">
        <f>I23</f>
        <v>11757.654999999999</v>
      </c>
      <c r="H47" s="138" t="str">
        <f>A17</f>
        <v>srpen</v>
      </c>
      <c r="I47" s="409">
        <f>E23/E37</f>
        <v>0.27975170840355112</v>
      </c>
      <c r="J47" s="409">
        <f>I23/I37</f>
        <v>0.31990333836193252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08">
        <f>E30</f>
        <v>17240.458999999995</v>
      </c>
      <c r="D48" s="408">
        <f>I30</f>
        <v>14284.490000000002</v>
      </c>
      <c r="H48" s="138" t="str">
        <f>A24</f>
        <v>září</v>
      </c>
      <c r="I48" s="409">
        <f>E30/E37</f>
        <v>0.43669342414963813</v>
      </c>
      <c r="J48" s="409">
        <f>I30/I37</f>
        <v>0.38865369308740921</v>
      </c>
      <c r="K48" s="138"/>
      <c r="L48" s="148"/>
    </row>
    <row r="49" spans="1:12" ht="15" customHeight="1" x14ac:dyDescent="0.2">
      <c r="A49" s="138"/>
      <c r="B49" s="138"/>
      <c r="C49" s="408">
        <f>SUM(C46:C48)</f>
        <v>39479.547999999995</v>
      </c>
      <c r="D49" s="408">
        <f>SUM(D46:D48)</f>
        <v>36753.774000000005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N14" sqref="N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3" width="9.28515625" style="121" customWidth="1"/>
    <col min="4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258</v>
      </c>
      <c r="L1" s="1017"/>
    </row>
    <row r="2" spans="1:17" ht="6.75" customHeight="1" x14ac:dyDescent="0.2"/>
    <row r="3" spans="1:17" ht="30" customHeight="1" x14ac:dyDescent="0.2">
      <c r="A3" s="1030" t="s">
        <v>225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110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862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163" t="s">
        <v>45</v>
      </c>
      <c r="D9" s="1027"/>
      <c r="E9" s="163" t="s">
        <v>148</v>
      </c>
      <c r="F9" s="861" t="s">
        <v>1</v>
      </c>
      <c r="G9" s="863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03" t="str">
        <f>T!J20</f>
        <v>červenec</v>
      </c>
      <c r="B10" s="1004"/>
      <c r="C10" s="153" t="s">
        <v>6</v>
      </c>
      <c r="D10" s="132">
        <v>102</v>
      </c>
      <c r="E10" s="151">
        <v>55283.591</v>
      </c>
      <c r="F10" s="133">
        <v>589123.57899999991</v>
      </c>
      <c r="G10" s="737">
        <f>E10/$E$16</f>
        <v>0.96132325062096768</v>
      </c>
      <c r="H10" s="233">
        <f>(E10-I10)/I10</f>
        <v>2.0542072203553006</v>
      </c>
      <c r="I10" s="684">
        <v>18100.798999999999</v>
      </c>
      <c r="J10" s="187">
        <v>193667.43699999998</v>
      </c>
      <c r="K10" s="192">
        <f>I10/$I$16</f>
        <v>0.99445563264474657</v>
      </c>
      <c r="L10" s="148"/>
    </row>
    <row r="11" spans="1:17" ht="12.95" customHeight="1" x14ac:dyDescent="0.2">
      <c r="A11" s="1005"/>
      <c r="B11" s="1006"/>
      <c r="C11" s="154" t="s">
        <v>7</v>
      </c>
      <c r="D11" s="132">
        <v>111</v>
      </c>
      <c r="E11" s="151">
        <v>39.908000000000001</v>
      </c>
      <c r="F11" s="133">
        <v>416.459</v>
      </c>
      <c r="G11" s="738">
        <f t="shared" ref="G11:G15" si="0">E11/$E$16</f>
        <v>6.9395796459353703E-4</v>
      </c>
      <c r="H11" s="233">
        <f t="shared" ref="H11:H16" si="1">(E11-I11)/I11</f>
        <v>4.1630778064886756E-2</v>
      </c>
      <c r="I11" s="685">
        <v>38.312999999999995</v>
      </c>
      <c r="J11" s="185">
        <v>400.08300000000003</v>
      </c>
      <c r="K11" s="193">
        <f t="shared" ref="K11:K16" si="2">I11/$I$16</f>
        <v>2.1049114270324846E-3</v>
      </c>
      <c r="L11" s="149"/>
      <c r="M11" s="134"/>
      <c r="O11" s="134"/>
      <c r="P11" s="134"/>
      <c r="Q11" s="134"/>
    </row>
    <row r="12" spans="1:17" ht="12.95" customHeight="1" x14ac:dyDescent="0.2">
      <c r="A12" s="1005"/>
      <c r="B12" s="1006"/>
      <c r="C12" s="154" t="s">
        <v>8</v>
      </c>
      <c r="D12" s="132">
        <v>813</v>
      </c>
      <c r="E12" s="151">
        <v>1.599</v>
      </c>
      <c r="F12" s="133">
        <v>16.901</v>
      </c>
      <c r="G12" s="738">
        <f t="shared" si="0"/>
        <v>2.780492095281812E-5</v>
      </c>
      <c r="H12" s="233">
        <f t="shared" si="1"/>
        <v>-0.15441565309360128</v>
      </c>
      <c r="I12" s="685">
        <v>1.891</v>
      </c>
      <c r="J12" s="185">
        <v>19.952999999999999</v>
      </c>
      <c r="K12" s="193">
        <f t="shared" si="2"/>
        <v>1.0389130343534647E-4</v>
      </c>
      <c r="L12" s="149"/>
      <c r="M12" s="134"/>
      <c r="O12" s="134"/>
      <c r="P12" s="134"/>
      <c r="Q12" s="134"/>
    </row>
    <row r="13" spans="1:17" ht="12.95" customHeight="1" x14ac:dyDescent="0.2">
      <c r="A13" s="1005"/>
      <c r="B13" s="1006"/>
      <c r="C13" s="154" t="s">
        <v>9</v>
      </c>
      <c r="D13" s="132">
        <v>6370</v>
      </c>
      <c r="E13" s="151">
        <v>0.83799999999999997</v>
      </c>
      <c r="F13" s="133">
        <v>8.6929999999999996</v>
      </c>
      <c r="G13" s="738">
        <f t="shared" si="0"/>
        <v>1.4571934808293673E-5</v>
      </c>
      <c r="H13" s="233">
        <v>0</v>
      </c>
      <c r="I13" s="685">
        <v>0</v>
      </c>
      <c r="J13" s="185">
        <v>0</v>
      </c>
      <c r="K13" s="193">
        <f>I13/$I$16</f>
        <v>0</v>
      </c>
      <c r="L13" s="149"/>
      <c r="M13" s="134"/>
      <c r="O13" s="134"/>
      <c r="P13" s="134"/>
      <c r="Q13" s="134"/>
    </row>
    <row r="14" spans="1:17" ht="12.95" customHeight="1" x14ac:dyDescent="0.2">
      <c r="A14" s="1005"/>
      <c r="B14" s="1006"/>
      <c r="C14" s="489" t="s">
        <v>336</v>
      </c>
      <c r="D14" s="140">
        <v>4</v>
      </c>
      <c r="E14" s="169">
        <v>0</v>
      </c>
      <c r="F14" s="141">
        <v>0</v>
      </c>
      <c r="G14" s="738">
        <f t="shared" si="0"/>
        <v>0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05"/>
      <c r="B15" s="1006"/>
      <c r="C15" s="154" t="s">
        <v>352</v>
      </c>
      <c r="D15" s="694">
        <v>0</v>
      </c>
      <c r="E15" s="151">
        <v>2181.87</v>
      </c>
      <c r="F15" s="133">
        <v>23408.145788000005</v>
      </c>
      <c r="G15" s="738">
        <f t="shared" si="0"/>
        <v>3.7940414558677471E-2</v>
      </c>
      <c r="H15" s="233">
        <f t="shared" si="1"/>
        <v>34.937443381155184</v>
      </c>
      <c r="I15" s="685">
        <v>60.712999999997919</v>
      </c>
      <c r="J15" s="185">
        <v>748.25660000000789</v>
      </c>
      <c r="K15" s="193">
        <f t="shared" si="2"/>
        <v>3.3355646247858139E-3</v>
      </c>
      <c r="L15" s="149"/>
      <c r="M15" s="134"/>
      <c r="O15" s="134"/>
      <c r="P15" s="134"/>
      <c r="Q15" s="134"/>
    </row>
    <row r="16" spans="1:17" ht="12.95" customHeight="1" x14ac:dyDescent="0.25">
      <c r="A16" s="1007"/>
      <c r="B16" s="1008"/>
      <c r="C16" s="864" t="s">
        <v>2</v>
      </c>
      <c r="D16" s="89">
        <v>7400</v>
      </c>
      <c r="E16" s="865">
        <v>57507.806000000011</v>
      </c>
      <c r="F16" s="865">
        <v>612973.77778799983</v>
      </c>
      <c r="G16" s="739">
        <f>E16/$E$16</f>
        <v>1</v>
      </c>
      <c r="H16" s="869">
        <f t="shared" si="1"/>
        <v>2.1594716673966361</v>
      </c>
      <c r="I16" s="868">
        <v>18201.715999999993</v>
      </c>
      <c r="J16" s="868">
        <v>194835.72960000002</v>
      </c>
      <c r="K16" s="194">
        <f t="shared" si="2"/>
        <v>1</v>
      </c>
      <c r="L16" s="166"/>
      <c r="M16" s="134"/>
    </row>
    <row r="17" spans="1:21" ht="12.95" customHeight="1" x14ac:dyDescent="0.2">
      <c r="A17" s="1009" t="str">
        <f>T!J21</f>
        <v>srpen</v>
      </c>
      <c r="B17" s="1010"/>
      <c r="C17" s="154" t="s">
        <v>6</v>
      </c>
      <c r="D17" s="132">
        <v>100</v>
      </c>
      <c r="E17" s="151">
        <v>33614.781000000003</v>
      </c>
      <c r="F17" s="133">
        <v>357848.74199999997</v>
      </c>
      <c r="G17" s="738">
        <f>E17/$E$23</f>
        <v>0.92356862504815052</v>
      </c>
      <c r="H17" s="233">
        <f>(E17-I17)/I17</f>
        <v>-0.12091394268075717</v>
      </c>
      <c r="I17" s="685">
        <v>38238.327999999994</v>
      </c>
      <c r="J17" s="185">
        <v>408648.98500000004</v>
      </c>
      <c r="K17" s="193">
        <f>I17/$I$23</f>
        <v>0.99535875466845347</v>
      </c>
      <c r="L17" s="149"/>
      <c r="M17" s="134"/>
      <c r="N17" s="134"/>
    </row>
    <row r="18" spans="1:21" ht="12.95" customHeight="1" x14ac:dyDescent="0.2">
      <c r="A18" s="1009"/>
      <c r="B18" s="1010"/>
      <c r="C18" s="154" t="s">
        <v>7</v>
      </c>
      <c r="D18" s="132">
        <v>110</v>
      </c>
      <c r="E18" s="151">
        <v>36.996000000000002</v>
      </c>
      <c r="F18" s="133">
        <v>385.32400000000001</v>
      </c>
      <c r="G18" s="738">
        <f t="shared" ref="G18:G23" si="3">E18/$E$23</f>
        <v>1.0164678702586632E-3</v>
      </c>
      <c r="H18" s="233">
        <f t="shared" ref="H18:H19" si="4">(E18-I18)/I18</f>
        <v>-0.16055545471047378</v>
      </c>
      <c r="I18" s="685">
        <v>44.072000000000003</v>
      </c>
      <c r="J18" s="185">
        <v>459.59599999999995</v>
      </c>
      <c r="K18" s="193">
        <f t="shared" ref="K18:K23" si="5">I18/$I$23</f>
        <v>1.147211536962288E-3</v>
      </c>
      <c r="L18" s="150"/>
      <c r="M18" s="137"/>
      <c r="N18" s="134"/>
    </row>
    <row r="19" spans="1:21" ht="12.95" customHeight="1" x14ac:dyDescent="0.2">
      <c r="A19" s="1009"/>
      <c r="B19" s="1010"/>
      <c r="C19" s="154" t="s">
        <v>8</v>
      </c>
      <c r="D19" s="132">
        <v>793</v>
      </c>
      <c r="E19" s="151">
        <v>1.784</v>
      </c>
      <c r="F19" s="133">
        <v>18.778000000000002</v>
      </c>
      <c r="G19" s="738">
        <f t="shared" si="3"/>
        <v>4.901553358583239E-5</v>
      </c>
      <c r="H19" s="233">
        <f t="shared" si="4"/>
        <v>-1.9241341396371708E-2</v>
      </c>
      <c r="I19" s="685">
        <v>1.8190000000000002</v>
      </c>
      <c r="J19" s="185">
        <v>19.236000000000001</v>
      </c>
      <c r="K19" s="193">
        <f t="shared" si="5"/>
        <v>4.734928720580872E-5</v>
      </c>
      <c r="L19" s="149"/>
      <c r="M19" s="134"/>
      <c r="N19" s="134"/>
      <c r="O19" s="134"/>
      <c r="P19" s="134"/>
    </row>
    <row r="20" spans="1:21" ht="12.95" customHeight="1" x14ac:dyDescent="0.2">
      <c r="A20" s="1009"/>
      <c r="B20" s="1010"/>
      <c r="C20" s="154" t="s">
        <v>9</v>
      </c>
      <c r="D20" s="132">
        <v>6373</v>
      </c>
      <c r="E20" s="151">
        <v>0</v>
      </c>
      <c r="F20" s="133">
        <v>0</v>
      </c>
      <c r="G20" s="738">
        <f t="shared" si="3"/>
        <v>0</v>
      </c>
      <c r="H20" s="233">
        <v>0</v>
      </c>
      <c r="I20" s="685">
        <v>0</v>
      </c>
      <c r="J20" s="185">
        <v>0</v>
      </c>
      <c r="K20" s="193">
        <f t="shared" si="5"/>
        <v>0</v>
      </c>
      <c r="L20" s="149"/>
      <c r="M20" s="134"/>
      <c r="N20" s="134"/>
      <c r="O20" s="134"/>
      <c r="P20" s="134"/>
    </row>
    <row r="21" spans="1:21" ht="12.95" customHeight="1" x14ac:dyDescent="0.2">
      <c r="A21" s="1009"/>
      <c r="B21" s="1010"/>
      <c r="C21" s="489" t="s">
        <v>336</v>
      </c>
      <c r="D21" s="140">
        <v>4</v>
      </c>
      <c r="E21" s="169">
        <v>0</v>
      </c>
      <c r="F21" s="141">
        <v>0</v>
      </c>
      <c r="G21" s="170">
        <f t="shared" si="3"/>
        <v>0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09"/>
      <c r="B22" s="1010"/>
      <c r="C22" s="154" t="s">
        <v>352</v>
      </c>
      <c r="D22" s="694">
        <v>0</v>
      </c>
      <c r="E22" s="151">
        <v>2743.0640999999987</v>
      </c>
      <c r="F22" s="133">
        <v>29396.19098900001</v>
      </c>
      <c r="G22" s="738">
        <f t="shared" si="3"/>
        <v>7.5365891548005062E-2</v>
      </c>
      <c r="H22" s="233">
        <f t="shared" ref="H22" si="6">(E22-I22)/I22</f>
        <v>19.716442111623003</v>
      </c>
      <c r="I22" s="685">
        <v>132.40999999999985</v>
      </c>
      <c r="J22" s="185">
        <v>1496.1666000000114</v>
      </c>
      <c r="K22" s="193">
        <f t="shared" si="5"/>
        <v>3.4466845073782984E-3</v>
      </c>
      <c r="L22" s="149"/>
      <c r="M22" s="134"/>
      <c r="N22" s="134"/>
      <c r="O22" s="134"/>
      <c r="P22" s="134"/>
    </row>
    <row r="23" spans="1:21" ht="12.95" customHeight="1" x14ac:dyDescent="0.2">
      <c r="A23" s="1009"/>
      <c r="B23" s="1010"/>
      <c r="C23" s="156" t="s">
        <v>2</v>
      </c>
      <c r="D23" s="145">
        <v>7380</v>
      </c>
      <c r="E23" s="146">
        <v>36396.625099999997</v>
      </c>
      <c r="F23" s="147">
        <v>387649.03498900001</v>
      </c>
      <c r="G23" s="740">
        <f t="shared" si="3"/>
        <v>1</v>
      </c>
      <c r="H23" s="731">
        <f>(E23-I23)/I23</f>
        <v>-5.258149797578552E-2</v>
      </c>
      <c r="I23" s="686">
        <v>38416.629000000001</v>
      </c>
      <c r="J23" s="186">
        <v>410623.98360000004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9" t="str">
        <f>T!J22</f>
        <v>září</v>
      </c>
      <c r="B24" s="1010"/>
      <c r="C24" s="153" t="s">
        <v>6</v>
      </c>
      <c r="D24" s="132">
        <v>102</v>
      </c>
      <c r="E24" s="151">
        <v>26381.937999999998</v>
      </c>
      <c r="F24" s="133">
        <v>281409.78999999998</v>
      </c>
      <c r="G24" s="737">
        <f>E24/$E$30</f>
        <v>0.9215426594703594</v>
      </c>
      <c r="H24" s="233">
        <f>(E24-I24)/I24</f>
        <v>-0.60183767242044939</v>
      </c>
      <c r="I24" s="684">
        <v>66259.252000000008</v>
      </c>
      <c r="J24" s="187">
        <v>709319.42799999996</v>
      </c>
      <c r="K24" s="192">
        <f>I24/$I$30</f>
        <v>0.99784761568427527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9"/>
      <c r="B25" s="1010"/>
      <c r="C25" s="154" t="s">
        <v>7</v>
      </c>
      <c r="D25" s="132">
        <v>111</v>
      </c>
      <c r="E25" s="151">
        <v>50.801000000000009</v>
      </c>
      <c r="F25" s="133">
        <v>530.23899999999992</v>
      </c>
      <c r="G25" s="738">
        <f t="shared" ref="G25:G29" si="7">E25/$E$30</f>
        <v>1.7745204557661283E-3</v>
      </c>
      <c r="H25" s="233">
        <f t="shared" ref="H25:H26" si="8">(E25-I25)/I25</f>
        <v>8.4958247015355884E-2</v>
      </c>
      <c r="I25" s="685">
        <v>46.823</v>
      </c>
      <c r="J25" s="185">
        <v>488.89499999999998</v>
      </c>
      <c r="K25" s="193">
        <f t="shared" ref="K25:K30" si="9">I25/$I$30</f>
        <v>7.0514256498375224E-4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9"/>
      <c r="B26" s="1010"/>
      <c r="C26" s="154" t="s">
        <v>8</v>
      </c>
      <c r="D26" s="132">
        <v>820</v>
      </c>
      <c r="E26" s="151">
        <v>3.1770000000000005</v>
      </c>
      <c r="F26" s="133">
        <v>33.497</v>
      </c>
      <c r="G26" s="738">
        <f t="shared" si="7"/>
        <v>1.1097520694413476E-4</v>
      </c>
      <c r="H26" s="233">
        <f t="shared" si="8"/>
        <v>0.48875351452671073</v>
      </c>
      <c r="I26" s="685">
        <v>2.1339999999999999</v>
      </c>
      <c r="J26" s="185">
        <v>22.595000000000002</v>
      </c>
      <c r="K26" s="193">
        <f t="shared" si="9"/>
        <v>3.2137501520093271E-5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9"/>
      <c r="B27" s="1010"/>
      <c r="C27" s="154" t="s">
        <v>9</v>
      </c>
      <c r="D27" s="132">
        <v>6379</v>
      </c>
      <c r="E27" s="151">
        <v>0</v>
      </c>
      <c r="F27" s="133">
        <v>0</v>
      </c>
      <c r="G27" s="738">
        <f t="shared" si="7"/>
        <v>0</v>
      </c>
      <c r="H27" s="233">
        <v>0</v>
      </c>
      <c r="I27" s="685">
        <v>0</v>
      </c>
      <c r="J27" s="185">
        <v>0</v>
      </c>
      <c r="K27" s="193">
        <f t="shared" si="9"/>
        <v>0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9"/>
      <c r="B28" s="1010"/>
      <c r="C28" s="489" t="s">
        <v>336</v>
      </c>
      <c r="D28" s="140">
        <v>4</v>
      </c>
      <c r="E28" s="169">
        <v>0</v>
      </c>
      <c r="F28" s="141">
        <v>0</v>
      </c>
      <c r="G28" s="170">
        <f t="shared" si="7"/>
        <v>0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9"/>
      <c r="B29" s="1010"/>
      <c r="C29" s="154" t="s">
        <v>352</v>
      </c>
      <c r="D29" s="694">
        <v>0</v>
      </c>
      <c r="E29" s="151">
        <v>2192.1</v>
      </c>
      <c r="F29" s="133">
        <v>23486.525158000033</v>
      </c>
      <c r="G29" s="738">
        <f t="shared" si="7"/>
        <v>7.6571844866930361E-2</v>
      </c>
      <c r="H29" s="233">
        <f t="shared" ref="H29" si="10">(E29-I29)/I29</f>
        <v>22.328650788583015</v>
      </c>
      <c r="I29" s="685">
        <v>93.966000000000349</v>
      </c>
      <c r="J29" s="185">
        <v>1126.4855000000098</v>
      </c>
      <c r="K29" s="193">
        <f t="shared" si="9"/>
        <v>1.415104249220757E-3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11"/>
      <c r="B30" s="1012"/>
      <c r="C30" s="155" t="s">
        <v>2</v>
      </c>
      <c r="D30" s="142">
        <v>7416</v>
      </c>
      <c r="E30" s="143">
        <v>28628.015999999996</v>
      </c>
      <c r="F30" s="144">
        <v>305460.05115800002</v>
      </c>
      <c r="G30" s="740">
        <f>E30/$E$30</f>
        <v>1</v>
      </c>
      <c r="H30" s="667">
        <f>(E30-I30)/I30</f>
        <v>-0.56886930285039627</v>
      </c>
      <c r="I30" s="687">
        <v>66402.175000000017</v>
      </c>
      <c r="J30" s="205">
        <v>710957.40350000001</v>
      </c>
      <c r="K30" s="195">
        <f t="shared" si="9"/>
        <v>1</v>
      </c>
      <c r="L30" s="178"/>
    </row>
    <row r="31" spans="1:21" ht="12.95" customHeight="1" thickTop="1" x14ac:dyDescent="0.2">
      <c r="A31" s="1031" t="str">
        <f>T!E17</f>
        <v>III. čtvrtletí</v>
      </c>
      <c r="B31" s="1032"/>
      <c r="C31" s="179" t="s">
        <v>6</v>
      </c>
      <c r="D31" s="180">
        <f>D24</f>
        <v>102</v>
      </c>
      <c r="E31" s="741">
        <f t="shared" ref="E31:F35" si="11">E10+E17+E24</f>
        <v>115280.31</v>
      </c>
      <c r="F31" s="181">
        <f t="shared" si="11"/>
        <v>1228382.1109999998</v>
      </c>
      <c r="G31" s="742">
        <f>E31/$E$37</f>
        <v>0.94081455751812859</v>
      </c>
      <c r="H31" s="732">
        <f>(E31-I31)/I31</f>
        <v>-5.9691400976843285E-2</v>
      </c>
      <c r="I31" s="688">
        <v>122598.379</v>
      </c>
      <c r="J31" s="207">
        <v>1311635.8500000001</v>
      </c>
      <c r="K31" s="193">
        <f>I31/$I$37</f>
        <v>0.99656853181891913</v>
      </c>
      <c r="L31" s="148"/>
    </row>
    <row r="32" spans="1:21" ht="12.95" customHeight="1" x14ac:dyDescent="0.2">
      <c r="A32" s="1009"/>
      <c r="B32" s="1010"/>
      <c r="C32" s="154" t="s">
        <v>7</v>
      </c>
      <c r="D32" s="132">
        <f t="shared" ref="D32:D35" si="12">D25</f>
        <v>111</v>
      </c>
      <c r="E32" s="151">
        <f t="shared" si="11"/>
        <v>127.70500000000001</v>
      </c>
      <c r="F32" s="133">
        <f t="shared" si="11"/>
        <v>1332.0219999999999</v>
      </c>
      <c r="G32" s="738">
        <f t="shared" ref="G32:G36" si="13">E32/$E$37</f>
        <v>1.0422137402983443E-3</v>
      </c>
      <c r="H32" s="233">
        <f t="shared" ref="H32:H33" si="14">(E32-I32)/I32</f>
        <v>-1.1632406662126076E-2</v>
      </c>
      <c r="I32" s="685">
        <v>129.208</v>
      </c>
      <c r="J32" s="185">
        <v>1348.5740000000001</v>
      </c>
      <c r="K32" s="193">
        <f t="shared" ref="K32:K37" si="15">I32/$I$37</f>
        <v>1.0502963245481321E-3</v>
      </c>
      <c r="L32" s="148"/>
    </row>
    <row r="33" spans="1:12" ht="12.95" customHeight="1" x14ac:dyDescent="0.2">
      <c r="A33" s="1009"/>
      <c r="B33" s="1010"/>
      <c r="C33" s="154" t="s">
        <v>8</v>
      </c>
      <c r="D33" s="132">
        <f t="shared" si="12"/>
        <v>820</v>
      </c>
      <c r="E33" s="151">
        <f t="shared" si="11"/>
        <v>6.5600000000000005</v>
      </c>
      <c r="F33" s="133">
        <f t="shared" si="11"/>
        <v>69.176000000000002</v>
      </c>
      <c r="G33" s="738">
        <f>E33/$E$37</f>
        <v>5.3536839875941727E-5</v>
      </c>
      <c r="H33" s="233">
        <f t="shared" si="14"/>
        <v>0.12251882272416173</v>
      </c>
      <c r="I33" s="685">
        <v>5.8439999999999994</v>
      </c>
      <c r="J33" s="185">
        <v>61.784000000000006</v>
      </c>
      <c r="K33" s="193">
        <f t="shared" si="15"/>
        <v>4.7504270019343105E-5</v>
      </c>
      <c r="L33" s="148"/>
    </row>
    <row r="34" spans="1:12" ht="12.95" customHeight="1" x14ac:dyDescent="0.2">
      <c r="A34" s="1009"/>
      <c r="B34" s="1010"/>
      <c r="C34" s="154" t="s">
        <v>9</v>
      </c>
      <c r="D34" s="132">
        <f t="shared" si="12"/>
        <v>6379</v>
      </c>
      <c r="E34" s="151">
        <f t="shared" si="11"/>
        <v>0.83799999999999997</v>
      </c>
      <c r="F34" s="133">
        <f t="shared" si="11"/>
        <v>8.6929999999999996</v>
      </c>
      <c r="G34" s="738">
        <f t="shared" si="13"/>
        <v>6.8390048500059696E-6</v>
      </c>
      <c r="H34" s="233">
        <v>0</v>
      </c>
      <c r="I34" s="685">
        <v>0</v>
      </c>
      <c r="J34" s="185">
        <v>0</v>
      </c>
      <c r="K34" s="193">
        <f>I34/$I$37</f>
        <v>0</v>
      </c>
      <c r="L34" s="148"/>
    </row>
    <row r="35" spans="1:12" ht="12.95" customHeight="1" x14ac:dyDescent="0.2">
      <c r="A35" s="1009"/>
      <c r="B35" s="1010"/>
      <c r="C35" s="489" t="s">
        <v>336</v>
      </c>
      <c r="D35" s="132">
        <f t="shared" si="12"/>
        <v>4</v>
      </c>
      <c r="E35" s="151">
        <f t="shared" si="11"/>
        <v>0</v>
      </c>
      <c r="F35" s="133">
        <f t="shared" si="11"/>
        <v>0</v>
      </c>
      <c r="G35" s="170">
        <f t="shared" si="13"/>
        <v>0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09"/>
      <c r="B36" s="1010"/>
      <c r="C36" s="154" t="s">
        <v>352</v>
      </c>
      <c r="D36" s="132"/>
      <c r="E36" s="151">
        <f>E15+E22+E29</f>
        <v>7117.0340999999989</v>
      </c>
      <c r="F36" s="133">
        <f>F15+F22+F29</f>
        <v>76290.861935000052</v>
      </c>
      <c r="G36" s="738">
        <f t="shared" si="13"/>
        <v>5.8082852896847094E-2</v>
      </c>
      <c r="H36" s="233">
        <f t="shared" ref="H36" si="16">(E36-I36)/I36</f>
        <v>23.790340626077786</v>
      </c>
      <c r="I36" s="685">
        <v>287.08899999999812</v>
      </c>
      <c r="J36" s="185">
        <v>3370.9087000000291</v>
      </c>
      <c r="K36" s="193">
        <f t="shared" si="15"/>
        <v>2.3336675865131937E-3</v>
      </c>
      <c r="L36" s="148"/>
    </row>
    <row r="37" spans="1:12" ht="12.95" customHeight="1" x14ac:dyDescent="0.2">
      <c r="A37" s="1009"/>
      <c r="B37" s="1010"/>
      <c r="C37" s="157" t="s">
        <v>2</v>
      </c>
      <c r="D37" s="158">
        <f>SUM(D31:D36)</f>
        <v>7416</v>
      </c>
      <c r="E37" s="159">
        <f>SUM(E31:E36)</f>
        <v>122532.4471</v>
      </c>
      <c r="F37" s="160">
        <f>SUM(F31:F36)</f>
        <v>1306082.8639349998</v>
      </c>
      <c r="G37" s="743">
        <f>E37/$E$37</f>
        <v>1</v>
      </c>
      <c r="H37" s="733">
        <f>(E37-I37)/I37</f>
        <v>-3.967410477536704E-3</v>
      </c>
      <c r="I37" s="689">
        <v>123020.52000000002</v>
      </c>
      <c r="J37" s="189">
        <v>1316417.1167000001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7" t="s">
        <v>180</v>
      </c>
      <c r="B40" s="997"/>
      <c r="C40" s="997"/>
      <c r="D40" s="997"/>
      <c r="E40" s="997"/>
      <c r="F40" s="138"/>
      <c r="G40" s="997" t="s">
        <v>181</v>
      </c>
      <c r="H40" s="997"/>
      <c r="I40" s="997"/>
      <c r="J40" s="997"/>
      <c r="K40" s="1000"/>
      <c r="L40" s="148"/>
    </row>
    <row r="41" spans="1:12" ht="15" customHeight="1" x14ac:dyDescent="0.2">
      <c r="A41" s="998" t="str">
        <f>A31</f>
        <v>III. čtvrtletí</v>
      </c>
      <c r="B41" s="999"/>
      <c r="C41" s="999"/>
      <c r="D41" s="999"/>
      <c r="E41" s="999"/>
      <c r="F41" s="138"/>
      <c r="G41" s="1037" t="str">
        <f>A31</f>
        <v>III. čtvrtletí</v>
      </c>
      <c r="H41" s="1001"/>
      <c r="I41" s="1001"/>
      <c r="J41" s="1001"/>
      <c r="K41" s="1002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867">
        <f>E6</f>
        <v>2017</v>
      </c>
      <c r="D45" s="867">
        <f>I6</f>
        <v>2016</v>
      </c>
      <c r="H45" s="138"/>
      <c r="I45" s="867">
        <f>E6</f>
        <v>2017</v>
      </c>
      <c r="J45" s="867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08">
        <f>E16</f>
        <v>57507.806000000011</v>
      </c>
      <c r="D46" s="408">
        <f>I16</f>
        <v>18201.715999999993</v>
      </c>
      <c r="H46" s="138" t="str">
        <f>A10</f>
        <v>červenec</v>
      </c>
      <c r="I46" s="409">
        <f>E16/E37</f>
        <v>0.4693271648534636</v>
      </c>
      <c r="J46" s="409">
        <f>I16/I37</f>
        <v>0.14795674737840475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08">
        <f>E23</f>
        <v>36396.625099999997</v>
      </c>
      <c r="D47" s="408">
        <f>I23</f>
        <v>38416.629000000001</v>
      </c>
      <c r="H47" s="138" t="str">
        <f>A17</f>
        <v>srpen</v>
      </c>
      <c r="I47" s="409">
        <f>E23/E37</f>
        <v>0.29703662957368615</v>
      </c>
      <c r="J47" s="409">
        <f>I23/I37</f>
        <v>0.31227821992623667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08">
        <f>E30</f>
        <v>28628.015999999996</v>
      </c>
      <c r="D48" s="408">
        <f>I30</f>
        <v>66402.175000000017</v>
      </c>
      <c r="H48" s="138" t="str">
        <f>A24</f>
        <v>září</v>
      </c>
      <c r="I48" s="409">
        <f>E30/E37</f>
        <v>0.23363620557285023</v>
      </c>
      <c r="J48" s="409">
        <f>I30/I37</f>
        <v>0.53976503269535847</v>
      </c>
      <c r="K48" s="138"/>
      <c r="L48" s="148"/>
    </row>
    <row r="49" spans="1:12" ht="15" customHeight="1" x14ac:dyDescent="0.2">
      <c r="A49" s="138"/>
      <c r="B49" s="138"/>
      <c r="C49" s="408">
        <f>SUM(C46:C48)</f>
        <v>122532.44710000002</v>
      </c>
      <c r="D49" s="408">
        <f>SUM(D46:D48)</f>
        <v>123020.52000000002</v>
      </c>
      <c r="E49" s="138"/>
      <c r="F49" s="138"/>
      <c r="G49" s="138"/>
      <c r="H49" s="138"/>
      <c r="I49" s="279">
        <f>SUM(I46:I48)</f>
        <v>1</v>
      </c>
      <c r="J49" s="279">
        <f>SUM(J46:J48)</f>
        <v>0.99999999999999989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033" t="s">
        <v>353</v>
      </c>
      <c r="B53" s="1033"/>
      <c r="C53" s="1033"/>
      <c r="D53" s="1033"/>
      <c r="E53" s="1033"/>
      <c r="F53" s="1033"/>
      <c r="G53" s="1033"/>
      <c r="H53" s="1033"/>
      <c r="I53" s="1033"/>
      <c r="J53" s="1033"/>
      <c r="K53" s="1034"/>
      <c r="L53" s="866"/>
    </row>
    <row r="54" spans="1:12" ht="15" customHeight="1" x14ac:dyDescent="0.2">
      <c r="A54" s="1033"/>
      <c r="B54" s="1033"/>
      <c r="C54" s="1033"/>
      <c r="D54" s="1033"/>
      <c r="E54" s="1033"/>
      <c r="F54" s="1033"/>
      <c r="G54" s="1033"/>
      <c r="H54" s="1033"/>
      <c r="I54" s="1033"/>
      <c r="J54" s="1033"/>
      <c r="K54" s="1034"/>
      <c r="L54" s="866"/>
    </row>
    <row r="55" spans="1:12" ht="15" customHeight="1" x14ac:dyDescent="0.2">
      <c r="A55" s="1033"/>
      <c r="B55" s="1033"/>
      <c r="C55" s="1033"/>
      <c r="D55" s="1033"/>
      <c r="E55" s="1033"/>
      <c r="F55" s="1033"/>
      <c r="G55" s="1033"/>
      <c r="H55" s="1033"/>
      <c r="I55" s="1033"/>
      <c r="J55" s="1033"/>
      <c r="K55" s="1034"/>
      <c r="L55" s="866"/>
    </row>
    <row r="56" spans="1:12" ht="15" customHeight="1" x14ac:dyDescent="0.2">
      <c r="A56" s="1035"/>
      <c r="B56" s="1035"/>
      <c r="C56" s="1035"/>
      <c r="D56" s="1035"/>
      <c r="E56" s="1035"/>
      <c r="F56" s="1035"/>
      <c r="G56" s="1035"/>
      <c r="H56" s="1035"/>
      <c r="I56" s="1035"/>
      <c r="J56" s="1035"/>
      <c r="K56" s="1036"/>
      <c r="L56" s="223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9">
    <mergeCell ref="A53:K56"/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4" zoomScaleNormal="100" zoomScaleSheetLayoutView="100" workbookViewId="0">
      <selection activeCell="Q42" sqref="Q42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259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176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8"/>
      <c r="C5" s="1039"/>
      <c r="D5" s="236"/>
      <c r="E5" s="237"/>
      <c r="F5" s="223"/>
      <c r="G5" s="282" t="str">
        <f>T!J20</f>
        <v>červenec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0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290" t="s">
        <v>163</v>
      </c>
      <c r="G8" s="1026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27"/>
      <c r="D9" s="289" t="s">
        <v>148</v>
      </c>
      <c r="E9" s="289" t="s">
        <v>1</v>
      </c>
      <c r="F9" s="289" t="s">
        <v>66</v>
      </c>
      <c r="G9" s="1027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'10'!D16</f>
        <v>424690</v>
      </c>
      <c r="D10" s="172">
        <f>'10'!E16</f>
        <v>21780.241642915287</v>
      </c>
      <c r="E10" s="172">
        <f>'10'!F16</f>
        <v>232402.78694599899</v>
      </c>
      <c r="F10" s="656">
        <f>E10/$E$14</f>
        <v>6.2701253990488856E-2</v>
      </c>
      <c r="G10" s="656">
        <f>'10'!H16</f>
        <v>-1.049269927070185E-3</v>
      </c>
      <c r="H10" s="254">
        <v>20.196774193548386</v>
      </c>
      <c r="I10" s="620">
        <v>25.6</v>
      </c>
      <c r="J10" s="620">
        <v>14.4</v>
      </c>
      <c r="K10" s="620">
        <v>18.7</v>
      </c>
      <c r="L10" s="256">
        <v>1.4967741935483865</v>
      </c>
      <c r="M10" s="126"/>
    </row>
    <row r="11" spans="1:13" ht="14.1" customHeight="1" x14ac:dyDescent="0.2">
      <c r="A11" s="167"/>
      <c r="B11" s="139" t="s">
        <v>322</v>
      </c>
      <c r="C11" s="132">
        <f>'11'!D16</f>
        <v>2293766</v>
      </c>
      <c r="D11" s="133">
        <f>'11'!E16</f>
        <v>256816.92904281156</v>
      </c>
      <c r="E11" s="133">
        <f>'11'!F16</f>
        <v>2741605.5555000002</v>
      </c>
      <c r="F11" s="233">
        <f>E11/$E$14</f>
        <v>0.73967317060222648</v>
      </c>
      <c r="G11" s="233">
        <f>'11'!H16</f>
        <v>4.4254404740044904E-2</v>
      </c>
      <c r="H11" s="260">
        <v>18.689784946236561</v>
      </c>
      <c r="I11" s="261">
        <v>24.05</v>
      </c>
      <c r="J11" s="261">
        <v>13.533333333333331</v>
      </c>
      <c r="K11" s="261">
        <v>17.583333333333329</v>
      </c>
      <c r="L11" s="262">
        <v>1.106451612903232</v>
      </c>
      <c r="M11" s="126"/>
    </row>
    <row r="12" spans="1:13" ht="14.1" customHeight="1" x14ac:dyDescent="0.2">
      <c r="A12" s="167"/>
      <c r="B12" s="139" t="s">
        <v>41</v>
      </c>
      <c r="C12" s="132">
        <f>'12'!D16</f>
        <v>113894</v>
      </c>
      <c r="D12" s="133">
        <f>'12'!E16</f>
        <v>11194.618</v>
      </c>
      <c r="E12" s="133">
        <f>'12'!F16</f>
        <v>119527.274</v>
      </c>
      <c r="F12" s="233">
        <f>E12/$E$14</f>
        <v>3.2247934994024736E-2</v>
      </c>
      <c r="G12" s="233">
        <f>'12'!H16</f>
        <v>4.5090153887891331E-2</v>
      </c>
      <c r="H12" s="260">
        <v>18.574193548387097</v>
      </c>
      <c r="I12" s="261">
        <v>23.8</v>
      </c>
      <c r="J12" s="261">
        <v>12.6</v>
      </c>
      <c r="K12" s="261">
        <v>17.100000000000009</v>
      </c>
      <c r="L12" s="262">
        <v>1.4741935483870883</v>
      </c>
      <c r="M12" s="126"/>
    </row>
    <row r="13" spans="1:13" ht="14.1" customHeight="1" x14ac:dyDescent="0.2">
      <c r="A13" s="253"/>
      <c r="B13" s="230" t="s">
        <v>95</v>
      </c>
      <c r="C13" s="231">
        <f>'13'!D16</f>
        <v>7400</v>
      </c>
      <c r="D13" s="232">
        <f>'13'!E16</f>
        <v>57507.806000000011</v>
      </c>
      <c r="E13" s="232">
        <f>'13'!F16</f>
        <v>612973.77778799983</v>
      </c>
      <c r="F13" s="233">
        <f>E13/$E$14</f>
        <v>0.16537764041325984</v>
      </c>
      <c r="G13" s="233">
        <f>'13'!H16</f>
        <v>2.1594716673966361</v>
      </c>
      <c r="H13" s="257">
        <v>18.767741935483873</v>
      </c>
      <c r="I13" s="258">
        <v>24.2</v>
      </c>
      <c r="J13" s="258">
        <v>13.5</v>
      </c>
      <c r="K13" s="258">
        <v>17.525806451612908</v>
      </c>
      <c r="L13" s="259">
        <v>1.2419354838709644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2839750</v>
      </c>
      <c r="D14" s="172">
        <f>SUM(D10:D13)</f>
        <v>347299.59468572692</v>
      </c>
      <c r="E14" s="172">
        <f>SUM(E10:E13)</f>
        <v>3706509.3942339993</v>
      </c>
      <c r="F14" s="656">
        <f>SUM(F10:F13)</f>
        <v>1</v>
      </c>
      <c r="G14" s="656">
        <f>'9'!H16</f>
        <v>0.17073950469687027</v>
      </c>
      <c r="H14" s="254">
        <v>18.767741935483873</v>
      </c>
      <c r="I14" s="255">
        <v>24.2</v>
      </c>
      <c r="J14" s="255">
        <v>13.5</v>
      </c>
      <c r="K14" s="255">
        <v>17.525806451612908</v>
      </c>
      <c r="L14" s="256">
        <v>1.2419354838709644</v>
      </c>
      <c r="M14" s="356"/>
    </row>
    <row r="15" spans="1:13" ht="15" customHeight="1" x14ac:dyDescent="0.2">
      <c r="A15" s="167"/>
      <c r="B15" s="139"/>
      <c r="C15" s="252"/>
      <c r="D15" s="1052" t="s">
        <v>177</v>
      </c>
      <c r="E15" s="1053"/>
      <c r="F15" s="1053"/>
      <c r="G15" s="1054"/>
      <c r="H15" s="1046" t="s">
        <v>166</v>
      </c>
      <c r="I15" s="1047"/>
      <c r="J15" s="1047"/>
      <c r="K15" s="1047"/>
      <c r="L15" s="1048"/>
      <c r="M15" s="126"/>
    </row>
    <row r="16" spans="1:13" ht="15" customHeight="1" x14ac:dyDescent="0.2">
      <c r="A16" s="126"/>
      <c r="B16" s="251"/>
      <c r="C16" s="138"/>
      <c r="D16" s="1055"/>
      <c r="E16" s="1056"/>
      <c r="F16" s="1056"/>
      <c r="G16" s="1057"/>
      <c r="H16" s="1049" t="s">
        <v>167</v>
      </c>
      <c r="I16" s="1050"/>
      <c r="J16" s="1050"/>
      <c r="K16" s="1050"/>
      <c r="L16" s="1051"/>
      <c r="M16" s="126"/>
    </row>
    <row r="17" spans="1:13" ht="15" customHeight="1" x14ac:dyDescent="0.2">
      <c r="A17" s="167"/>
      <c r="B17" s="138"/>
      <c r="C17" s="138"/>
      <c r="D17" s="292"/>
      <c r="E17" s="292"/>
      <c r="F17" s="292"/>
      <c r="G17" s="651"/>
      <c r="H17" s="291"/>
      <c r="I17" s="291"/>
      <c r="J17" s="291"/>
      <c r="K17" s="291"/>
      <c r="L17" s="291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361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44" t="s">
        <v>192</v>
      </c>
      <c r="C20" s="997"/>
      <c r="D20" s="997"/>
      <c r="E20" s="997"/>
      <c r="F20" s="997"/>
      <c r="G20" s="997" t="s">
        <v>178</v>
      </c>
      <c r="H20" s="997"/>
      <c r="I20" s="997"/>
      <c r="J20" s="997"/>
      <c r="K20" s="997"/>
      <c r="L20" s="1000"/>
      <c r="M20" s="148"/>
    </row>
    <row r="21" spans="1:13" ht="15" customHeight="1" x14ac:dyDescent="0.2">
      <c r="A21" s="167"/>
      <c r="C21" s="465" t="str">
        <f>G5</f>
        <v>červenec</v>
      </c>
      <c r="D21" s="466">
        <f>H5</f>
        <v>2017</v>
      </c>
      <c r="I21" s="465" t="str">
        <f>G5</f>
        <v>červenec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44" t="s">
        <v>231</v>
      </c>
      <c r="C37" s="997"/>
      <c r="D37" s="997"/>
      <c r="E37" s="997"/>
      <c r="F37" s="997"/>
      <c r="G37" s="1042" t="s">
        <v>235</v>
      </c>
      <c r="H37" s="1042"/>
      <c r="I37" s="1042"/>
      <c r="J37" s="1042"/>
      <c r="K37" s="1042"/>
      <c r="L37" s="1043"/>
      <c r="M37" s="148"/>
    </row>
    <row r="38" spans="1:13" ht="15" customHeight="1" x14ac:dyDescent="0.25">
      <c r="A38" s="167"/>
      <c r="C38" s="465" t="str">
        <f>G5</f>
        <v>červenec</v>
      </c>
      <c r="D38" s="466">
        <f>H5</f>
        <v>2017</v>
      </c>
      <c r="F38" s="658"/>
      <c r="G38" s="1042"/>
      <c r="H38" s="1042"/>
      <c r="I38" s="1042"/>
      <c r="J38" s="1042"/>
      <c r="K38" s="1042"/>
      <c r="L38" s="1043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červenec</v>
      </c>
      <c r="J39" s="360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G37:L38"/>
    <mergeCell ref="B20:F20"/>
    <mergeCell ref="B37:F37"/>
    <mergeCell ref="G8:G9"/>
    <mergeCell ref="D7:G7"/>
    <mergeCell ref="H15:L15"/>
    <mergeCell ref="H16:L16"/>
    <mergeCell ref="D15:G16"/>
    <mergeCell ref="G20:L20"/>
    <mergeCell ref="K1:M1"/>
    <mergeCell ref="B3:L3"/>
    <mergeCell ref="B5:C5"/>
    <mergeCell ref="H7:L7"/>
    <mergeCell ref="C8:C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260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176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8"/>
      <c r="C5" s="1039"/>
      <c r="D5" s="236"/>
      <c r="E5" s="237"/>
      <c r="F5" s="223"/>
      <c r="G5" s="282" t="str">
        <f>T!J21</f>
        <v>srpen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0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653" t="s">
        <v>163</v>
      </c>
      <c r="G8" s="1026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27"/>
      <c r="D9" s="654" t="s">
        <v>148</v>
      </c>
      <c r="E9" s="654" t="s">
        <v>1</v>
      </c>
      <c r="F9" s="654" t="s">
        <v>66</v>
      </c>
      <c r="G9" s="1027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'10'!D23</f>
        <v>424624</v>
      </c>
      <c r="D10" s="172">
        <f>'10'!E23</f>
        <v>20920.320725427599</v>
      </c>
      <c r="E10" s="172">
        <f>'10'!F23</f>
        <v>222847.39472999988</v>
      </c>
      <c r="F10" s="656">
        <f>E10/$E$14</f>
        <v>6.4180827106547753E-2</v>
      </c>
      <c r="G10" s="656">
        <f>'10'!H23</f>
        <v>1.6647042201690936E-2</v>
      </c>
      <c r="H10" s="254">
        <v>20.07741935483871</v>
      </c>
      <c r="I10" s="620">
        <v>28.2</v>
      </c>
      <c r="J10" s="620">
        <v>14.9</v>
      </c>
      <c r="K10" s="620">
        <v>18.5</v>
      </c>
      <c r="L10" s="256">
        <v>1.5774193548387103</v>
      </c>
      <c r="M10" s="126"/>
    </row>
    <row r="11" spans="1:13" ht="14.1" customHeight="1" x14ac:dyDescent="0.2">
      <c r="A11" s="167"/>
      <c r="B11" s="139" t="s">
        <v>322</v>
      </c>
      <c r="C11" s="132">
        <f>'11'!D23</f>
        <v>2293354</v>
      </c>
      <c r="D11" s="133">
        <f>'11'!E23</f>
        <v>257495.08045758418</v>
      </c>
      <c r="E11" s="133">
        <f>'11'!F23</f>
        <v>2743844.9523700005</v>
      </c>
      <c r="F11" s="233">
        <f>E11/$E$14</f>
        <v>0.79023691844635113</v>
      </c>
      <c r="G11" s="233">
        <f>'11'!H23</f>
        <v>1.2349794223799973E-3</v>
      </c>
      <c r="H11" s="260">
        <v>18.911827956989249</v>
      </c>
      <c r="I11" s="261">
        <v>27.116666666666664</v>
      </c>
      <c r="J11" s="261">
        <v>13.166666666666666</v>
      </c>
      <c r="K11" s="261">
        <v>17.31666666666667</v>
      </c>
      <c r="L11" s="262">
        <v>1.5951612903225794</v>
      </c>
      <c r="M11" s="126"/>
    </row>
    <row r="12" spans="1:13" ht="14.1" customHeight="1" x14ac:dyDescent="0.2">
      <c r="A12" s="167"/>
      <c r="B12" s="139" t="s">
        <v>41</v>
      </c>
      <c r="C12" s="132">
        <f>'12'!D23</f>
        <v>113908</v>
      </c>
      <c r="D12" s="133">
        <f>'12'!E23</f>
        <v>11044.471</v>
      </c>
      <c r="E12" s="133">
        <f>'12'!F23</f>
        <v>117838.78099999999</v>
      </c>
      <c r="F12" s="233">
        <f>E12/$E$14</f>
        <v>3.3937980019782606E-2</v>
      </c>
      <c r="G12" s="233">
        <f>'12'!H23</f>
        <v>-6.0656993252480987E-2</v>
      </c>
      <c r="H12" s="260">
        <v>18.658064516129031</v>
      </c>
      <c r="I12" s="261">
        <v>26.7</v>
      </c>
      <c r="J12" s="261">
        <v>12.8</v>
      </c>
      <c r="K12" s="261">
        <v>16.800000000000004</v>
      </c>
      <c r="L12" s="262">
        <v>1.8580645161290263</v>
      </c>
      <c r="M12" s="126"/>
    </row>
    <row r="13" spans="1:13" ht="14.1" customHeight="1" x14ac:dyDescent="0.2">
      <c r="A13" s="253"/>
      <c r="B13" s="230" t="s">
        <v>95</v>
      </c>
      <c r="C13" s="231">
        <f>'13'!D23</f>
        <v>7380</v>
      </c>
      <c r="D13" s="232">
        <f>'13'!E23</f>
        <v>36396.625099999997</v>
      </c>
      <c r="E13" s="232">
        <f>'13'!F23</f>
        <v>387649.03498900001</v>
      </c>
      <c r="F13" s="233">
        <f>E13/$E$14</f>
        <v>0.11164427442731854</v>
      </c>
      <c r="G13" s="233">
        <f>'13'!H23</f>
        <v>-5.258149797578552E-2</v>
      </c>
      <c r="H13" s="257">
        <v>19.025806451612901</v>
      </c>
      <c r="I13" s="258">
        <v>27.2</v>
      </c>
      <c r="J13" s="258">
        <v>13.2</v>
      </c>
      <c r="K13" s="258">
        <v>17.219354838709684</v>
      </c>
      <c r="L13" s="259">
        <v>1.8064516129032171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2839266</v>
      </c>
      <c r="D14" s="172">
        <f t="shared" ref="D14:E14" si="0">SUM(D10:D13)</f>
        <v>325856.49728301179</v>
      </c>
      <c r="E14" s="499">
        <f t="shared" si="0"/>
        <v>3472180.1630890002</v>
      </c>
      <c r="F14" s="656">
        <f>SUM(F10:F13)</f>
        <v>1</v>
      </c>
      <c r="G14" s="656">
        <f>'9'!H23</f>
        <v>-6.321541778081665E-3</v>
      </c>
      <c r="H14" s="254">
        <v>19.025806451612901</v>
      </c>
      <c r="I14" s="255">
        <v>27.2</v>
      </c>
      <c r="J14" s="255">
        <v>13.2</v>
      </c>
      <c r="K14" s="255">
        <v>17.219354838709684</v>
      </c>
      <c r="L14" s="256">
        <v>1.8064516129032171</v>
      </c>
      <c r="M14" s="356"/>
    </row>
    <row r="15" spans="1:13" ht="15" customHeight="1" x14ac:dyDescent="0.2">
      <c r="A15" s="167"/>
      <c r="B15" s="139"/>
      <c r="C15" s="252"/>
      <c r="D15" s="1052" t="s">
        <v>177</v>
      </c>
      <c r="E15" s="1053"/>
      <c r="F15" s="1053"/>
      <c r="G15" s="1054"/>
      <c r="H15" s="1046" t="s">
        <v>166</v>
      </c>
      <c r="I15" s="1047"/>
      <c r="J15" s="1047"/>
      <c r="K15" s="1047"/>
      <c r="L15" s="1048"/>
      <c r="M15" s="126"/>
    </row>
    <row r="16" spans="1:13" ht="15" customHeight="1" x14ac:dyDescent="0.2">
      <c r="A16" s="126"/>
      <c r="B16" s="251"/>
      <c r="C16" s="138"/>
      <c r="D16" s="1055"/>
      <c r="E16" s="1056"/>
      <c r="F16" s="1056"/>
      <c r="G16" s="1057"/>
      <c r="H16" s="1049" t="s">
        <v>167</v>
      </c>
      <c r="I16" s="1050"/>
      <c r="J16" s="1050"/>
      <c r="K16" s="1050"/>
      <c r="L16" s="1051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44" t="s">
        <v>192</v>
      </c>
      <c r="C20" s="997"/>
      <c r="D20" s="997"/>
      <c r="E20" s="997"/>
      <c r="F20" s="997"/>
      <c r="G20" s="997" t="s">
        <v>178</v>
      </c>
      <c r="H20" s="997"/>
      <c r="I20" s="997"/>
      <c r="J20" s="997"/>
      <c r="K20" s="997"/>
      <c r="L20" s="1000"/>
      <c r="M20" s="148"/>
    </row>
    <row r="21" spans="1:13" ht="15" customHeight="1" x14ac:dyDescent="0.2">
      <c r="A21" s="167"/>
      <c r="C21" s="465" t="str">
        <f>G5</f>
        <v>srpen</v>
      </c>
      <c r="D21" s="466">
        <f>H5</f>
        <v>2017</v>
      </c>
      <c r="I21" s="465" t="str">
        <f>G5</f>
        <v>srpen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44" t="s">
        <v>231</v>
      </c>
      <c r="C37" s="997"/>
      <c r="D37" s="997"/>
      <c r="E37" s="997"/>
      <c r="F37" s="997"/>
      <c r="G37" s="1042" t="s">
        <v>235</v>
      </c>
      <c r="H37" s="1042"/>
      <c r="I37" s="1042"/>
      <c r="J37" s="1042"/>
      <c r="K37" s="1042"/>
      <c r="L37" s="1043"/>
      <c r="M37" s="148"/>
    </row>
    <row r="38" spans="1:13" ht="15" customHeight="1" x14ac:dyDescent="0.25">
      <c r="A38" s="167"/>
      <c r="C38" s="465" t="str">
        <f>G5</f>
        <v>srpen</v>
      </c>
      <c r="D38" s="466">
        <f>H5</f>
        <v>2017</v>
      </c>
      <c r="F38" s="658"/>
      <c r="G38" s="1042"/>
      <c r="H38" s="1042"/>
      <c r="I38" s="1042"/>
      <c r="J38" s="1042"/>
      <c r="K38" s="1042"/>
      <c r="L38" s="1043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srpen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261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176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8"/>
      <c r="C5" s="1039"/>
      <c r="D5" s="236"/>
      <c r="E5" s="237"/>
      <c r="F5" s="223"/>
      <c r="G5" s="282" t="str">
        <f>T!J22</f>
        <v>září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0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653" t="s">
        <v>163</v>
      </c>
      <c r="G8" s="1026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27"/>
      <c r="D9" s="654" t="s">
        <v>148</v>
      </c>
      <c r="E9" s="654" t="s">
        <v>1</v>
      </c>
      <c r="F9" s="654" t="s">
        <v>66</v>
      </c>
      <c r="G9" s="1027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'10'!D30</f>
        <v>424703</v>
      </c>
      <c r="D10" s="172">
        <f>'10'!E30</f>
        <v>39366.726047373188</v>
      </c>
      <c r="E10" s="172">
        <f>'10'!F30</f>
        <v>420176.87159703305</v>
      </c>
      <c r="F10" s="656">
        <f>E10/$E$14</f>
        <v>8.541232449071591E-2</v>
      </c>
      <c r="G10" s="656">
        <f>'10'!H30</f>
        <v>0.63491072372769963</v>
      </c>
      <c r="H10" s="254">
        <v>13.216666666666667</v>
      </c>
      <c r="I10" s="620">
        <v>17.100000000000001</v>
      </c>
      <c r="J10" s="620">
        <v>9.6999999999999993</v>
      </c>
      <c r="K10" s="620">
        <v>14.100000000000005</v>
      </c>
      <c r="L10" s="256">
        <v>-0.88333333333333819</v>
      </c>
      <c r="M10" s="126"/>
    </row>
    <row r="11" spans="1:13" ht="14.1" customHeight="1" x14ac:dyDescent="0.2">
      <c r="A11" s="167"/>
      <c r="B11" s="139" t="s">
        <v>322</v>
      </c>
      <c r="C11" s="132">
        <f>'11'!D30</f>
        <v>2293662</v>
      </c>
      <c r="D11" s="133">
        <f>'11'!E30</f>
        <v>375417.54902026302</v>
      </c>
      <c r="E11" s="133">
        <f>'11'!F30</f>
        <v>4009712.9533699993</v>
      </c>
      <c r="F11" s="233">
        <f>E11/$E$14</f>
        <v>0.81508271168318036</v>
      </c>
      <c r="G11" s="233">
        <f>'11'!H30</f>
        <v>0.26306176990048158</v>
      </c>
      <c r="H11" s="260">
        <v>12.041666666666666</v>
      </c>
      <c r="I11" s="261">
        <v>15.799999999999999</v>
      </c>
      <c r="J11" s="261">
        <v>8.85</v>
      </c>
      <c r="K11" s="261">
        <v>13.033333333333342</v>
      </c>
      <c r="L11" s="262">
        <v>-0.99166666666667602</v>
      </c>
      <c r="M11" s="126"/>
    </row>
    <row r="12" spans="1:13" ht="14.1" customHeight="1" x14ac:dyDescent="0.2">
      <c r="A12" s="167"/>
      <c r="B12" s="139" t="s">
        <v>41</v>
      </c>
      <c r="C12" s="132">
        <f>'12'!D30</f>
        <v>113930</v>
      </c>
      <c r="D12" s="133">
        <f>'12'!E30</f>
        <v>17240.458999999995</v>
      </c>
      <c r="E12" s="133">
        <f>'12'!F30</f>
        <v>184044.065</v>
      </c>
      <c r="F12" s="233">
        <f>E12/$E$14</f>
        <v>3.7411938788116314E-2</v>
      </c>
      <c r="G12" s="233">
        <f>'12'!H30</f>
        <v>0.20693556437786673</v>
      </c>
      <c r="H12" s="260">
        <v>11.523333333333332</v>
      </c>
      <c r="I12" s="261">
        <v>16</v>
      </c>
      <c r="J12" s="261">
        <v>8</v>
      </c>
      <c r="K12" s="261">
        <v>12.5</v>
      </c>
      <c r="L12" s="262">
        <v>-0.97666666666666835</v>
      </c>
      <c r="M12" s="126"/>
    </row>
    <row r="13" spans="1:13" ht="14.1" customHeight="1" x14ac:dyDescent="0.2">
      <c r="A13" s="253"/>
      <c r="B13" s="230" t="s">
        <v>95</v>
      </c>
      <c r="C13" s="231">
        <f>'13'!D30</f>
        <v>7416</v>
      </c>
      <c r="D13" s="232">
        <f>'13'!E30</f>
        <v>28628.015999999996</v>
      </c>
      <c r="E13" s="232">
        <f>'13'!F30</f>
        <v>305460.05115800002</v>
      </c>
      <c r="F13" s="233">
        <f>E13/$E$14</f>
        <v>6.2093025037987373E-2</v>
      </c>
      <c r="G13" s="233">
        <f>'13'!H30</f>
        <v>-0.56886930285039627</v>
      </c>
      <c r="H13" s="257">
        <v>12.04</v>
      </c>
      <c r="I13" s="258">
        <v>15.9</v>
      </c>
      <c r="J13" s="258">
        <v>8.9</v>
      </c>
      <c r="K13" s="258">
        <v>13.010000000000002</v>
      </c>
      <c r="L13" s="259">
        <v>-0.97000000000000242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2839711</v>
      </c>
      <c r="D14" s="172">
        <f t="shared" ref="D14:E14" si="0">SUM(D10:D13)</f>
        <v>460652.7500676362</v>
      </c>
      <c r="E14" s="499">
        <f t="shared" si="0"/>
        <v>4919393.9411250325</v>
      </c>
      <c r="F14" s="659">
        <f>SUM(F10:F13)</f>
        <v>1</v>
      </c>
      <c r="G14" s="656">
        <f>'9'!H30</f>
        <v>0.14592041751511264</v>
      </c>
      <c r="H14" s="254">
        <v>12.04</v>
      </c>
      <c r="I14" s="255">
        <v>15.9</v>
      </c>
      <c r="J14" s="255">
        <v>8.9</v>
      </c>
      <c r="K14" s="255">
        <v>13.010000000000002</v>
      </c>
      <c r="L14" s="256">
        <v>-0.97000000000000242</v>
      </c>
      <c r="M14" s="356"/>
    </row>
    <row r="15" spans="1:13" ht="15" customHeight="1" x14ac:dyDescent="0.2">
      <c r="A15" s="167"/>
      <c r="B15" s="139"/>
      <c r="C15" s="252"/>
      <c r="D15" s="1052" t="s">
        <v>177</v>
      </c>
      <c r="E15" s="1053"/>
      <c r="F15" s="1053"/>
      <c r="G15" s="1054"/>
      <c r="H15" s="1046" t="s">
        <v>166</v>
      </c>
      <c r="I15" s="1047"/>
      <c r="J15" s="1047"/>
      <c r="K15" s="1047"/>
      <c r="L15" s="1048"/>
      <c r="M15" s="126"/>
    </row>
    <row r="16" spans="1:13" ht="15" customHeight="1" x14ac:dyDescent="0.2">
      <c r="A16" s="126"/>
      <c r="B16" s="251"/>
      <c r="C16" s="138"/>
      <c r="D16" s="1055"/>
      <c r="E16" s="1056"/>
      <c r="F16" s="1056"/>
      <c r="G16" s="1057"/>
      <c r="H16" s="1049" t="s">
        <v>167</v>
      </c>
      <c r="I16" s="1050"/>
      <c r="J16" s="1050"/>
      <c r="K16" s="1050"/>
      <c r="L16" s="1051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44" t="s">
        <v>192</v>
      </c>
      <c r="C20" s="997"/>
      <c r="D20" s="997"/>
      <c r="E20" s="997"/>
      <c r="F20" s="997"/>
      <c r="G20" s="997" t="s">
        <v>178</v>
      </c>
      <c r="H20" s="997"/>
      <c r="I20" s="997"/>
      <c r="J20" s="997"/>
      <c r="K20" s="997"/>
      <c r="L20" s="1000"/>
      <c r="M20" s="148"/>
    </row>
    <row r="21" spans="1:13" ht="15" customHeight="1" x14ac:dyDescent="0.2">
      <c r="A21" s="167"/>
      <c r="C21" s="465" t="str">
        <f>G5</f>
        <v>září</v>
      </c>
      <c r="D21" s="466">
        <f>H5</f>
        <v>2017</v>
      </c>
      <c r="I21" s="465" t="str">
        <f>G5</f>
        <v>září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44" t="s">
        <v>231</v>
      </c>
      <c r="C37" s="997"/>
      <c r="D37" s="997"/>
      <c r="E37" s="997"/>
      <c r="F37" s="997"/>
      <c r="G37" s="1042" t="s">
        <v>235</v>
      </c>
      <c r="H37" s="1042"/>
      <c r="I37" s="1042"/>
      <c r="J37" s="1042"/>
      <c r="K37" s="1042"/>
      <c r="L37" s="1043"/>
      <c r="M37" s="148"/>
    </row>
    <row r="38" spans="1:13" ht="15" customHeight="1" x14ac:dyDescent="0.25">
      <c r="A38" s="167"/>
      <c r="C38" s="465" t="str">
        <f>G5</f>
        <v>září</v>
      </c>
      <c r="D38" s="466">
        <f>H5</f>
        <v>2017</v>
      </c>
      <c r="F38" s="658"/>
      <c r="G38" s="1042"/>
      <c r="H38" s="1042"/>
      <c r="I38" s="1042"/>
      <c r="J38" s="1042"/>
      <c r="K38" s="1042"/>
      <c r="L38" s="1043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září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262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176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8"/>
      <c r="C5" s="1039"/>
      <c r="D5" s="236"/>
      <c r="E5" s="237"/>
      <c r="F5" s="223"/>
      <c r="G5" s="490" t="str">
        <f>T!E17</f>
        <v>III. čtvrtletí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0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653" t="s">
        <v>163</v>
      </c>
      <c r="G8" s="1026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4.1" customHeight="1" x14ac:dyDescent="0.25">
      <c r="A9" s="253"/>
      <c r="B9" s="353" t="s">
        <v>47</v>
      </c>
      <c r="C9" s="1027"/>
      <c r="D9" s="654" t="s">
        <v>148</v>
      </c>
      <c r="E9" s="654" t="s">
        <v>1</v>
      </c>
      <c r="F9" s="654" t="s">
        <v>66</v>
      </c>
      <c r="G9" s="1027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'10'!D37</f>
        <v>424703</v>
      </c>
      <c r="D10" s="172">
        <f>'10'!E37</f>
        <v>82067.288415716059</v>
      </c>
      <c r="E10" s="172">
        <f>'10'!F37</f>
        <v>875427.05327303195</v>
      </c>
      <c r="F10" s="656">
        <f>E10/$E$14</f>
        <v>7.2360804369165879E-2</v>
      </c>
      <c r="G10" s="656">
        <f>'10'!H37</f>
        <v>0.23484282312241042</v>
      </c>
      <c r="H10" s="254">
        <f>AVERAGE('14'!H10,'15'!H10,'16'!H10)</f>
        <v>17.830286738351255</v>
      </c>
      <c r="I10" s="620">
        <f>MAX('14'!I10,'15'!I10,'16'!I10)</f>
        <v>28.2</v>
      </c>
      <c r="J10" s="620">
        <f>MIN('14'!J10,'15'!J10,'16'!J10)</f>
        <v>9.6999999999999993</v>
      </c>
      <c r="K10" s="620">
        <f>AVERAGE('14'!K10,'15'!K10,'16'!K10)</f>
        <v>17.100000000000005</v>
      </c>
      <c r="L10" s="256">
        <f>H10-K10</f>
        <v>0.73028673835124991</v>
      </c>
      <c r="M10" s="126"/>
    </row>
    <row r="11" spans="1:13" ht="14.1" customHeight="1" x14ac:dyDescent="0.2">
      <c r="A11" s="167"/>
      <c r="B11" s="139" t="s">
        <v>322</v>
      </c>
      <c r="C11" s="132">
        <f>'11'!D37</f>
        <v>2293662</v>
      </c>
      <c r="D11" s="133">
        <f>'11'!E37</f>
        <v>889729.55852065887</v>
      </c>
      <c r="E11" s="133">
        <f>'11'!F37</f>
        <v>9495163.461240001</v>
      </c>
      <c r="F11" s="233">
        <f>E11/$E$14</f>
        <v>0.78484856402735703</v>
      </c>
      <c r="G11" s="233">
        <f>'11'!H37</f>
        <v>0.11169094235792888</v>
      </c>
      <c r="H11" s="260">
        <f>AVERAGE('14'!H11,'15'!H11,'16'!H11)</f>
        <v>16.547759856630826</v>
      </c>
      <c r="I11" s="621">
        <f>MAX('14'!I11,'15'!I11,'16'!I11)</f>
        <v>27.116666666666664</v>
      </c>
      <c r="J11" s="621">
        <f>MIN('14'!J11,'15'!J11,'16'!J11)</f>
        <v>8.85</v>
      </c>
      <c r="K11" s="621">
        <f>AVERAGE('14'!K11,'15'!K11,'16'!K11)</f>
        <v>15.97777777777778</v>
      </c>
      <c r="L11" s="262">
        <f t="shared" ref="L11:L14" si="0">H11-K11</f>
        <v>0.5699820788530463</v>
      </c>
      <c r="M11" s="126"/>
    </row>
    <row r="12" spans="1:13" ht="14.1" customHeight="1" x14ac:dyDescent="0.2">
      <c r="A12" s="167"/>
      <c r="B12" s="139" t="s">
        <v>41</v>
      </c>
      <c r="C12" s="132">
        <f>'12'!D37</f>
        <v>113930</v>
      </c>
      <c r="D12" s="133">
        <f>'12'!E37</f>
        <v>39479.547999999995</v>
      </c>
      <c r="E12" s="133">
        <f>'12'!F37</f>
        <v>421410.11999999994</v>
      </c>
      <c r="F12" s="233">
        <f>E12/$E$14</f>
        <v>3.4832799761553915E-2</v>
      </c>
      <c r="G12" s="233">
        <f>'12'!H37</f>
        <v>7.4163104991612286E-2</v>
      </c>
      <c r="H12" s="260">
        <f>AVERAGE('14'!H12,'15'!H12,'16'!H12)</f>
        <v>16.251863799283154</v>
      </c>
      <c r="I12" s="621">
        <f>MAX('14'!I12,'15'!I12,'16'!I12)</f>
        <v>26.7</v>
      </c>
      <c r="J12" s="621">
        <f>MIN('14'!J12,'15'!J12,'16'!J12)</f>
        <v>8</v>
      </c>
      <c r="K12" s="621">
        <f>AVERAGE('14'!K12,'15'!K12,'16'!K12)</f>
        <v>15.46666666666667</v>
      </c>
      <c r="L12" s="262">
        <f t="shared" si="0"/>
        <v>0.78519713261648327</v>
      </c>
      <c r="M12" s="126"/>
    </row>
    <row r="13" spans="1:13" ht="14.1" customHeight="1" x14ac:dyDescent="0.2">
      <c r="A13" s="253"/>
      <c r="B13" s="230" t="s">
        <v>95</v>
      </c>
      <c r="C13" s="231">
        <f>'13'!D37</f>
        <v>7416</v>
      </c>
      <c r="D13" s="232">
        <f>'13'!E37</f>
        <v>122532.4471</v>
      </c>
      <c r="E13" s="232">
        <f>'13'!F37</f>
        <v>1306082.8639349998</v>
      </c>
      <c r="F13" s="233">
        <f>E13/$E$14</f>
        <v>0.10795783184192331</v>
      </c>
      <c r="G13" s="233">
        <f>'13'!H37</f>
        <v>-3.967410477536704E-3</v>
      </c>
      <c r="H13" s="260">
        <f>AVERAGE('14'!H13,'15'!H13,'16'!H13)</f>
        <v>16.611182795698927</v>
      </c>
      <c r="I13" s="621">
        <f>MAX('14'!I13,'15'!I13,'16'!I13)</f>
        <v>27.2</v>
      </c>
      <c r="J13" s="621">
        <f>MIN('14'!J13,'15'!J13,'16'!J13)</f>
        <v>8.9</v>
      </c>
      <c r="K13" s="621">
        <f>AVERAGE('14'!K13,'15'!K13,'16'!K13)</f>
        <v>15.918387096774197</v>
      </c>
      <c r="L13" s="262">
        <f t="shared" si="0"/>
        <v>0.69279569892472992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2839711</v>
      </c>
      <c r="D14" s="172">
        <f t="shared" ref="D14:E14" si="1">SUM(D10:D13)</f>
        <v>1133808.8420363748</v>
      </c>
      <c r="E14" s="499">
        <f t="shared" si="1"/>
        <v>12098083.498448031</v>
      </c>
      <c r="F14" s="656">
        <f>SUM(F10:F13)</f>
        <v>1.0000000000000002</v>
      </c>
      <c r="G14" s="656">
        <f>'9'!H37</f>
        <v>0.1044600847136552</v>
      </c>
      <c r="H14" s="254">
        <f>AVERAGE('14'!H14,'15'!H14,'16'!H14)</f>
        <v>16.611182795698927</v>
      </c>
      <c r="I14" s="660">
        <f>MAX('14'!I14,'15'!I14,'16'!I14)</f>
        <v>27.2</v>
      </c>
      <c r="J14" s="660">
        <f>MIN('14'!J14,'15'!J14,'16'!J14)</f>
        <v>8.9</v>
      </c>
      <c r="K14" s="620">
        <f>AVERAGE('14'!K14,'15'!K14,'16'!K14)</f>
        <v>15.918387096774197</v>
      </c>
      <c r="L14" s="256">
        <f t="shared" si="0"/>
        <v>0.69279569892472992</v>
      </c>
      <c r="M14" s="356"/>
    </row>
    <row r="15" spans="1:13" ht="15" customHeight="1" x14ac:dyDescent="0.2">
      <c r="A15" s="167"/>
      <c r="B15" s="139"/>
      <c r="C15" s="252"/>
      <c r="D15" s="1052" t="s">
        <v>177</v>
      </c>
      <c r="E15" s="1053"/>
      <c r="F15" s="1053"/>
      <c r="G15" s="1054"/>
      <c r="H15" s="1046" t="s">
        <v>166</v>
      </c>
      <c r="I15" s="1047"/>
      <c r="J15" s="1047"/>
      <c r="K15" s="1047"/>
      <c r="L15" s="1048"/>
      <c r="M15" s="126"/>
    </row>
    <row r="16" spans="1:13" ht="15" customHeight="1" x14ac:dyDescent="0.2">
      <c r="A16" s="126"/>
      <c r="B16" s="251"/>
      <c r="C16" s="138"/>
      <c r="D16" s="1055"/>
      <c r="E16" s="1056"/>
      <c r="F16" s="1056"/>
      <c r="G16" s="1057"/>
      <c r="H16" s="1049" t="s">
        <v>167</v>
      </c>
      <c r="I16" s="1050"/>
      <c r="J16" s="1050"/>
      <c r="K16" s="1050"/>
      <c r="L16" s="1051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44" t="s">
        <v>192</v>
      </c>
      <c r="C20" s="997"/>
      <c r="D20" s="997"/>
      <c r="E20" s="997"/>
      <c r="F20" s="997"/>
      <c r="G20" s="997" t="s">
        <v>178</v>
      </c>
      <c r="H20" s="997"/>
      <c r="I20" s="997"/>
      <c r="J20" s="997"/>
      <c r="K20" s="997"/>
      <c r="L20" s="1000"/>
      <c r="M20" s="148"/>
    </row>
    <row r="21" spans="1:13" ht="15" customHeight="1" x14ac:dyDescent="0.2">
      <c r="A21" s="167"/>
      <c r="C21" s="465" t="str">
        <f>G5</f>
        <v>III. čtvrtletí</v>
      </c>
      <c r="D21" s="466">
        <f>H5</f>
        <v>2017</v>
      </c>
      <c r="I21" s="465" t="str">
        <f>G5</f>
        <v>III. čtvrtletí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44" t="s">
        <v>231</v>
      </c>
      <c r="C37" s="997"/>
      <c r="D37" s="997"/>
      <c r="E37" s="997"/>
      <c r="F37" s="997"/>
      <c r="G37" s="1042" t="s">
        <v>235</v>
      </c>
      <c r="H37" s="1042"/>
      <c r="I37" s="1042"/>
      <c r="J37" s="1042"/>
      <c r="K37" s="1042"/>
      <c r="L37" s="1043"/>
      <c r="M37" s="148"/>
    </row>
    <row r="38" spans="1:13" ht="15" customHeight="1" x14ac:dyDescent="0.25">
      <c r="A38" s="167"/>
      <c r="C38" s="465" t="str">
        <f>G5</f>
        <v>III. čtvrtletí</v>
      </c>
      <c r="D38" s="466">
        <f>H5</f>
        <v>2017</v>
      </c>
      <c r="F38" s="658"/>
      <c r="G38" s="1042"/>
      <c r="H38" s="1042"/>
      <c r="I38" s="1042"/>
      <c r="J38" s="1042"/>
      <c r="K38" s="1042"/>
      <c r="L38" s="1043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III. čtvrtletí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" width="10.7109375" style="293" customWidth="1"/>
    <col min="2" max="11" width="8.85546875" style="293" customWidth="1"/>
    <col min="12" max="12" width="1.7109375" style="293" customWidth="1"/>
    <col min="13" max="13" width="9.28515625" style="293" bestFit="1" customWidth="1"/>
    <col min="14" max="14" width="11.42578125" style="293" bestFit="1" customWidth="1"/>
    <col min="15" max="253" width="9.140625" style="293"/>
    <col min="254" max="266" width="10.7109375" style="293" customWidth="1"/>
    <col min="267" max="509" width="9.140625" style="293"/>
    <col min="510" max="522" width="10.7109375" style="293" customWidth="1"/>
    <col min="523" max="765" width="9.140625" style="293"/>
    <col min="766" max="778" width="10.7109375" style="293" customWidth="1"/>
    <col min="779" max="1021" width="9.140625" style="293"/>
    <col min="1022" max="1034" width="10.7109375" style="293" customWidth="1"/>
    <col min="1035" max="1277" width="9.140625" style="293"/>
    <col min="1278" max="1290" width="10.7109375" style="293" customWidth="1"/>
    <col min="1291" max="1533" width="9.140625" style="293"/>
    <col min="1534" max="1546" width="10.7109375" style="293" customWidth="1"/>
    <col min="1547" max="1789" width="9.140625" style="293"/>
    <col min="1790" max="1802" width="10.7109375" style="293" customWidth="1"/>
    <col min="1803" max="2045" width="9.140625" style="293"/>
    <col min="2046" max="2058" width="10.7109375" style="293" customWidth="1"/>
    <col min="2059" max="2301" width="9.140625" style="293"/>
    <col min="2302" max="2314" width="10.7109375" style="293" customWidth="1"/>
    <col min="2315" max="2557" width="9.140625" style="293"/>
    <col min="2558" max="2570" width="10.7109375" style="293" customWidth="1"/>
    <col min="2571" max="2813" width="9.140625" style="293"/>
    <col min="2814" max="2826" width="10.7109375" style="293" customWidth="1"/>
    <col min="2827" max="3069" width="9.140625" style="293"/>
    <col min="3070" max="3082" width="10.7109375" style="293" customWidth="1"/>
    <col min="3083" max="3325" width="9.140625" style="293"/>
    <col min="3326" max="3338" width="10.7109375" style="293" customWidth="1"/>
    <col min="3339" max="3581" width="9.140625" style="293"/>
    <col min="3582" max="3594" width="10.7109375" style="293" customWidth="1"/>
    <col min="3595" max="3837" width="9.140625" style="293"/>
    <col min="3838" max="3850" width="10.7109375" style="293" customWidth="1"/>
    <col min="3851" max="4093" width="9.140625" style="293"/>
    <col min="4094" max="4106" width="10.7109375" style="293" customWidth="1"/>
    <col min="4107" max="4349" width="9.140625" style="293"/>
    <col min="4350" max="4362" width="10.7109375" style="293" customWidth="1"/>
    <col min="4363" max="4605" width="9.140625" style="293"/>
    <col min="4606" max="4618" width="10.7109375" style="293" customWidth="1"/>
    <col min="4619" max="4861" width="9.140625" style="293"/>
    <col min="4862" max="4874" width="10.7109375" style="293" customWidth="1"/>
    <col min="4875" max="5117" width="9.140625" style="293"/>
    <col min="5118" max="5130" width="10.7109375" style="293" customWidth="1"/>
    <col min="5131" max="5373" width="9.140625" style="293"/>
    <col min="5374" max="5386" width="10.7109375" style="293" customWidth="1"/>
    <col min="5387" max="5629" width="9.140625" style="293"/>
    <col min="5630" max="5642" width="10.7109375" style="293" customWidth="1"/>
    <col min="5643" max="5885" width="9.140625" style="293"/>
    <col min="5886" max="5898" width="10.7109375" style="293" customWidth="1"/>
    <col min="5899" max="6141" width="9.140625" style="293"/>
    <col min="6142" max="6154" width="10.7109375" style="293" customWidth="1"/>
    <col min="6155" max="6397" width="9.140625" style="293"/>
    <col min="6398" max="6410" width="10.7109375" style="293" customWidth="1"/>
    <col min="6411" max="6653" width="9.140625" style="293"/>
    <col min="6654" max="6666" width="10.7109375" style="293" customWidth="1"/>
    <col min="6667" max="6909" width="9.140625" style="293"/>
    <col min="6910" max="6922" width="10.7109375" style="293" customWidth="1"/>
    <col min="6923" max="7165" width="9.140625" style="293"/>
    <col min="7166" max="7178" width="10.7109375" style="293" customWidth="1"/>
    <col min="7179" max="7421" width="9.140625" style="293"/>
    <col min="7422" max="7434" width="10.7109375" style="293" customWidth="1"/>
    <col min="7435" max="7677" width="9.140625" style="293"/>
    <col min="7678" max="7690" width="10.7109375" style="293" customWidth="1"/>
    <col min="7691" max="7933" width="9.140625" style="293"/>
    <col min="7934" max="7946" width="10.7109375" style="293" customWidth="1"/>
    <col min="7947" max="8189" width="9.140625" style="293"/>
    <col min="8190" max="8202" width="10.7109375" style="293" customWidth="1"/>
    <col min="8203" max="8445" width="9.140625" style="293"/>
    <col min="8446" max="8458" width="10.7109375" style="293" customWidth="1"/>
    <col min="8459" max="8701" width="9.140625" style="293"/>
    <col min="8702" max="8714" width="10.7109375" style="293" customWidth="1"/>
    <col min="8715" max="8957" width="9.140625" style="293"/>
    <col min="8958" max="8970" width="10.7109375" style="293" customWidth="1"/>
    <col min="8971" max="9213" width="9.140625" style="293"/>
    <col min="9214" max="9226" width="10.7109375" style="293" customWidth="1"/>
    <col min="9227" max="9469" width="9.140625" style="293"/>
    <col min="9470" max="9482" width="10.7109375" style="293" customWidth="1"/>
    <col min="9483" max="9725" width="9.140625" style="293"/>
    <col min="9726" max="9738" width="10.7109375" style="293" customWidth="1"/>
    <col min="9739" max="9981" width="9.140625" style="293"/>
    <col min="9982" max="9994" width="10.7109375" style="293" customWidth="1"/>
    <col min="9995" max="10237" width="9.140625" style="293"/>
    <col min="10238" max="10250" width="10.7109375" style="293" customWidth="1"/>
    <col min="10251" max="10493" width="9.140625" style="293"/>
    <col min="10494" max="10506" width="10.7109375" style="293" customWidth="1"/>
    <col min="10507" max="10749" width="9.140625" style="293"/>
    <col min="10750" max="10762" width="10.7109375" style="293" customWidth="1"/>
    <col min="10763" max="11005" width="9.140625" style="293"/>
    <col min="11006" max="11018" width="10.7109375" style="293" customWidth="1"/>
    <col min="11019" max="11261" width="9.140625" style="293"/>
    <col min="11262" max="11274" width="10.7109375" style="293" customWidth="1"/>
    <col min="11275" max="11517" width="9.140625" style="293"/>
    <col min="11518" max="11530" width="10.7109375" style="293" customWidth="1"/>
    <col min="11531" max="11773" width="9.140625" style="293"/>
    <col min="11774" max="11786" width="10.7109375" style="293" customWidth="1"/>
    <col min="11787" max="12029" width="9.140625" style="293"/>
    <col min="12030" max="12042" width="10.7109375" style="293" customWidth="1"/>
    <col min="12043" max="12285" width="9.140625" style="293"/>
    <col min="12286" max="12298" width="10.7109375" style="293" customWidth="1"/>
    <col min="12299" max="12541" width="9.140625" style="293"/>
    <col min="12542" max="12554" width="10.7109375" style="293" customWidth="1"/>
    <col min="12555" max="12797" width="9.140625" style="293"/>
    <col min="12798" max="12810" width="10.7109375" style="293" customWidth="1"/>
    <col min="12811" max="13053" width="9.140625" style="293"/>
    <col min="13054" max="13066" width="10.7109375" style="293" customWidth="1"/>
    <col min="13067" max="13309" width="9.140625" style="293"/>
    <col min="13310" max="13322" width="10.7109375" style="293" customWidth="1"/>
    <col min="13323" max="13565" width="9.140625" style="293"/>
    <col min="13566" max="13578" width="10.7109375" style="293" customWidth="1"/>
    <col min="13579" max="13821" width="9.140625" style="293"/>
    <col min="13822" max="13834" width="10.7109375" style="293" customWidth="1"/>
    <col min="13835" max="14077" width="9.140625" style="293"/>
    <col min="14078" max="14090" width="10.7109375" style="293" customWidth="1"/>
    <col min="14091" max="14333" width="9.140625" style="293"/>
    <col min="14334" max="14346" width="10.7109375" style="293" customWidth="1"/>
    <col min="14347" max="14589" width="9.140625" style="293"/>
    <col min="14590" max="14602" width="10.7109375" style="293" customWidth="1"/>
    <col min="14603" max="14845" width="9.140625" style="293"/>
    <col min="14846" max="14858" width="10.7109375" style="293" customWidth="1"/>
    <col min="14859" max="15101" width="9.140625" style="293"/>
    <col min="15102" max="15114" width="10.7109375" style="293" customWidth="1"/>
    <col min="15115" max="15357" width="9.140625" style="293"/>
    <col min="15358" max="15370" width="10.7109375" style="293" customWidth="1"/>
    <col min="15371" max="15613" width="9.140625" style="293"/>
    <col min="15614" max="15626" width="10.7109375" style="293" customWidth="1"/>
    <col min="15627" max="15869" width="9.140625" style="293"/>
    <col min="15870" max="15882" width="10.7109375" style="293" customWidth="1"/>
    <col min="15883" max="16125" width="9.140625" style="293"/>
    <col min="16126" max="16138" width="10.7109375" style="293" customWidth="1"/>
    <col min="16139" max="16384" width="9.140625" style="293"/>
  </cols>
  <sheetData>
    <row r="1" spans="1:16" x14ac:dyDescent="0.25">
      <c r="K1" s="1017" t="s">
        <v>263</v>
      </c>
      <c r="L1" s="1017"/>
    </row>
    <row r="2" spans="1:16" ht="20.100000000000001" customHeight="1" x14ac:dyDescent="0.25">
      <c r="A2" s="949" t="s">
        <v>179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</row>
    <row r="3" spans="1:16" ht="20.100000000000001" customHeight="1" x14ac:dyDescent="0.25">
      <c r="A3" s="1058"/>
      <c r="B3" s="1058"/>
      <c r="C3" s="1058"/>
      <c r="D3" s="1058"/>
      <c r="E3" s="1058"/>
      <c r="F3" s="1058"/>
      <c r="G3" s="1058"/>
      <c r="H3" s="1058"/>
      <c r="I3" s="1058"/>
      <c r="J3" s="317"/>
      <c r="K3" s="318"/>
    </row>
    <row r="4" spans="1:16" ht="17.25" customHeight="1" x14ac:dyDescent="0.25">
      <c r="A4" s="351"/>
      <c r="B4" s="946">
        <f>T!G17</f>
        <v>2017</v>
      </c>
      <c r="C4" s="947"/>
      <c r="D4" s="947"/>
      <c r="E4" s="947"/>
      <c r="F4" s="947"/>
      <c r="G4" s="947"/>
      <c r="H4" s="947"/>
      <c r="I4" s="947"/>
      <c r="J4" s="947"/>
      <c r="K4" s="947"/>
      <c r="L4" s="314"/>
    </row>
    <row r="5" spans="1:16" ht="50.25" customHeight="1" x14ac:dyDescent="0.25">
      <c r="A5" s="351"/>
      <c r="B5" s="1059" t="s">
        <v>313</v>
      </c>
      <c r="C5" s="1060"/>
      <c r="D5" s="1060"/>
      <c r="E5" s="1060"/>
      <c r="F5" s="1061"/>
      <c r="G5" s="1062" t="s">
        <v>314</v>
      </c>
      <c r="H5" s="1060"/>
      <c r="I5" s="1060"/>
      <c r="J5" s="1060"/>
      <c r="K5" s="1063"/>
      <c r="L5" s="314"/>
    </row>
    <row r="6" spans="1:16" ht="67.5" customHeight="1" x14ac:dyDescent="0.25">
      <c r="A6" s="295" t="s">
        <v>157</v>
      </c>
      <c r="B6" s="405" t="s">
        <v>301</v>
      </c>
      <c r="C6" s="406" t="s">
        <v>328</v>
      </c>
      <c r="D6" s="406" t="s">
        <v>302</v>
      </c>
      <c r="E6" s="406" t="s">
        <v>303</v>
      </c>
      <c r="F6" s="479" t="s">
        <v>293</v>
      </c>
      <c r="G6" s="406" t="s">
        <v>301</v>
      </c>
      <c r="H6" s="406" t="s">
        <v>328</v>
      </c>
      <c r="I6" s="406" t="s">
        <v>302</v>
      </c>
      <c r="J6" s="406" t="s">
        <v>303</v>
      </c>
      <c r="K6" s="480" t="s">
        <v>293</v>
      </c>
      <c r="L6" s="329"/>
    </row>
    <row r="7" spans="1:16" ht="15" customHeight="1" x14ac:dyDescent="0.25">
      <c r="A7" s="296" t="s">
        <v>25</v>
      </c>
      <c r="B7" s="368">
        <v>189658.37310386632</v>
      </c>
      <c r="C7" s="372">
        <v>1151511.1639644031</v>
      </c>
      <c r="D7" s="370">
        <v>57824.794000000002</v>
      </c>
      <c r="E7" s="370">
        <v>56689.082000000009</v>
      </c>
      <c r="F7" s="402">
        <v>1455683.4130682694</v>
      </c>
      <c r="G7" s="370">
        <v>2019035.6886889194</v>
      </c>
      <c r="H7" s="370">
        <v>12300042.69094</v>
      </c>
      <c r="I7" s="370">
        <v>618578.81900000013</v>
      </c>
      <c r="J7" s="370">
        <v>603624.19253999996</v>
      </c>
      <c r="K7" s="402">
        <v>15541281.391168918</v>
      </c>
      <c r="L7" s="365"/>
      <c r="M7" s="301"/>
      <c r="N7" s="302"/>
      <c r="O7" s="302"/>
      <c r="P7" s="302"/>
    </row>
    <row r="8" spans="1:16" ht="15" customHeight="1" x14ac:dyDescent="0.25">
      <c r="A8" s="296" t="s">
        <v>26</v>
      </c>
      <c r="B8" s="368">
        <v>124299.75690090729</v>
      </c>
      <c r="C8" s="370">
        <v>820341.97042164416</v>
      </c>
      <c r="D8" s="370">
        <v>39603.046000000002</v>
      </c>
      <c r="E8" s="370">
        <v>36865.571499999998</v>
      </c>
      <c r="F8" s="402">
        <v>1021110.3448225514</v>
      </c>
      <c r="G8" s="370">
        <v>1323966.4837329241</v>
      </c>
      <c r="H8" s="370">
        <v>8756867.0840399992</v>
      </c>
      <c r="I8" s="370">
        <v>422614.41799999995</v>
      </c>
      <c r="J8" s="370">
        <v>392638.01817300002</v>
      </c>
      <c r="K8" s="402">
        <v>10896086.003945922</v>
      </c>
      <c r="L8" s="366"/>
      <c r="M8" s="303"/>
      <c r="N8" s="302"/>
      <c r="O8" s="302"/>
      <c r="P8" s="302"/>
    </row>
    <row r="9" spans="1:16" ht="15" customHeight="1" x14ac:dyDescent="0.25">
      <c r="A9" s="304" t="s">
        <v>27</v>
      </c>
      <c r="B9" s="373">
        <v>92769.902999999991</v>
      </c>
      <c r="C9" s="375">
        <v>662219.89912329114</v>
      </c>
      <c r="D9" s="375">
        <v>32060.266000000003</v>
      </c>
      <c r="E9" s="375">
        <v>16429.611000000004</v>
      </c>
      <c r="F9" s="403">
        <v>803479.67912329128</v>
      </c>
      <c r="G9" s="375">
        <v>989774.91221299989</v>
      </c>
      <c r="H9" s="375">
        <v>7069783.6499199998</v>
      </c>
      <c r="I9" s="375">
        <v>342144.60610249999</v>
      </c>
      <c r="J9" s="375">
        <v>174544.35099999997</v>
      </c>
      <c r="K9" s="403">
        <v>8576247.5192354992</v>
      </c>
      <c r="L9" s="367"/>
      <c r="M9" s="309"/>
      <c r="N9" s="302"/>
      <c r="O9" s="302"/>
      <c r="P9" s="302"/>
    </row>
    <row r="10" spans="1:16" ht="15" customHeight="1" x14ac:dyDescent="0.25">
      <c r="A10" s="349" t="s">
        <v>28</v>
      </c>
      <c r="B10" s="368">
        <v>75623.7</v>
      </c>
      <c r="C10" s="370">
        <v>549202.74123427097</v>
      </c>
      <c r="D10" s="370">
        <v>27581.419000000002</v>
      </c>
      <c r="E10" s="370">
        <v>9542.65</v>
      </c>
      <c r="F10" s="402">
        <v>661950.51023427094</v>
      </c>
      <c r="G10" s="370">
        <v>807515.4</v>
      </c>
      <c r="H10" s="370">
        <v>5871301.5774999997</v>
      </c>
      <c r="I10" s="370">
        <v>294443.22500000003</v>
      </c>
      <c r="J10" s="370">
        <v>101723.66783900003</v>
      </c>
      <c r="K10" s="402">
        <v>7074983.8703389997</v>
      </c>
      <c r="L10" s="366"/>
      <c r="M10" s="303"/>
      <c r="N10" s="302"/>
      <c r="O10" s="302"/>
      <c r="P10" s="302"/>
    </row>
    <row r="11" spans="1:16" ht="15" customHeight="1" x14ac:dyDescent="0.25">
      <c r="A11" s="349" t="s">
        <v>29</v>
      </c>
      <c r="B11" s="368">
        <v>40381.800000000003</v>
      </c>
      <c r="C11" s="370">
        <v>362833.04369714978</v>
      </c>
      <c r="D11" s="370">
        <v>17395.819</v>
      </c>
      <c r="E11" s="370">
        <v>5135.2189999999991</v>
      </c>
      <c r="F11" s="402">
        <v>425745.88169714977</v>
      </c>
      <c r="G11" s="370">
        <v>431482.39999999997</v>
      </c>
      <c r="H11" s="370">
        <v>3877796.4374000006</v>
      </c>
      <c r="I11" s="370">
        <v>185762.88099999999</v>
      </c>
      <c r="J11" s="370">
        <v>54621.363102000003</v>
      </c>
      <c r="K11" s="402">
        <v>4549663.0815020008</v>
      </c>
      <c r="L11" s="366"/>
      <c r="M11" s="303"/>
      <c r="N11" s="302"/>
      <c r="O11" s="302"/>
      <c r="P11" s="302"/>
    </row>
    <row r="12" spans="1:16" ht="15" customHeight="1" x14ac:dyDescent="0.25">
      <c r="A12" s="350" t="s">
        <v>30</v>
      </c>
      <c r="B12" s="373">
        <v>21458.573876923652</v>
      </c>
      <c r="C12" s="375">
        <v>269414.92744605104</v>
      </c>
      <c r="D12" s="375">
        <v>11444.666999999999</v>
      </c>
      <c r="E12" s="375">
        <v>38854.951999999997</v>
      </c>
      <c r="F12" s="403">
        <v>341173.12032297469</v>
      </c>
      <c r="G12" s="375">
        <v>229237.42830000003</v>
      </c>
      <c r="H12" s="375">
        <v>2879973.3544000001</v>
      </c>
      <c r="I12" s="375">
        <v>122232.34000000001</v>
      </c>
      <c r="J12" s="375">
        <v>414856.14304200007</v>
      </c>
      <c r="K12" s="403">
        <v>3646299.2657420002</v>
      </c>
      <c r="L12" s="366"/>
      <c r="M12" s="303"/>
      <c r="N12" s="302"/>
      <c r="O12" s="302"/>
      <c r="P12" s="302"/>
    </row>
    <row r="13" spans="1:16" ht="15" customHeight="1" x14ac:dyDescent="0.25">
      <c r="A13" s="349" t="s">
        <v>31</v>
      </c>
      <c r="B13" s="368">
        <v>21780.241642915287</v>
      </c>
      <c r="C13" s="370">
        <v>256816.92904281156</v>
      </c>
      <c r="D13" s="370">
        <v>11194.618</v>
      </c>
      <c r="E13" s="370">
        <v>57507.80599999999</v>
      </c>
      <c r="F13" s="402">
        <v>347299.59468572686</v>
      </c>
      <c r="G13" s="370">
        <v>232402.78694599899</v>
      </c>
      <c r="H13" s="370">
        <v>2741605.5555000002</v>
      </c>
      <c r="I13" s="370">
        <v>119527.274</v>
      </c>
      <c r="J13" s="370">
        <v>612973.77778800006</v>
      </c>
      <c r="K13" s="402">
        <v>3706509.3942339998</v>
      </c>
      <c r="L13" s="366"/>
      <c r="M13" s="303"/>
      <c r="N13" s="302"/>
      <c r="O13" s="302"/>
      <c r="P13" s="302"/>
    </row>
    <row r="14" spans="1:16" ht="15" customHeight="1" x14ac:dyDescent="0.25">
      <c r="A14" s="349" t="s">
        <v>32</v>
      </c>
      <c r="B14" s="368">
        <v>20920.320725427599</v>
      </c>
      <c r="C14" s="370">
        <v>257495.08045758418</v>
      </c>
      <c r="D14" s="370">
        <v>11044.471</v>
      </c>
      <c r="E14" s="370">
        <v>36396.625100000005</v>
      </c>
      <c r="F14" s="402">
        <v>325856.49728301179</v>
      </c>
      <c r="G14" s="370">
        <v>222847.39472999988</v>
      </c>
      <c r="H14" s="370">
        <v>2743844.9523700005</v>
      </c>
      <c r="I14" s="370">
        <v>117838.78099999999</v>
      </c>
      <c r="J14" s="370">
        <v>387649.03498900001</v>
      </c>
      <c r="K14" s="402">
        <v>3472180.1630890002</v>
      </c>
      <c r="L14" s="366"/>
      <c r="M14" s="303"/>
      <c r="N14" s="302"/>
      <c r="O14" s="302"/>
      <c r="P14" s="302"/>
    </row>
    <row r="15" spans="1:16" ht="15" customHeight="1" x14ac:dyDescent="0.25">
      <c r="A15" s="350" t="s">
        <v>33</v>
      </c>
      <c r="B15" s="373">
        <v>39366.726047373188</v>
      </c>
      <c r="C15" s="375">
        <v>375417.54902026302</v>
      </c>
      <c r="D15" s="375">
        <v>17240.458999999995</v>
      </c>
      <c r="E15" s="375">
        <v>28628.015999999996</v>
      </c>
      <c r="F15" s="403">
        <v>460652.7500676362</v>
      </c>
      <c r="G15" s="375">
        <v>420176.87159703305</v>
      </c>
      <c r="H15" s="375">
        <v>4009712.9533699993</v>
      </c>
      <c r="I15" s="375">
        <v>184044.065</v>
      </c>
      <c r="J15" s="375">
        <v>305460.05115800002</v>
      </c>
      <c r="K15" s="403">
        <v>4919393.9411250325</v>
      </c>
      <c r="L15" s="366"/>
      <c r="M15" s="303"/>
      <c r="N15" s="302"/>
      <c r="O15" s="302"/>
      <c r="P15" s="302"/>
    </row>
    <row r="16" spans="1:16" ht="15" customHeight="1" x14ac:dyDescent="0.25">
      <c r="A16" s="296" t="s">
        <v>34</v>
      </c>
      <c r="B16" s="368"/>
      <c r="C16" s="370"/>
      <c r="D16" s="370"/>
      <c r="E16" s="370"/>
      <c r="F16" s="402"/>
      <c r="G16" s="370"/>
      <c r="H16" s="370"/>
      <c r="I16" s="370"/>
      <c r="J16" s="370"/>
      <c r="K16" s="402"/>
      <c r="L16" s="366"/>
      <c r="M16" s="303"/>
      <c r="N16" s="302"/>
      <c r="O16" s="302"/>
      <c r="P16" s="302"/>
    </row>
    <row r="17" spans="1:16" ht="15" customHeight="1" x14ac:dyDescent="0.25">
      <c r="A17" s="296" t="s">
        <v>35</v>
      </c>
      <c r="B17" s="368"/>
      <c r="C17" s="370"/>
      <c r="D17" s="370"/>
      <c r="E17" s="370"/>
      <c r="F17" s="402"/>
      <c r="G17" s="370"/>
      <c r="H17" s="370"/>
      <c r="I17" s="370"/>
      <c r="J17" s="370"/>
      <c r="K17" s="402"/>
      <c r="L17" s="366"/>
      <c r="M17" s="303"/>
      <c r="N17" s="302"/>
      <c r="O17" s="302"/>
      <c r="P17" s="302"/>
    </row>
    <row r="18" spans="1:16" ht="15" customHeight="1" x14ac:dyDescent="0.25">
      <c r="A18" s="304" t="s">
        <v>36</v>
      </c>
      <c r="B18" s="373"/>
      <c r="C18" s="375"/>
      <c r="D18" s="375"/>
      <c r="E18" s="375"/>
      <c r="F18" s="403"/>
      <c r="G18" s="375"/>
      <c r="H18" s="375"/>
      <c r="I18" s="375"/>
      <c r="J18" s="375"/>
      <c r="K18" s="403"/>
      <c r="L18" s="348"/>
      <c r="M18" s="303"/>
      <c r="N18" s="302"/>
      <c r="O18" s="302"/>
      <c r="P18" s="302"/>
    </row>
    <row r="19" spans="1:16" ht="15" customHeight="1" x14ac:dyDescent="0.25">
      <c r="A19" s="296" t="s">
        <v>145</v>
      </c>
      <c r="B19" s="377">
        <f>SUM(B7:B9)</f>
        <v>406728.03300477361</v>
      </c>
      <c r="C19" s="379">
        <f>SUM(C7:C9)</f>
        <v>2634073.0335093383</v>
      </c>
      <c r="D19" s="379">
        <f t="shared" ref="D19:J19" si="0">SUM(D7:D9)</f>
        <v>129488.106</v>
      </c>
      <c r="E19" s="379">
        <f t="shared" si="0"/>
        <v>109984.26450000002</v>
      </c>
      <c r="F19" s="481">
        <f t="shared" si="0"/>
        <v>3280273.4370141118</v>
      </c>
      <c r="G19" s="381">
        <f t="shared" si="0"/>
        <v>4332777.0846348433</v>
      </c>
      <c r="H19" s="381">
        <f t="shared" si="0"/>
        <v>28126693.424900003</v>
      </c>
      <c r="I19" s="381">
        <f t="shared" si="0"/>
        <v>1383337.8431025001</v>
      </c>
      <c r="J19" s="381">
        <f t="shared" si="0"/>
        <v>1170806.5617130001</v>
      </c>
      <c r="K19" s="482">
        <f>SUM(K7:K9)</f>
        <v>35013614.914350338</v>
      </c>
      <c r="L19" s="314"/>
    </row>
    <row r="20" spans="1:16" ht="15" customHeight="1" x14ac:dyDescent="0.25">
      <c r="A20" s="296" t="s">
        <v>171</v>
      </c>
      <c r="B20" s="377">
        <f>SUM(B10:B12)</f>
        <v>137464.07387692365</v>
      </c>
      <c r="C20" s="379">
        <f>SUM(C10:C12)</f>
        <v>1181450.7123774718</v>
      </c>
      <c r="D20" s="379">
        <f t="shared" ref="D20:J20" si="1">SUM(D10:D12)</f>
        <v>56421.904999999999</v>
      </c>
      <c r="E20" s="379">
        <f t="shared" si="1"/>
        <v>53532.820999999996</v>
      </c>
      <c r="F20" s="481">
        <f t="shared" si="1"/>
        <v>1428869.5122543953</v>
      </c>
      <c r="G20" s="381">
        <f t="shared" si="1"/>
        <v>1468235.2283000001</v>
      </c>
      <c r="H20" s="381">
        <f t="shared" si="1"/>
        <v>12629071.3693</v>
      </c>
      <c r="I20" s="381">
        <f t="shared" si="1"/>
        <v>602438.446</v>
      </c>
      <c r="J20" s="381">
        <f t="shared" si="1"/>
        <v>571201.1739830001</v>
      </c>
      <c r="K20" s="482">
        <f>SUM(K10:K12)</f>
        <v>15270946.217583001</v>
      </c>
      <c r="L20" s="314"/>
    </row>
    <row r="21" spans="1:16" ht="15" customHeight="1" x14ac:dyDescent="0.25">
      <c r="A21" s="296" t="s">
        <v>212</v>
      </c>
      <c r="B21" s="377">
        <f>SUM(B13:B15)</f>
        <v>82067.288415716073</v>
      </c>
      <c r="C21" s="379">
        <f>SUM(C13:C15)</f>
        <v>889729.55852065876</v>
      </c>
      <c r="D21" s="379">
        <f t="shared" ref="D21:J21" si="2">SUM(D13:D15)</f>
        <v>39479.547999999995</v>
      </c>
      <c r="E21" s="379">
        <f t="shared" si="2"/>
        <v>122532.44709999999</v>
      </c>
      <c r="F21" s="481">
        <f t="shared" si="2"/>
        <v>1133808.8420363748</v>
      </c>
      <c r="G21" s="381">
        <f t="shared" si="2"/>
        <v>875427.05327303195</v>
      </c>
      <c r="H21" s="381">
        <f t="shared" si="2"/>
        <v>9495163.461240001</v>
      </c>
      <c r="I21" s="381">
        <f t="shared" si="2"/>
        <v>421410.12</v>
      </c>
      <c r="J21" s="381">
        <f t="shared" si="2"/>
        <v>1306082.863935</v>
      </c>
      <c r="K21" s="482">
        <f>SUM(K13:K15)</f>
        <v>12098083.498448033</v>
      </c>
      <c r="L21" s="314"/>
    </row>
    <row r="22" spans="1:16" ht="15" customHeight="1" x14ac:dyDescent="0.25">
      <c r="A22" s="350" t="s">
        <v>172</v>
      </c>
      <c r="B22" s="812">
        <f>SUM(B16:B18)</f>
        <v>0</v>
      </c>
      <c r="C22" s="813">
        <f>SUM(C16:C18)</f>
        <v>0</v>
      </c>
      <c r="D22" s="813">
        <f t="shared" ref="D22:J22" si="3">SUM(D16:D18)</f>
        <v>0</v>
      </c>
      <c r="E22" s="813">
        <f t="shared" si="3"/>
        <v>0</v>
      </c>
      <c r="F22" s="826">
        <f t="shared" si="3"/>
        <v>0</v>
      </c>
      <c r="G22" s="819">
        <f t="shared" si="3"/>
        <v>0</v>
      </c>
      <c r="H22" s="819">
        <f t="shared" si="3"/>
        <v>0</v>
      </c>
      <c r="I22" s="819">
        <f t="shared" si="3"/>
        <v>0</v>
      </c>
      <c r="J22" s="819">
        <f t="shared" si="3"/>
        <v>0</v>
      </c>
      <c r="K22" s="820">
        <f>SUM(K16:K18)</f>
        <v>0</v>
      </c>
      <c r="L22" s="329"/>
    </row>
    <row r="23" spans="1:16" ht="15" customHeight="1" x14ac:dyDescent="0.25">
      <c r="A23" s="296" t="s">
        <v>173</v>
      </c>
      <c r="B23" s="368">
        <f>SUM(B7:B12)</f>
        <v>544192.10688169731</v>
      </c>
      <c r="C23" s="372">
        <f>SUM(C7:C12)</f>
        <v>3815523.7458868101</v>
      </c>
      <c r="D23" s="372">
        <f t="shared" ref="D23:J23" si="4">SUM(D7:D12)</f>
        <v>185910.01099999997</v>
      </c>
      <c r="E23" s="372">
        <f t="shared" si="4"/>
        <v>163517.08550000002</v>
      </c>
      <c r="F23" s="903">
        <f t="shared" si="4"/>
        <v>4709142.9492685068</v>
      </c>
      <c r="G23" s="372">
        <f t="shared" si="4"/>
        <v>5801012.3129348438</v>
      </c>
      <c r="H23" s="372">
        <f t="shared" si="4"/>
        <v>40755764.794200003</v>
      </c>
      <c r="I23" s="372">
        <f t="shared" si="4"/>
        <v>1985776.2891025003</v>
      </c>
      <c r="J23" s="372">
        <f t="shared" si="4"/>
        <v>1742007.735696</v>
      </c>
      <c r="K23" s="904">
        <f>SUM(K7:K12)</f>
        <v>50284561.131933331</v>
      </c>
      <c r="L23" s="314"/>
    </row>
    <row r="24" spans="1:16" ht="15" customHeight="1" x14ac:dyDescent="0.25">
      <c r="A24" s="296" t="s">
        <v>174</v>
      </c>
      <c r="B24" s="805">
        <f>SUM(B13:B18)</f>
        <v>82067.288415716073</v>
      </c>
      <c r="C24" s="824">
        <f>SUM(C13:C18)</f>
        <v>889729.55852065876</v>
      </c>
      <c r="D24" s="824">
        <f t="shared" ref="D24:J24" si="5">SUM(D13:D18)</f>
        <v>39479.547999999995</v>
      </c>
      <c r="E24" s="824">
        <f t="shared" si="5"/>
        <v>122532.44709999999</v>
      </c>
      <c r="F24" s="828">
        <f t="shared" si="5"/>
        <v>1133808.8420363748</v>
      </c>
      <c r="G24" s="824">
        <f t="shared" si="5"/>
        <v>875427.05327303195</v>
      </c>
      <c r="H24" s="824">
        <f t="shared" si="5"/>
        <v>9495163.461240001</v>
      </c>
      <c r="I24" s="824">
        <f t="shared" si="5"/>
        <v>421410.12</v>
      </c>
      <c r="J24" s="824">
        <f t="shared" si="5"/>
        <v>1306082.863935</v>
      </c>
      <c r="K24" s="825">
        <f>SUM(K13:K18)</f>
        <v>12098083.498448033</v>
      </c>
      <c r="L24" s="314"/>
    </row>
    <row r="25" spans="1:16" ht="15" customHeight="1" x14ac:dyDescent="0.25">
      <c r="A25" s="335" t="s">
        <v>159</v>
      </c>
      <c r="B25" s="815">
        <f>SUM(B7:B18)</f>
        <v>626259.39529741334</v>
      </c>
      <c r="C25" s="816">
        <f>SUM(C7:C18)</f>
        <v>4705253.304407469</v>
      </c>
      <c r="D25" s="816">
        <f t="shared" ref="D25:J25" si="6">SUM(D7:D18)</f>
        <v>225389.55899999995</v>
      </c>
      <c r="E25" s="816">
        <f t="shared" si="6"/>
        <v>286049.53259999998</v>
      </c>
      <c r="F25" s="827">
        <f t="shared" si="6"/>
        <v>5842951.7913048817</v>
      </c>
      <c r="G25" s="822">
        <f t="shared" si="6"/>
        <v>6676439.3662078753</v>
      </c>
      <c r="H25" s="822">
        <f t="shared" si="6"/>
        <v>50250928.255440004</v>
      </c>
      <c r="I25" s="822">
        <f t="shared" si="6"/>
        <v>2407186.4091025004</v>
      </c>
      <c r="J25" s="822">
        <f t="shared" si="6"/>
        <v>3048090.5996310003</v>
      </c>
      <c r="K25" s="823">
        <f>SUM(K7:K18)</f>
        <v>62382644.630381368</v>
      </c>
      <c r="L25" s="330"/>
    </row>
    <row r="26" spans="1:16" ht="9.75" customHeight="1" x14ac:dyDescent="0.25">
      <c r="B26" s="314"/>
      <c r="L26" s="314"/>
    </row>
    <row r="27" spans="1:16" x14ac:dyDescent="0.25">
      <c r="L27" s="314"/>
    </row>
    <row r="28" spans="1:16" ht="12" customHeight="1" x14ac:dyDescent="0.25">
      <c r="A28" s="315"/>
      <c r="B28" s="315"/>
      <c r="C28" s="315"/>
      <c r="H28" s="315"/>
      <c r="I28" s="315"/>
      <c r="J28" s="315"/>
      <c r="K28" s="315"/>
      <c r="L28" s="314"/>
    </row>
    <row r="29" spans="1:16" ht="12" customHeight="1" x14ac:dyDescent="0.25">
      <c r="E29" s="316"/>
      <c r="F29" s="316"/>
      <c r="G29" s="316"/>
      <c r="H29" s="316"/>
      <c r="L29" s="314"/>
    </row>
    <row r="30" spans="1:16" ht="12" customHeight="1" x14ac:dyDescent="0.25">
      <c r="E30" s="316"/>
      <c r="F30" s="316"/>
      <c r="G30" s="316"/>
      <c r="L30" s="314"/>
    </row>
    <row r="31" spans="1:16" ht="12" customHeight="1" x14ac:dyDescent="0.25">
      <c r="E31" s="316"/>
      <c r="F31" s="316"/>
      <c r="G31" s="316"/>
      <c r="L31" s="314"/>
    </row>
    <row r="32" spans="1:16" ht="12" customHeight="1" x14ac:dyDescent="0.25">
      <c r="E32" s="316"/>
      <c r="F32" s="316"/>
      <c r="G32" s="316"/>
      <c r="L32" s="314"/>
    </row>
    <row r="33" spans="1:12" ht="12" customHeight="1" x14ac:dyDescent="0.25">
      <c r="E33" s="316" t="str">
        <f>B6</f>
        <v xml:space="preserve"> PP Distribuce</v>
      </c>
      <c r="F33" s="316" t="str">
        <f t="shared" ref="F33:H33" si="7">C6</f>
        <v xml:space="preserve"> GasNet</v>
      </c>
      <c r="G33" s="316" t="str">
        <f t="shared" si="7"/>
        <v xml:space="preserve"> E.ON Distribuce</v>
      </c>
      <c r="H33" s="316" t="str">
        <f t="shared" si="7"/>
        <v xml:space="preserve"> Ostatní společnosti</v>
      </c>
      <c r="L33" s="314"/>
    </row>
    <row r="34" spans="1:12" ht="12" customHeight="1" x14ac:dyDescent="0.25">
      <c r="D34" s="293" t="str">
        <f>A19</f>
        <v>I. čtvrtletí</v>
      </c>
      <c r="E34" s="293">
        <f t="shared" ref="E34:H37" si="8">B19</f>
        <v>406728.03300477361</v>
      </c>
      <c r="F34" s="293">
        <f t="shared" si="8"/>
        <v>2634073.0335093383</v>
      </c>
      <c r="G34" s="293">
        <f t="shared" si="8"/>
        <v>129488.106</v>
      </c>
      <c r="H34" s="293">
        <f t="shared" si="8"/>
        <v>109984.26450000002</v>
      </c>
      <c r="L34" s="314"/>
    </row>
    <row r="35" spans="1:12" ht="12" customHeight="1" x14ac:dyDescent="0.25">
      <c r="D35" s="293" t="str">
        <f t="shared" ref="D35:D37" si="9">A20</f>
        <v>II. čtvrtletí</v>
      </c>
      <c r="E35" s="293">
        <f t="shared" si="8"/>
        <v>137464.07387692365</v>
      </c>
      <c r="F35" s="293">
        <f t="shared" si="8"/>
        <v>1181450.7123774718</v>
      </c>
      <c r="G35" s="293">
        <f t="shared" si="8"/>
        <v>56421.904999999999</v>
      </c>
      <c r="H35" s="293">
        <f t="shared" si="8"/>
        <v>53532.820999999996</v>
      </c>
      <c r="L35" s="314"/>
    </row>
    <row r="36" spans="1:12" ht="12" customHeight="1" x14ac:dyDescent="0.25">
      <c r="D36" s="293" t="str">
        <f t="shared" si="9"/>
        <v>III. čtvrtletí</v>
      </c>
      <c r="E36" s="293">
        <f t="shared" si="8"/>
        <v>82067.288415716073</v>
      </c>
      <c r="F36" s="293">
        <f t="shared" si="8"/>
        <v>889729.55852065876</v>
      </c>
      <c r="G36" s="293">
        <f t="shared" si="8"/>
        <v>39479.547999999995</v>
      </c>
      <c r="H36" s="293">
        <f t="shared" si="8"/>
        <v>122532.44709999999</v>
      </c>
      <c r="L36" s="314"/>
    </row>
    <row r="37" spans="1:12" ht="12" customHeight="1" x14ac:dyDescent="0.25">
      <c r="D37" s="293" t="str">
        <f t="shared" si="9"/>
        <v>IV. čtvrtletí</v>
      </c>
      <c r="E37" s="293">
        <f t="shared" si="8"/>
        <v>0</v>
      </c>
      <c r="F37" s="293">
        <f t="shared" si="8"/>
        <v>0</v>
      </c>
      <c r="G37" s="293">
        <f t="shared" si="8"/>
        <v>0</v>
      </c>
      <c r="H37" s="293">
        <f t="shared" si="8"/>
        <v>0</v>
      </c>
      <c r="L37" s="314"/>
    </row>
    <row r="38" spans="1:12" ht="12" customHeight="1" x14ac:dyDescent="0.25">
      <c r="E38" s="316"/>
      <c r="F38" s="316"/>
      <c r="G38" s="316"/>
      <c r="L38" s="314"/>
    </row>
    <row r="39" spans="1:12" ht="12" customHeight="1" x14ac:dyDescent="0.25">
      <c r="E39" s="316"/>
      <c r="F39" s="316"/>
      <c r="G39" s="316"/>
      <c r="L39" s="314"/>
    </row>
    <row r="40" spans="1:12" ht="12" customHeight="1" x14ac:dyDescent="0.25">
      <c r="E40" s="316"/>
      <c r="F40" s="316"/>
      <c r="G40" s="316"/>
      <c r="L40" s="314"/>
    </row>
    <row r="41" spans="1:12" ht="12" customHeight="1" x14ac:dyDescent="0.25">
      <c r="L41" s="314"/>
    </row>
    <row r="42" spans="1:12" ht="12" customHeight="1" x14ac:dyDescent="0.25">
      <c r="L42" s="314"/>
    </row>
    <row r="43" spans="1:12" ht="12" customHeight="1" x14ac:dyDescent="0.25">
      <c r="L43" s="314"/>
    </row>
    <row r="44" spans="1:12" ht="12" customHeight="1" x14ac:dyDescent="0.25">
      <c r="L44" s="314"/>
    </row>
    <row r="45" spans="1:12" ht="12" customHeight="1" x14ac:dyDescent="0.25">
      <c r="L45" s="314"/>
    </row>
    <row r="46" spans="1:12" x14ac:dyDescent="0.25">
      <c r="L46" s="314"/>
    </row>
    <row r="47" spans="1:12" x14ac:dyDescent="0.2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329"/>
    </row>
    <row r="48" spans="1:12" x14ac:dyDescent="0.25">
      <c r="L48" s="31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17" sqref="A17"/>
    </sheetView>
  </sheetViews>
  <sheetFormatPr defaultRowHeight="12.75" x14ac:dyDescent="0.25"/>
  <cols>
    <col min="1" max="1" width="63.5703125" style="492" customWidth="1"/>
    <col min="2" max="2" width="2.7109375" style="597" customWidth="1"/>
    <col min="3" max="3" width="27.7109375" style="492" customWidth="1"/>
    <col min="4" max="4" width="11.7109375" style="492" customWidth="1"/>
    <col min="5" max="6" width="9.140625" style="492"/>
    <col min="7" max="7" width="11.7109375" style="492" customWidth="1"/>
    <col min="8" max="16384" width="9.140625" style="492"/>
  </cols>
  <sheetData>
    <row r="1" spans="1:6" x14ac:dyDescent="0.25">
      <c r="A1" s="605"/>
      <c r="B1" s="600"/>
      <c r="C1" s="596"/>
    </row>
    <row r="2" spans="1:6" x14ac:dyDescent="0.25">
      <c r="A2" s="606"/>
      <c r="B2" s="600"/>
      <c r="C2" s="596"/>
    </row>
    <row r="3" spans="1:6" ht="15.75" x14ac:dyDescent="0.25">
      <c r="A3" s="607" t="s">
        <v>221</v>
      </c>
      <c r="B3" s="600"/>
      <c r="C3" s="596"/>
    </row>
    <row r="4" spans="1:6" x14ac:dyDescent="0.25">
      <c r="A4" s="608"/>
      <c r="B4" s="601"/>
      <c r="C4" s="599"/>
    </row>
    <row r="5" spans="1:6" ht="30" customHeight="1" x14ac:dyDescent="0.25">
      <c r="A5" s="609" t="str">
        <f>'2'!C3</f>
        <v>Zkratky a pojmy</v>
      </c>
      <c r="B5" s="602" t="s">
        <v>37</v>
      </c>
      <c r="C5" s="494" t="s">
        <v>99</v>
      </c>
    </row>
    <row r="6" spans="1:6" ht="30" customHeight="1" x14ac:dyDescent="0.25">
      <c r="A6" s="668" t="str">
        <f>'3'!A5:D5</f>
        <v>Komentář k Čtvrtletní zprávě o provozu plynárenské soustavy ČR</v>
      </c>
      <c r="B6" s="669" t="s">
        <v>37</v>
      </c>
      <c r="C6" s="670" t="s">
        <v>100</v>
      </c>
      <c r="F6" s="674"/>
    </row>
    <row r="7" spans="1:6" ht="30" customHeight="1" x14ac:dyDescent="0.25">
      <c r="A7" s="609" t="str">
        <f>'4'!A2:L2</f>
        <v>Čtvrtletní bilance plynárenské soustavy ČR</v>
      </c>
      <c r="B7" s="602" t="s">
        <v>37</v>
      </c>
      <c r="C7" s="494" t="s">
        <v>101</v>
      </c>
      <c r="F7" s="675"/>
    </row>
    <row r="8" spans="1:6" ht="30" customHeight="1" x14ac:dyDescent="0.25">
      <c r="A8" s="668" t="str">
        <f>'5'!A2:T2</f>
        <v>Bilance plynárenské soustavy ČR v průběhu roku</v>
      </c>
      <c r="B8" s="669" t="s">
        <v>37</v>
      </c>
      <c r="C8" s="670" t="s">
        <v>102</v>
      </c>
    </row>
    <row r="9" spans="1:6" ht="30" customHeight="1" x14ac:dyDescent="0.25">
      <c r="A9" s="609" t="str">
        <f>'6'!A2:S2</f>
        <v>Spotřeba zemního plynu v ČR v průběhu roku</v>
      </c>
      <c r="B9" s="602" t="s">
        <v>37</v>
      </c>
      <c r="C9" s="494" t="s">
        <v>103</v>
      </c>
    </row>
    <row r="10" spans="1:6" ht="30" customHeight="1" x14ac:dyDescent="0.25">
      <c r="A10" s="609" t="str">
        <f>'7'!A2:V2</f>
        <v>Spotřeba zemního plynu v ČR podle kategorií zákazníků v průběhu roku</v>
      </c>
      <c r="B10" s="602" t="s">
        <v>37</v>
      </c>
      <c r="C10" s="494" t="s">
        <v>104</v>
      </c>
    </row>
    <row r="11" spans="1:6" ht="30" customHeight="1" x14ac:dyDescent="0.25">
      <c r="A11" s="671" t="str">
        <f>'8'!A3:K3</f>
        <v>Denní průběh spotřeb zemního plynu v ČR</v>
      </c>
      <c r="B11" s="669" t="s">
        <v>37</v>
      </c>
      <c r="C11" s="670" t="s">
        <v>226</v>
      </c>
    </row>
    <row r="12" spans="1:6" ht="30" customHeight="1" x14ac:dyDescent="0.25">
      <c r="A12" s="609" t="str">
        <f>'9'!A3:L3</f>
        <v>Spotřeba zemního plynu podle kategorií zákazníků v ČR</v>
      </c>
      <c r="B12" s="602" t="s">
        <v>37</v>
      </c>
      <c r="C12" s="494" t="s">
        <v>105</v>
      </c>
    </row>
    <row r="13" spans="1:6" ht="30" customHeight="1" x14ac:dyDescent="0.25">
      <c r="A13" s="609" t="str">
        <f>'10'!A3:L3</f>
        <v>Spotřeba zemního plynu podle kategorií zákazníků u společnosti Pražská plynárenská Distribuce, a.s.</v>
      </c>
      <c r="B13" s="602" t="s">
        <v>37</v>
      </c>
      <c r="C13" s="494" t="s">
        <v>106</v>
      </c>
    </row>
    <row r="14" spans="1:6" ht="30" customHeight="1" x14ac:dyDescent="0.25">
      <c r="A14" s="609" t="str">
        <f>'11'!A3:L3</f>
        <v>Spotřeba zemního plynu podle kategorií zákazníků u společnosti GasNet, s.r.o.</v>
      </c>
      <c r="B14" s="602" t="s">
        <v>37</v>
      </c>
      <c r="C14" s="494" t="s">
        <v>107</v>
      </c>
    </row>
    <row r="15" spans="1:6" ht="30" customHeight="1" x14ac:dyDescent="0.25">
      <c r="A15" s="609" t="str">
        <f>'12'!A3:L3</f>
        <v>Spotřeba zemního plynu podle kategorií zákazníků u společnosti E.ON Distribuce, a.s.</v>
      </c>
      <c r="B15" s="602" t="s">
        <v>37</v>
      </c>
      <c r="C15" s="494" t="s">
        <v>236</v>
      </c>
    </row>
    <row r="16" spans="1:6" ht="30" customHeight="1" x14ac:dyDescent="0.25">
      <c r="A16" s="609" t="str">
        <f>'13'!A3:L3</f>
        <v>Spotřeba zemního plynu podle kategorií zákazníků u ostatních společností</v>
      </c>
      <c r="B16" s="602" t="s">
        <v>37</v>
      </c>
      <c r="C16" s="494" t="s">
        <v>237</v>
      </c>
    </row>
    <row r="17" spans="1:3" ht="30" customHeight="1" x14ac:dyDescent="0.25">
      <c r="A17" s="609" t="str">
        <f>'14'!B3</f>
        <v>Spotřeba zemního plynu a teplota ovzduší podle plynárenských soustav v ČR</v>
      </c>
      <c r="B17" s="602" t="s">
        <v>37</v>
      </c>
      <c r="C17" s="494" t="s">
        <v>238</v>
      </c>
    </row>
    <row r="18" spans="1:3" ht="30" customHeight="1" x14ac:dyDescent="0.25">
      <c r="A18" s="668" t="str">
        <f>'18'!A2:L2</f>
        <v>Spotřeba zemního plynu podle plynárenských soustav v ČR v průběhu roku</v>
      </c>
      <c r="B18" s="669" t="s">
        <v>37</v>
      </c>
      <c r="C18" s="670" t="s">
        <v>239</v>
      </c>
    </row>
    <row r="19" spans="1:3" ht="30" customHeight="1" x14ac:dyDescent="0.25">
      <c r="A19" s="609" t="str">
        <f>'19'!A3:L3</f>
        <v>Spotřeba zemního plynu podle krajů a kategorií zákazníků v ČR</v>
      </c>
      <c r="B19" s="602" t="s">
        <v>37</v>
      </c>
      <c r="C19" s="494" t="s">
        <v>240</v>
      </c>
    </row>
    <row r="20" spans="1:3" ht="30" customHeight="1" x14ac:dyDescent="0.25">
      <c r="A20" s="609" t="str">
        <f>'26'!B3</f>
        <v>Spotřeba zemního plynu a teplota ovzduší podle krajů v ČR</v>
      </c>
      <c r="B20" s="602" t="s">
        <v>37</v>
      </c>
      <c r="C20" s="494" t="s">
        <v>241</v>
      </c>
    </row>
    <row r="21" spans="1:3" ht="30" customHeight="1" x14ac:dyDescent="0.25">
      <c r="A21" s="668" t="str">
        <f>'31'!A2:S2</f>
        <v>Spotřeba zemního plynu podle krajů v ČR v průběhu roku</v>
      </c>
      <c r="B21" s="669" t="s">
        <v>37</v>
      </c>
      <c r="C21" s="670" t="s">
        <v>218</v>
      </c>
    </row>
    <row r="22" spans="1:3" ht="30" customHeight="1" x14ac:dyDescent="0.25">
      <c r="A22" s="610" t="str">
        <f>'32'!D2</f>
        <v>Schéma toků plynu v plynárenské soustavě ČR</v>
      </c>
      <c r="B22" s="602" t="s">
        <v>37</v>
      </c>
      <c r="C22" s="494" t="s">
        <v>219</v>
      </c>
    </row>
    <row r="23" spans="1:3" ht="30" customHeight="1" x14ac:dyDescent="0.25">
      <c r="A23" s="668" t="str">
        <f>'33'!A2:I2</f>
        <v xml:space="preserve">Schéma přepravní soustavy a zásobníků plynu v ČR </v>
      </c>
      <c r="B23" s="669" t="s">
        <v>37</v>
      </c>
      <c r="C23" s="670" t="s">
        <v>220</v>
      </c>
    </row>
    <row r="24" spans="1:3" ht="9" customHeight="1" x14ac:dyDescent="0.25">
      <c r="A24" s="609"/>
      <c r="B24" s="602"/>
      <c r="C24" s="494"/>
    </row>
    <row r="25" spans="1:3" ht="9" customHeight="1" x14ac:dyDescent="0.25">
      <c r="A25" s="609"/>
      <c r="B25" s="602"/>
      <c r="C25" s="494"/>
    </row>
    <row r="26" spans="1:3" ht="9" customHeight="1" x14ac:dyDescent="0.25">
      <c r="A26" s="611"/>
      <c r="B26" s="603"/>
      <c r="C26" s="494"/>
    </row>
    <row r="27" spans="1:3" ht="9" customHeight="1" x14ac:dyDescent="0.25">
      <c r="A27" s="611"/>
      <c r="B27" s="603"/>
      <c r="C27" s="494"/>
    </row>
    <row r="28" spans="1:3" ht="9" customHeight="1" x14ac:dyDescent="0.25">
      <c r="A28" s="611"/>
      <c r="B28" s="603"/>
      <c r="C28" s="494"/>
    </row>
    <row r="29" spans="1:3" ht="9" customHeight="1" x14ac:dyDescent="0.25">
      <c r="A29" s="611"/>
      <c r="B29" s="603"/>
      <c r="C29" s="494"/>
    </row>
    <row r="30" spans="1:3" ht="9" customHeight="1" x14ac:dyDescent="0.25">
      <c r="A30" s="611"/>
      <c r="B30" s="603"/>
      <c r="C30" s="494"/>
    </row>
    <row r="31" spans="1:3" ht="9" customHeight="1" x14ac:dyDescent="0.25">
      <c r="A31" s="676"/>
      <c r="B31" s="604"/>
      <c r="C31" s="494"/>
    </row>
    <row r="32" spans="1:3" ht="9" customHeight="1" x14ac:dyDescent="0.25">
      <c r="A32" s="676"/>
      <c r="B32" s="604"/>
      <c r="C32" s="494"/>
    </row>
    <row r="33" spans="1:3" ht="9" customHeight="1" x14ac:dyDescent="0.25">
      <c r="A33" s="676"/>
      <c r="B33" s="604"/>
      <c r="C33" s="494"/>
    </row>
    <row r="34" spans="1:3" ht="9" customHeight="1" x14ac:dyDescent="0.25">
      <c r="A34" s="676"/>
      <c r="B34" s="604"/>
      <c r="C34" s="494"/>
    </row>
    <row r="35" spans="1:3" ht="9" customHeight="1" x14ac:dyDescent="0.25">
      <c r="A35" s="494"/>
      <c r="B35" s="604"/>
      <c r="C35" s="494"/>
    </row>
    <row r="36" spans="1:3" ht="9" customHeight="1" x14ac:dyDescent="0.25">
      <c r="A36" s="672" t="str">
        <f>T!J20</f>
        <v>červenec</v>
      </c>
      <c r="B36" s="911">
        <f>T!G17</f>
        <v>2017</v>
      </c>
      <c r="C36" s="912"/>
    </row>
    <row r="37" spans="1:3" ht="9" customHeight="1" x14ac:dyDescent="0.25">
      <c r="A37" s="672" t="str">
        <f>T!J21</f>
        <v>srpen</v>
      </c>
      <c r="B37" s="911">
        <f>T!G17</f>
        <v>2017</v>
      </c>
      <c r="C37" s="912"/>
    </row>
    <row r="38" spans="1:3" ht="9" customHeight="1" x14ac:dyDescent="0.25">
      <c r="A38" s="672" t="str">
        <f>T!J22</f>
        <v>září</v>
      </c>
      <c r="B38" s="911">
        <f>T!G17</f>
        <v>2017</v>
      </c>
      <c r="C38" s="912"/>
    </row>
    <row r="39" spans="1:3" ht="9" customHeight="1" x14ac:dyDescent="0.25">
      <c r="A39" s="673" t="str">
        <f>T!E17</f>
        <v>III. čtvrtletí</v>
      </c>
      <c r="B39" s="911">
        <f>T!G17</f>
        <v>2017</v>
      </c>
      <c r="C39" s="912"/>
    </row>
    <row r="40" spans="1:3" ht="20.100000000000001" customHeight="1" x14ac:dyDescent="0.25">
      <c r="A40" s="494"/>
      <c r="B40" s="604"/>
      <c r="C40" s="494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9" zoomScaleNormal="100" zoomScaleSheetLayoutView="100" workbookViewId="0">
      <selection activeCell="Q44" sqref="Q4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264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111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119</v>
      </c>
      <c r="E10" s="151">
        <v>6976.4960000000001</v>
      </c>
      <c r="F10" s="133">
        <v>74488.92727</v>
      </c>
      <c r="G10" s="737">
        <f>E10/$E$15</f>
        <v>0.78807364259560542</v>
      </c>
      <c r="H10" s="233">
        <f>(E10-I10)/I10</f>
        <v>2.1928744580361453E-2</v>
      </c>
      <c r="I10" s="685">
        <v>6826.7930000000006</v>
      </c>
      <c r="J10" s="185">
        <v>73098.565000000002</v>
      </c>
      <c r="K10" s="192">
        <f>I10/$I$15</f>
        <v>0.80224473166467958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317</v>
      </c>
      <c r="E11" s="151">
        <v>337.58500000000004</v>
      </c>
      <c r="F11" s="133">
        <v>3604.8532599999999</v>
      </c>
      <c r="G11" s="738">
        <f>E11/$E$15</f>
        <v>3.8134020378659643E-2</v>
      </c>
      <c r="H11" s="233">
        <f>(E11-I11)/I11</f>
        <v>-5.0674203118628608E-2</v>
      </c>
      <c r="I11" s="685">
        <v>355.60499999999996</v>
      </c>
      <c r="J11" s="185">
        <v>3807.4170800000002</v>
      </c>
      <c r="K11" s="193">
        <f>I11/$I$15</f>
        <v>4.1788616968995301E-2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9300</v>
      </c>
      <c r="E12" s="151">
        <v>405.83637800000002</v>
      </c>
      <c r="F12" s="133">
        <v>4333.2151879999992</v>
      </c>
      <c r="G12" s="738">
        <f>E12/$E$15</f>
        <v>4.5843780704277193E-2</v>
      </c>
      <c r="H12" s="233">
        <f t="shared" ref="H12:H13" si="0">(E12-I12)/I12</f>
        <v>-5.3567684292286491E-2</v>
      </c>
      <c r="I12" s="685">
        <v>428.80655199999995</v>
      </c>
      <c r="J12" s="185">
        <v>4592.1953280000007</v>
      </c>
      <c r="K12" s="193">
        <f>I12/$I$15</f>
        <v>5.0390834648904169E-2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97073</v>
      </c>
      <c r="E13" s="151">
        <v>853.81262200000003</v>
      </c>
      <c r="F13" s="133">
        <v>9116.9388119999985</v>
      </c>
      <c r="G13" s="738">
        <f>E13/$E$15</f>
        <v>9.6447732946975784E-2</v>
      </c>
      <c r="H13" s="233">
        <f t="shared" si="0"/>
        <v>-4.9639756237291888E-2</v>
      </c>
      <c r="I13" s="685">
        <v>898.409448</v>
      </c>
      <c r="J13" s="185">
        <v>9621.6286719999989</v>
      </c>
      <c r="K13" s="193">
        <f>I13/$I$15</f>
        <v>0.10557581671742103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10</v>
      </c>
      <c r="E14" s="151">
        <v>278.86399999999998</v>
      </c>
      <c r="F14" s="133">
        <v>2977.9520000000002</v>
      </c>
      <c r="G14" s="738">
        <f>E14/$E$15</f>
        <v>3.1500823374482102E-2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106819</v>
      </c>
      <c r="E15" s="146">
        <v>8852.5939999999991</v>
      </c>
      <c r="F15" s="147">
        <v>94521.886530000003</v>
      </c>
      <c r="G15" s="739">
        <f>SUM(G10:G14)</f>
        <v>1</v>
      </c>
      <c r="H15" s="731">
        <f>(E15-I15)/I15</f>
        <v>4.0305000908384278E-2</v>
      </c>
      <c r="I15" s="686">
        <v>8509.6139999999996</v>
      </c>
      <c r="J15" s="186">
        <v>91119.806080000009</v>
      </c>
      <c r="K15" s="194">
        <f>SUM(K10:K13)</f>
        <v>1</v>
      </c>
      <c r="L15" s="166"/>
      <c r="M15" s="134"/>
      <c r="N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119</v>
      </c>
      <c r="E16" s="151">
        <v>6676.3779999999997</v>
      </c>
      <c r="F16" s="133">
        <v>71232.39</v>
      </c>
      <c r="G16" s="738">
        <f>E16/$E$21</f>
        <v>0.75722931010175842</v>
      </c>
      <c r="H16" s="233">
        <f>(E16-I16)/I16</f>
        <v>-2.4788769755089205E-2</v>
      </c>
      <c r="I16" s="685">
        <v>6846.0839999999998</v>
      </c>
      <c r="J16" s="185">
        <v>73417.509999999995</v>
      </c>
      <c r="K16" s="193">
        <f>I16/$I$21</f>
        <v>0.72906193052719293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319</v>
      </c>
      <c r="E17" s="151">
        <v>421.65</v>
      </c>
      <c r="F17" s="133">
        <v>4498.0274499999996</v>
      </c>
      <c r="G17" s="738">
        <f>E17/$E$21</f>
        <v>4.7823196739969855E-2</v>
      </c>
      <c r="H17" s="233">
        <f>(E17-I17)/I17</f>
        <v>-9.1794161549280953E-2</v>
      </c>
      <c r="I17" s="685">
        <v>464.267</v>
      </c>
      <c r="J17" s="185">
        <v>4978.3229499999998</v>
      </c>
      <c r="K17" s="193">
        <f>I17/$I$21</f>
        <v>4.9441314961964862E-2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9306</v>
      </c>
      <c r="E18" s="151">
        <v>453.10221799999999</v>
      </c>
      <c r="F18" s="133">
        <v>4834.0724819999996</v>
      </c>
      <c r="G18" s="738">
        <f>E18/$E$21</f>
        <v>5.1390481476890099E-2</v>
      </c>
      <c r="H18" s="233">
        <f t="shared" ref="H18:H21" si="1">(E18-I18)/I18</f>
        <v>-0.3250296034369759</v>
      </c>
      <c r="I18" s="685">
        <v>671.29198599999995</v>
      </c>
      <c r="J18" s="185">
        <v>7199.9364439999999</v>
      </c>
      <c r="K18" s="193">
        <f>I18/$I$21</f>
        <v>7.1488084467060772E-2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97076</v>
      </c>
      <c r="E19" s="151">
        <v>953.96678199999997</v>
      </c>
      <c r="F19" s="133">
        <v>10178.308518</v>
      </c>
      <c r="G19" s="738">
        <f>E19/$E$21</f>
        <v>0.1081981290145427</v>
      </c>
      <c r="H19" s="233">
        <f t="shared" si="1"/>
        <v>-0.32276547593801558</v>
      </c>
      <c r="I19" s="685">
        <v>1408.6210140000001</v>
      </c>
      <c r="J19" s="185">
        <v>15108.465555999999</v>
      </c>
      <c r="K19" s="193">
        <f>I19/$I$21</f>
        <v>0.15000867004378154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11</v>
      </c>
      <c r="E20" s="151">
        <v>311.75400000000002</v>
      </c>
      <c r="F20" s="133">
        <v>3327.3510000000001</v>
      </c>
      <c r="G20" s="738">
        <f>E20/$E$21</f>
        <v>3.5358882666838759E-2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106831</v>
      </c>
      <c r="E21" s="146">
        <v>8816.8510000000006</v>
      </c>
      <c r="F21" s="147">
        <v>94070.149449999997</v>
      </c>
      <c r="G21" s="739">
        <f>SUM(G16:G20)</f>
        <v>0.99999999999999978</v>
      </c>
      <c r="H21" s="731">
        <f t="shared" si="1"/>
        <v>-6.1064630344791017E-2</v>
      </c>
      <c r="I21" s="686">
        <v>9390.2639999999992</v>
      </c>
      <c r="J21" s="186">
        <v>100704.23495</v>
      </c>
      <c r="K21" s="194">
        <f>SUM(K16:K19)</f>
        <v>1.0000000000000002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119</v>
      </c>
      <c r="E22" s="173">
        <v>7678.4790000000003</v>
      </c>
      <c r="F22" s="172">
        <v>81967.801999999996</v>
      </c>
      <c r="G22" s="737">
        <f>E22/$E$27</f>
        <v>0.55768708951401591</v>
      </c>
      <c r="H22" s="656">
        <f>(E22-I22)/I22</f>
        <v>-0.15485645453250677</v>
      </c>
      <c r="I22" s="684">
        <v>9085.4140000000007</v>
      </c>
      <c r="J22" s="187">
        <v>97339.501999999993</v>
      </c>
      <c r="K22" s="192">
        <f>I22/$I$27</f>
        <v>0.77647045350474331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319</v>
      </c>
      <c r="E23" s="151">
        <v>582.19399999999996</v>
      </c>
      <c r="F23" s="133">
        <v>6214.6309700000002</v>
      </c>
      <c r="G23" s="738">
        <f>E23/$E$27</f>
        <v>4.2284686510508519E-2</v>
      </c>
      <c r="H23" s="233">
        <f t="shared" ref="H23:H27" si="2">(E23-I23)/I23</f>
        <v>0.26353781211680571</v>
      </c>
      <c r="I23" s="685">
        <v>460.76499999999999</v>
      </c>
      <c r="J23" s="185">
        <v>4936.9747800000005</v>
      </c>
      <c r="K23" s="193">
        <f>I23/$I$27</f>
        <v>3.9378547692940906E-2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9320</v>
      </c>
      <c r="E24" s="151">
        <v>1683.1515920000002</v>
      </c>
      <c r="F24" s="133">
        <v>17968.301602000003</v>
      </c>
      <c r="G24" s="738">
        <f>E24/$E$27</f>
        <v>0.12224711593967535</v>
      </c>
      <c r="H24" s="233">
        <f t="shared" si="2"/>
        <v>1.419228220142934</v>
      </c>
      <c r="I24" s="685">
        <v>695.73906999999997</v>
      </c>
      <c r="J24" s="185">
        <v>7454.483252</v>
      </c>
      <c r="K24" s="193">
        <f>I24/$I$27</f>
        <v>5.9460232764722475E-2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97081</v>
      </c>
      <c r="E25" s="151">
        <v>3534.6844080000001</v>
      </c>
      <c r="F25" s="133">
        <v>37734.139397999999</v>
      </c>
      <c r="G25" s="738">
        <f>E25/$E$27</f>
        <v>0.25672374175251278</v>
      </c>
      <c r="H25" s="233">
        <f t="shared" si="2"/>
        <v>1.4226828432619412</v>
      </c>
      <c r="I25" s="685">
        <v>1458.99593</v>
      </c>
      <c r="J25" s="185">
        <v>15632.182747999999</v>
      </c>
      <c r="K25" s="193">
        <f>I25/$I$27</f>
        <v>0.1246907660375933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11</v>
      </c>
      <c r="E26" s="151">
        <v>289.92700000000002</v>
      </c>
      <c r="F26" s="133">
        <v>3094.9520000000002</v>
      </c>
      <c r="G26" s="738">
        <f>E26/$E$27</f>
        <v>2.1057366283287367E-2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106850</v>
      </c>
      <c r="E27" s="176">
        <v>13768.436000000002</v>
      </c>
      <c r="F27" s="177">
        <v>146979.82597000001</v>
      </c>
      <c r="G27" s="745">
        <f>SUM(G22:G26)</f>
        <v>1</v>
      </c>
      <c r="H27" s="744">
        <f t="shared" si="2"/>
        <v>0.17669747850467071</v>
      </c>
      <c r="I27" s="693">
        <v>11700.914000000001</v>
      </c>
      <c r="J27" s="188">
        <v>125363.14277999999</v>
      </c>
      <c r="K27" s="195">
        <f>SUM(K22:K25)</f>
        <v>1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119</v>
      </c>
      <c r="E28" s="151">
        <f>E10+E16+E22</f>
        <v>21331.352999999999</v>
      </c>
      <c r="F28" s="133">
        <f>F10+F16+F22</f>
        <v>227689.11927</v>
      </c>
      <c r="G28" s="738">
        <f>E28/$E$33</f>
        <v>0.67852388015591758</v>
      </c>
      <c r="H28" s="233">
        <f>(E28-I28)/I28</f>
        <v>-6.2699699199733491E-2</v>
      </c>
      <c r="I28" s="688">
        <v>22758.291000000001</v>
      </c>
      <c r="J28" s="185">
        <v>243855.57699999999</v>
      </c>
      <c r="K28" s="193">
        <f>I28/$I$33</f>
        <v>0.76884061075122589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319</v>
      </c>
      <c r="E29" s="151">
        <f t="shared" ref="E29:F29" si="3">E11+E17+E23</f>
        <v>1341.4290000000001</v>
      </c>
      <c r="F29" s="133">
        <f t="shared" si="3"/>
        <v>14317.51168</v>
      </c>
      <c r="G29" s="738">
        <f>E29/$E$33</f>
        <v>4.2669192621474714E-2</v>
      </c>
      <c r="H29" s="233">
        <f t="shared" ref="H29:H31" si="4">(E29-I29)/I29</f>
        <v>4.7470126195010877E-2</v>
      </c>
      <c r="I29" s="685">
        <v>1280.6369999999999</v>
      </c>
      <c r="J29" s="185">
        <v>13722.714810000001</v>
      </c>
      <c r="K29" s="193">
        <f>I29/$I$33</f>
        <v>4.3263605919733494E-2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9320</v>
      </c>
      <c r="E30" s="151">
        <f t="shared" ref="E30:F30" si="5">E12+E18+E24</f>
        <v>2542.0901880000001</v>
      </c>
      <c r="F30" s="133">
        <f t="shared" si="5"/>
        <v>27135.589272000001</v>
      </c>
      <c r="G30" s="738">
        <f>E30/$E$33</f>
        <v>8.0860735747425222E-2</v>
      </c>
      <c r="H30" s="233">
        <f t="shared" si="4"/>
        <v>0.41554569114469753</v>
      </c>
      <c r="I30" s="685">
        <v>1795.8376079999998</v>
      </c>
      <c r="J30" s="185">
        <v>19246.615023999999</v>
      </c>
      <c r="K30" s="193">
        <f>I30/$I$33</f>
        <v>6.0668566165391784E-2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97081</v>
      </c>
      <c r="E31" s="151">
        <f t="shared" ref="E31:F32" si="6">E13+E19+E25</f>
        <v>5342.463812</v>
      </c>
      <c r="F31" s="133">
        <f t="shared" si="6"/>
        <v>57029.386727999998</v>
      </c>
      <c r="G31" s="738">
        <f>E31/$E$33</f>
        <v>0.16993714722693937</v>
      </c>
      <c r="H31" s="233">
        <f t="shared" si="4"/>
        <v>0.41859436337163081</v>
      </c>
      <c r="I31" s="685">
        <v>3766.0263920000002</v>
      </c>
      <c r="J31" s="185">
        <v>40362.276975999994</v>
      </c>
      <c r="K31" s="193">
        <f>I31/$I$33</f>
        <v>0.12722721716364888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11</v>
      </c>
      <c r="E32" s="151">
        <f>E14+E20+E26</f>
        <v>880.54499999999996</v>
      </c>
      <c r="F32" s="133">
        <f t="shared" si="6"/>
        <v>9400.255000000001</v>
      </c>
      <c r="G32" s="738">
        <f>E32/$E$33</f>
        <v>2.8009044248243065E-2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106850</v>
      </c>
      <c r="E33" s="159">
        <f>SUM(E28:E32)</f>
        <v>31437.881000000001</v>
      </c>
      <c r="F33" s="160">
        <f>SUM(F28:F32)</f>
        <v>335571.86194999999</v>
      </c>
      <c r="G33" s="743">
        <f>SUM(G28:G32)</f>
        <v>1</v>
      </c>
      <c r="H33" s="733">
        <f>(E33-I33)/I33</f>
        <v>6.2062156985529304E-2</v>
      </c>
      <c r="I33" s="689">
        <v>29600.792000000001</v>
      </c>
      <c r="J33" s="189">
        <v>317187.18381000002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746"/>
      <c r="H34" s="165"/>
      <c r="I34" s="691"/>
      <c r="J34" s="198"/>
      <c r="K34" s="199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5"/>
      <c r="I35" s="198"/>
      <c r="J35" s="198"/>
      <c r="K35" s="200"/>
      <c r="L35" s="126"/>
    </row>
    <row r="36" spans="1:12" ht="12.95" customHeight="1" x14ac:dyDescent="0.2">
      <c r="A36" s="1067" t="s">
        <v>112</v>
      </c>
      <c r="B36" s="1067"/>
      <c r="C36" s="1067"/>
      <c r="D36" s="1068"/>
      <c r="E36" s="169"/>
      <c r="F36" s="141"/>
      <c r="G36" s="165"/>
      <c r="H36" s="125"/>
      <c r="I36" s="198"/>
      <c r="J36" s="198"/>
      <c r="K36" s="201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92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196</v>
      </c>
      <c r="E41" s="151">
        <v>16210.453000000001</v>
      </c>
      <c r="F41" s="133">
        <v>173052.10650000011</v>
      </c>
      <c r="G41" s="737">
        <f>E41/$E$46</f>
        <v>0.59033612894532728</v>
      </c>
      <c r="H41" s="233">
        <f>(E41-I41)/I41</f>
        <v>-1.8113631545473737E-2</v>
      </c>
      <c r="I41" s="685">
        <v>16509.5</v>
      </c>
      <c r="J41" s="185">
        <v>176876.40334000002</v>
      </c>
      <c r="K41" s="192">
        <f>I41/$I$46</f>
        <v>0.60607117422045353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876</v>
      </c>
      <c r="E42" s="151">
        <v>3278.9219999999996</v>
      </c>
      <c r="F42" s="133">
        <v>35003.103610000013</v>
      </c>
      <c r="G42" s="738">
        <f t="shared" ref="G42:G43" si="7">E42/$E$46</f>
        <v>0.11940851502383493</v>
      </c>
      <c r="H42" s="233">
        <f>(E42-I42)/I42</f>
        <v>-8.4662497906314624E-2</v>
      </c>
      <c r="I42" s="685">
        <v>3582.2</v>
      </c>
      <c r="J42" s="185">
        <v>38378.077109999984</v>
      </c>
      <c r="K42" s="193">
        <f t="shared" ref="K42:K44" si="8">I42/$I$46</f>
        <v>0.13150417397816461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24310</v>
      </c>
      <c r="E43" s="151">
        <v>1709.635</v>
      </c>
      <c r="F43" s="133">
        <v>18250.789409999998</v>
      </c>
      <c r="G43" s="738">
        <f t="shared" si="7"/>
        <v>6.2259784338503342E-2</v>
      </c>
      <c r="H43" s="233">
        <f t="shared" ref="H43:H44" si="9">(E43-I43)/I43</f>
        <v>-0.10076004628655588</v>
      </c>
      <c r="I43" s="685">
        <v>1901.2</v>
      </c>
      <c r="J43" s="185">
        <v>20368.3</v>
      </c>
      <c r="K43" s="193">
        <f t="shared" si="8"/>
        <v>6.9793907533718544E-2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361934</v>
      </c>
      <c r="E44" s="151">
        <v>5577.5</v>
      </c>
      <c r="F44" s="133">
        <v>59541.2</v>
      </c>
      <c r="G44" s="738">
        <f>E44/$E$46</f>
        <v>0.20311583884747469</v>
      </c>
      <c r="H44" s="233">
        <f t="shared" si="9"/>
        <v>6.2927600861395344E-2</v>
      </c>
      <c r="I44" s="685">
        <v>5247.3</v>
      </c>
      <c r="J44" s="185">
        <v>56217.599999999999</v>
      </c>
      <c r="K44" s="193">
        <f t="shared" si="8"/>
        <v>0.19263074426766325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21</v>
      </c>
      <c r="E45" s="151">
        <v>683.19</v>
      </c>
      <c r="F45" s="133">
        <v>7293.2672499999999</v>
      </c>
      <c r="G45" s="738">
        <f>E45/$E$46</f>
        <v>2.4879732844859927E-2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387337</v>
      </c>
      <c r="E46" s="146">
        <v>27459.699999999997</v>
      </c>
      <c r="F46" s="147">
        <v>293140.46677000012</v>
      </c>
      <c r="G46" s="739">
        <f>SUM(G41:G45)</f>
        <v>1.0000000000000002</v>
      </c>
      <c r="H46" s="731">
        <f>(E46-I46)/I46</f>
        <v>8.057943774274651E-3</v>
      </c>
      <c r="I46" s="686">
        <v>27240.2</v>
      </c>
      <c r="J46" s="186">
        <v>291840.38045</v>
      </c>
      <c r="K46" s="194">
        <f>SUM(K41:K44)</f>
        <v>0.99999999999999989</v>
      </c>
      <c r="L46" s="166"/>
    </row>
    <row r="47" spans="1:12" ht="11.1" customHeight="1" x14ac:dyDescent="0.2">
      <c r="A47" s="1003" t="str">
        <f>T!J21</f>
        <v>srpen</v>
      </c>
      <c r="B47" s="1004"/>
      <c r="C47" s="154" t="s">
        <v>6</v>
      </c>
      <c r="D47" s="132">
        <v>194</v>
      </c>
      <c r="E47" s="151">
        <v>17061.493999999999</v>
      </c>
      <c r="F47" s="133">
        <v>181806.13272999984</v>
      </c>
      <c r="G47" s="738">
        <f>E47/$E$52</f>
        <v>0.59780359701895225</v>
      </c>
      <c r="H47" s="233">
        <f>(E47-I47)/I47</f>
        <v>-1.6520887013563433E-2</v>
      </c>
      <c r="I47" s="685">
        <v>17348.099999999999</v>
      </c>
      <c r="J47" s="185">
        <v>185935.25194000005</v>
      </c>
      <c r="K47" s="193">
        <f>I47/$I$52</f>
        <v>0.59520558285071223</v>
      </c>
      <c r="L47" s="149"/>
    </row>
    <row r="48" spans="1:12" ht="11.1" customHeight="1" x14ac:dyDescent="0.2">
      <c r="A48" s="1005"/>
      <c r="B48" s="1006"/>
      <c r="C48" s="154" t="s">
        <v>7</v>
      </c>
      <c r="D48" s="132">
        <v>875</v>
      </c>
      <c r="E48" s="151">
        <v>3571.3040000000001</v>
      </c>
      <c r="F48" s="133">
        <v>38055.210789999976</v>
      </c>
      <c r="G48" s="738">
        <f t="shared" ref="G48:G50" si="10">E48/$E$52</f>
        <v>0.12513197128271253</v>
      </c>
      <c r="H48" s="233">
        <f>(E48-I48)/I48</f>
        <v>-0.11963121826159834</v>
      </c>
      <c r="I48" s="685">
        <v>4056.6</v>
      </c>
      <c r="J48" s="185">
        <v>43477.80981999998</v>
      </c>
      <c r="K48" s="193">
        <f t="shared" ref="K48:K50" si="11">I48/$I$52</f>
        <v>0.13918013888507672</v>
      </c>
      <c r="L48" s="150"/>
    </row>
    <row r="49" spans="1:12" ht="11.1" customHeight="1" x14ac:dyDescent="0.2">
      <c r="A49" s="1005"/>
      <c r="B49" s="1006"/>
      <c r="C49" s="154" t="s">
        <v>8</v>
      </c>
      <c r="D49" s="132">
        <v>24311</v>
      </c>
      <c r="E49" s="151">
        <v>1613.3329999999999</v>
      </c>
      <c r="F49" s="133">
        <v>17191.302310000003</v>
      </c>
      <c r="G49" s="738">
        <f t="shared" si="10"/>
        <v>5.6528242520225792E-2</v>
      </c>
      <c r="H49" s="233">
        <f t="shared" ref="H49:H50" si="12">(E49-I49)/I49</f>
        <v>-0.21641021904900687</v>
      </c>
      <c r="I49" s="685">
        <v>2058.9</v>
      </c>
      <c r="J49" s="185">
        <v>22067.4</v>
      </c>
      <c r="K49" s="193">
        <f t="shared" si="11"/>
        <v>7.0639941810995532E-2</v>
      </c>
      <c r="L49" s="149"/>
    </row>
    <row r="50" spans="1:12" ht="11.1" customHeight="1" x14ac:dyDescent="0.2">
      <c r="A50" s="1005"/>
      <c r="B50" s="1006"/>
      <c r="C50" s="154" t="s">
        <v>9</v>
      </c>
      <c r="D50" s="132">
        <v>361838</v>
      </c>
      <c r="E50" s="151">
        <v>5560.4</v>
      </c>
      <c r="F50" s="133">
        <v>59251.4</v>
      </c>
      <c r="G50" s="738">
        <f t="shared" si="10"/>
        <v>0.19482626321377142</v>
      </c>
      <c r="H50" s="233">
        <f t="shared" si="12"/>
        <v>-2.1538678116421579E-2</v>
      </c>
      <c r="I50" s="685">
        <v>5682.8</v>
      </c>
      <c r="J50" s="185">
        <v>60907.199999999997</v>
      </c>
      <c r="K50" s="193">
        <f t="shared" si="11"/>
        <v>0.19497433645321552</v>
      </c>
      <c r="L50" s="149"/>
    </row>
    <row r="51" spans="1:12" ht="11.1" customHeight="1" x14ac:dyDescent="0.2">
      <c r="A51" s="1005"/>
      <c r="B51" s="1006"/>
      <c r="C51" s="154" t="s">
        <v>336</v>
      </c>
      <c r="D51" s="132">
        <v>21</v>
      </c>
      <c r="E51" s="151">
        <v>733.76900000000001</v>
      </c>
      <c r="F51" s="133">
        <v>7818.9688599999999</v>
      </c>
      <c r="G51" s="738">
        <f>E51/$E$52</f>
        <v>2.5709925964338149E-2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7"/>
      <c r="B52" s="1008"/>
      <c r="C52" s="156" t="s">
        <v>2</v>
      </c>
      <c r="D52" s="145">
        <v>387239</v>
      </c>
      <c r="E52" s="146">
        <v>28540.299999999996</v>
      </c>
      <c r="F52" s="147">
        <v>304123.01468999987</v>
      </c>
      <c r="G52" s="739">
        <f>SUM(G47:G51)</f>
        <v>1</v>
      </c>
      <c r="H52" s="731">
        <f t="shared" ref="H52" si="13">(E52-I52)/I52</f>
        <v>-2.0795020997447445E-2</v>
      </c>
      <c r="I52" s="686">
        <v>29146.399999999998</v>
      </c>
      <c r="J52" s="186">
        <v>312387.66175999999</v>
      </c>
      <c r="K52" s="194">
        <f>SUM(K47:K50)</f>
        <v>1</v>
      </c>
      <c r="L52" s="166"/>
    </row>
    <row r="53" spans="1:12" ht="11.1" customHeight="1" x14ac:dyDescent="0.2">
      <c r="A53" s="1003" t="str">
        <f>T!J22</f>
        <v>září</v>
      </c>
      <c r="B53" s="1004"/>
      <c r="C53" s="153" t="s">
        <v>6</v>
      </c>
      <c r="D53" s="171">
        <v>197</v>
      </c>
      <c r="E53" s="173">
        <v>21793.98</v>
      </c>
      <c r="F53" s="172">
        <v>232774.55624999997</v>
      </c>
      <c r="G53" s="737">
        <f>E53/$E$58</f>
        <v>0.45941545369267578</v>
      </c>
      <c r="H53" s="656">
        <f>(E53-I53)/I53</f>
        <v>2.5044328951390991E-2</v>
      </c>
      <c r="I53" s="684">
        <v>21261.5</v>
      </c>
      <c r="J53" s="187">
        <v>227912.28267999997</v>
      </c>
      <c r="K53" s="192">
        <f>I53/$I$58</f>
        <v>0.60198135858116841</v>
      </c>
      <c r="L53" s="173"/>
    </row>
    <row r="54" spans="1:12" ht="11.1" customHeight="1" x14ac:dyDescent="0.2">
      <c r="A54" s="1005"/>
      <c r="B54" s="1006"/>
      <c r="C54" s="154" t="s">
        <v>7</v>
      </c>
      <c r="D54" s="132">
        <v>878</v>
      </c>
      <c r="E54" s="151">
        <v>5305.5880000000006</v>
      </c>
      <c r="F54" s="133">
        <v>56666.880340000025</v>
      </c>
      <c r="G54" s="738">
        <f t="shared" ref="G54:G57" si="14">E54/$E$58</f>
        <v>0.11184139464780718</v>
      </c>
      <c r="H54" s="233">
        <f t="shared" ref="H54:H56" si="15">(E54-I54)/I54</f>
        <v>0.18563275156986772</v>
      </c>
      <c r="I54" s="685">
        <v>4474.8999999999996</v>
      </c>
      <c r="J54" s="185">
        <v>47968.472599999972</v>
      </c>
      <c r="K54" s="193">
        <f t="shared" ref="K54:K56" si="16">I54/$I$58</f>
        <v>0.12669879272463702</v>
      </c>
      <c r="L54" s="151"/>
    </row>
    <row r="55" spans="1:12" ht="11.1" customHeight="1" x14ac:dyDescent="0.2">
      <c r="A55" s="1005"/>
      <c r="B55" s="1006"/>
      <c r="C55" s="154" t="s">
        <v>8</v>
      </c>
      <c r="D55" s="132">
        <v>24367</v>
      </c>
      <c r="E55" s="151">
        <v>5422.4449999999997</v>
      </c>
      <c r="F55" s="133">
        <v>57915.730199999998</v>
      </c>
      <c r="G55" s="738">
        <f t="shared" si="14"/>
        <v>0.11430473138906162</v>
      </c>
      <c r="H55" s="233">
        <f t="shared" si="15"/>
        <v>1.1276171231264223</v>
      </c>
      <c r="I55" s="685">
        <v>2548.6</v>
      </c>
      <c r="J55" s="185">
        <v>27319.5</v>
      </c>
      <c r="K55" s="193">
        <f t="shared" si="16"/>
        <v>7.2159052300165352E-2</v>
      </c>
      <c r="L55" s="151"/>
    </row>
    <row r="56" spans="1:12" ht="11.1" customHeight="1" x14ac:dyDescent="0.2">
      <c r="A56" s="1005"/>
      <c r="B56" s="1006"/>
      <c r="C56" s="154" t="s">
        <v>9</v>
      </c>
      <c r="D56" s="132">
        <v>361855</v>
      </c>
      <c r="E56" s="151">
        <v>14191.4</v>
      </c>
      <c r="F56" s="133">
        <v>151573.5</v>
      </c>
      <c r="G56" s="738">
        <f t="shared" si="14"/>
        <v>0.29915364102996511</v>
      </c>
      <c r="H56" s="233">
        <f t="shared" si="15"/>
        <v>1.0174859969861534</v>
      </c>
      <c r="I56" s="685">
        <v>7034.2</v>
      </c>
      <c r="J56" s="185">
        <v>75403.399999999994</v>
      </c>
      <c r="K56" s="193">
        <f t="shared" si="16"/>
        <v>0.19916079639402931</v>
      </c>
      <c r="L56" s="151"/>
    </row>
    <row r="57" spans="1:12" ht="11.1" customHeight="1" x14ac:dyDescent="0.2">
      <c r="A57" s="1005"/>
      <c r="B57" s="1006"/>
      <c r="C57" s="154" t="s">
        <v>336</v>
      </c>
      <c r="D57" s="132">
        <v>23</v>
      </c>
      <c r="E57" s="151">
        <v>725.08699999999999</v>
      </c>
      <c r="F57" s="133">
        <v>7744.4222099999997</v>
      </c>
      <c r="G57" s="738">
        <f t="shared" si="14"/>
        <v>1.5284779240490319E-2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64"/>
      <c r="B58" s="1065"/>
      <c r="C58" s="174" t="s">
        <v>2</v>
      </c>
      <c r="D58" s="175">
        <v>387320</v>
      </c>
      <c r="E58" s="176">
        <v>47438.5</v>
      </c>
      <c r="F58" s="177">
        <v>506675.08899999998</v>
      </c>
      <c r="G58" s="745">
        <f>SUM(G53:G57)</f>
        <v>1</v>
      </c>
      <c r="H58" s="744">
        <f t="shared" ref="H58" si="17">(E58-I58)/I58</f>
        <v>0.34313631112822496</v>
      </c>
      <c r="I58" s="693">
        <v>35319.199999999997</v>
      </c>
      <c r="J58" s="188">
        <v>378603.65527999995</v>
      </c>
      <c r="K58" s="195">
        <f>SUM(K53:K56)</f>
        <v>1.0000000000000002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197</v>
      </c>
      <c r="E59" s="151">
        <f>E41+E47+E53</f>
        <v>55065.926999999996</v>
      </c>
      <c r="F59" s="133">
        <f>F41+F47+F53</f>
        <v>587632.79547999986</v>
      </c>
      <c r="G59" s="738">
        <f>E59/$E$64</f>
        <v>0.5323542684783712</v>
      </c>
      <c r="H59" s="233">
        <f>(E59-I59)/I59</f>
        <v>-9.6469281973041111E-4</v>
      </c>
      <c r="I59" s="688">
        <v>55119.1</v>
      </c>
      <c r="J59" s="185">
        <v>590723.93796000001</v>
      </c>
      <c r="K59" s="193">
        <f>I59/$I$64</f>
        <v>0.60104268214224177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878</v>
      </c>
      <c r="E60" s="151">
        <f t="shared" ref="E60:F60" si="18">E42+E48+E54</f>
        <v>12155.814</v>
      </c>
      <c r="F60" s="133">
        <f t="shared" si="18"/>
        <v>129725.19474000001</v>
      </c>
      <c r="G60" s="738">
        <f t="shared" ref="G60:G63" si="19">E60/$E$64</f>
        <v>0.11751730738554794</v>
      </c>
      <c r="H60" s="233">
        <f t="shared" ref="H60:H62" si="20">(E60-I60)/I60</f>
        <v>3.4765595978108587E-3</v>
      </c>
      <c r="I60" s="685">
        <v>12113.699999999999</v>
      </c>
      <c r="J60" s="185">
        <v>129824.35952999993</v>
      </c>
      <c r="K60" s="193">
        <f t="shared" ref="K60:K62" si="21">I60/$I$64</f>
        <v>0.13209306281609232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24367</v>
      </c>
      <c r="E61" s="151">
        <f>E43+E49+E55</f>
        <v>8745.4130000000005</v>
      </c>
      <c r="F61" s="133">
        <f t="shared" ref="F61" si="22">F43+F49+F55</f>
        <v>93357.821919999988</v>
      </c>
      <c r="G61" s="738">
        <f t="shared" si="19"/>
        <v>8.4546982023134529E-2</v>
      </c>
      <c r="H61" s="233">
        <f t="shared" si="20"/>
        <v>0.34364973036090146</v>
      </c>
      <c r="I61" s="685">
        <v>6508.7000000000007</v>
      </c>
      <c r="J61" s="185">
        <v>69755.199999999997</v>
      </c>
      <c r="K61" s="193">
        <f t="shared" si="21"/>
        <v>7.0973700681963417E-2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361855</v>
      </c>
      <c r="E62" s="151">
        <f t="shared" ref="E62:F62" si="23">E44+E50+E56</f>
        <v>25329.3</v>
      </c>
      <c r="F62" s="133">
        <f t="shared" si="23"/>
        <v>270366.09999999998</v>
      </c>
      <c r="G62" s="738">
        <f t="shared" si="19"/>
        <v>0.24487304050232747</v>
      </c>
      <c r="H62" s="233">
        <f t="shared" si="20"/>
        <v>0.40997979325662565</v>
      </c>
      <c r="I62" s="685">
        <v>17964.3</v>
      </c>
      <c r="J62" s="185">
        <v>192528.19999999998</v>
      </c>
      <c r="K62" s="193">
        <f t="shared" si="21"/>
        <v>0.19589055435970243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23</v>
      </c>
      <c r="E63" s="151">
        <f>E45+E51+E57</f>
        <v>2142.0460000000003</v>
      </c>
      <c r="F63" s="133">
        <f t="shared" ref="F63" si="24">F45+F51+F57</f>
        <v>22856.658319999999</v>
      </c>
      <c r="G63" s="738">
        <f t="shared" si="19"/>
        <v>2.0708401610618873E-2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387320</v>
      </c>
      <c r="E64" s="159">
        <f>SUM(E59:E63)</f>
        <v>103438.5</v>
      </c>
      <c r="F64" s="160">
        <f>SUM(F59:F63)</f>
        <v>1103938.5704599996</v>
      </c>
      <c r="G64" s="743">
        <f>SUM(G59:G63)</f>
        <v>0.99999999999999989</v>
      </c>
      <c r="H64" s="733">
        <f>(E64-I64)/I64</f>
        <v>0.12793847281197041</v>
      </c>
      <c r="I64" s="689">
        <v>91705.8</v>
      </c>
      <c r="J64" s="189">
        <v>982831.69748999982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E37:G37"/>
    <mergeCell ref="I37:K37"/>
    <mergeCell ref="D39:D40"/>
    <mergeCell ref="E39:F39"/>
    <mergeCell ref="E8:F8"/>
    <mergeCell ref="I8:J8"/>
    <mergeCell ref="H38:H40"/>
    <mergeCell ref="I39:J39"/>
    <mergeCell ref="A36:D36"/>
    <mergeCell ref="A47:B52"/>
    <mergeCell ref="A53:B58"/>
    <mergeCell ref="A59:B64"/>
    <mergeCell ref="A41:B46"/>
    <mergeCell ref="D8:D9"/>
    <mergeCell ref="A40:B40"/>
    <mergeCell ref="A10:B15"/>
    <mergeCell ref="A16:B21"/>
    <mergeCell ref="A22:B27"/>
    <mergeCell ref="A28:B33"/>
    <mergeCell ref="K1:L1"/>
    <mergeCell ref="A3:L3"/>
    <mergeCell ref="A5:D5"/>
    <mergeCell ref="A9:B9"/>
    <mergeCell ref="H7:H9"/>
    <mergeCell ref="I6:K6"/>
    <mergeCell ref="E6:G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6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265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113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49</v>
      </c>
      <c r="E10" s="151">
        <v>7419.36</v>
      </c>
      <c r="F10" s="133">
        <v>79204.274089999992</v>
      </c>
      <c r="G10" s="737">
        <f>E10/$E$15</f>
        <v>0.76668457818377223</v>
      </c>
      <c r="H10" s="233">
        <f>(E10-I10)/I10</f>
        <v>0.12785370080415906</v>
      </c>
      <c r="I10" s="685">
        <v>6578.3</v>
      </c>
      <c r="J10" s="185">
        <v>70477.499820000012</v>
      </c>
      <c r="K10" s="192">
        <f>I10/$I$15</f>
        <v>0.77736549165120583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194</v>
      </c>
      <c r="E11" s="151">
        <v>1078.2</v>
      </c>
      <c r="F11" s="133">
        <v>11510.119840000005</v>
      </c>
      <c r="G11" s="738">
        <f>E11/$E$15</f>
        <v>0.11141652544124335</v>
      </c>
      <c r="H11" s="233">
        <f>(E11-I11)/I11</f>
        <v>0.43092236230922371</v>
      </c>
      <c r="I11" s="685">
        <v>753.5</v>
      </c>
      <c r="J11" s="185">
        <v>8072.5796900000005</v>
      </c>
      <c r="K11" s="193">
        <f>I11/$I$15</f>
        <v>8.9041986221240071E-2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5968</v>
      </c>
      <c r="E12" s="151">
        <v>359.56400000000002</v>
      </c>
      <c r="F12" s="133">
        <v>3838.1846800000003</v>
      </c>
      <c r="G12" s="738">
        <f>E12/$E$15</f>
        <v>3.7155788864547602E-2</v>
      </c>
      <c r="H12" s="233">
        <f t="shared" ref="H12:H13" si="0">(E12-I12)/I12</f>
        <v>-0.23917900973338976</v>
      </c>
      <c r="I12" s="685">
        <v>472.6</v>
      </c>
      <c r="J12" s="185">
        <v>5063.3999999999996</v>
      </c>
      <c r="K12" s="193">
        <f>I12/$I$15</f>
        <v>5.5847700979639099E-2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79231</v>
      </c>
      <c r="E13" s="151">
        <v>681.8</v>
      </c>
      <c r="F13" s="133">
        <v>7278.7</v>
      </c>
      <c r="G13" s="738">
        <f>E13/$E$15</f>
        <v>7.0454263629975616E-2</v>
      </c>
      <c r="H13" s="233">
        <f t="shared" si="0"/>
        <v>3.6327709378324941E-2</v>
      </c>
      <c r="I13" s="685">
        <v>657.9</v>
      </c>
      <c r="J13" s="185">
        <v>7048.3</v>
      </c>
      <c r="K13" s="193">
        <f>I13/$I$15</f>
        <v>7.7744821147914853E-2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3</v>
      </c>
      <c r="E14" s="151">
        <v>138.27600000000001</v>
      </c>
      <c r="F14" s="133">
        <v>1476.1389699999997</v>
      </c>
      <c r="G14" s="738">
        <f>E14/$E$15</f>
        <v>1.4288843880461293E-2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85445</v>
      </c>
      <c r="E15" s="146">
        <v>9677.1999999999989</v>
      </c>
      <c r="F15" s="147">
        <v>103307.41757999999</v>
      </c>
      <c r="G15" s="739">
        <f>SUM(G10:G14)</f>
        <v>1.0000000000000002</v>
      </c>
      <c r="H15" s="731">
        <f>(E15-I15)/I15</f>
        <v>0.14356616995379479</v>
      </c>
      <c r="I15" s="686">
        <v>8462.3000000000011</v>
      </c>
      <c r="J15" s="186">
        <v>90661.779510000008</v>
      </c>
      <c r="K15" s="194">
        <f>SUM(K10:K13)</f>
        <v>0.99999999999999978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48</v>
      </c>
      <c r="E16" s="151">
        <v>6824.1969999999992</v>
      </c>
      <c r="F16" s="133">
        <v>72718.521460000018</v>
      </c>
      <c r="G16" s="738">
        <f>E16/$E$21</f>
        <v>0.7805951523054574</v>
      </c>
      <c r="H16" s="233">
        <f>(E16-I16)/I16</f>
        <v>-4.3171436182891591E-2</v>
      </c>
      <c r="I16" s="685">
        <v>7132.1</v>
      </c>
      <c r="J16" s="185">
        <v>76441.095549999969</v>
      </c>
      <c r="K16" s="193">
        <f>I16/$I$21</f>
        <v>0.77742533246130374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195</v>
      </c>
      <c r="E17" s="151">
        <v>758.9</v>
      </c>
      <c r="F17" s="133">
        <v>8087.0045799999998</v>
      </c>
      <c r="G17" s="738">
        <f>E17/$E$21</f>
        <v>8.6807819452546814E-2</v>
      </c>
      <c r="H17" s="233">
        <f>(E17-I17)/I17</f>
        <v>-7.1795499021526474E-2</v>
      </c>
      <c r="I17" s="685">
        <v>817.6</v>
      </c>
      <c r="J17" s="185">
        <v>8762.8434999999918</v>
      </c>
      <c r="K17" s="193">
        <f>I17/$I$21</f>
        <v>8.9121430128624377E-2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5974</v>
      </c>
      <c r="E18" s="151">
        <v>371.404</v>
      </c>
      <c r="F18" s="133">
        <v>3957.3534600000003</v>
      </c>
      <c r="G18" s="738">
        <f>E18/$E$21</f>
        <v>4.248355695869508E-2</v>
      </c>
      <c r="H18" s="233">
        <f t="shared" ref="H18:H21" si="1">(E18-I18)/I18</f>
        <v>-0.27431809300508014</v>
      </c>
      <c r="I18" s="685">
        <v>511.8</v>
      </c>
      <c r="J18" s="185">
        <v>5485.8</v>
      </c>
      <c r="K18" s="193">
        <f>I18/$I$21</f>
        <v>5.5788096795291044E-2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79210</v>
      </c>
      <c r="E19" s="151">
        <v>679.7</v>
      </c>
      <c r="F19" s="133">
        <v>7243.2</v>
      </c>
      <c r="G19" s="738">
        <f>E19/$E$21</f>
        <v>7.7748418608375378E-2</v>
      </c>
      <c r="H19" s="233">
        <f t="shared" si="1"/>
        <v>-4.6035087719298179E-2</v>
      </c>
      <c r="I19" s="685">
        <v>712.5</v>
      </c>
      <c r="J19" s="185">
        <v>7636.3</v>
      </c>
      <c r="K19" s="193">
        <f>I19/$I$21</f>
        <v>7.76651406147809E-2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3</v>
      </c>
      <c r="E20" s="151">
        <v>108.099</v>
      </c>
      <c r="F20" s="133">
        <v>1151.8927000000001</v>
      </c>
      <c r="G20" s="738">
        <f>E20/$E$21</f>
        <v>1.2365052674925364E-2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85430</v>
      </c>
      <c r="E21" s="146">
        <v>8742.2999999999993</v>
      </c>
      <c r="F21" s="147">
        <v>93157.972200000004</v>
      </c>
      <c r="G21" s="739">
        <f>SUM(G16:G20)</f>
        <v>1</v>
      </c>
      <c r="H21" s="731">
        <f t="shared" si="1"/>
        <v>-4.7056899934597857E-2</v>
      </c>
      <c r="I21" s="686">
        <v>9174</v>
      </c>
      <c r="J21" s="186">
        <v>98326.039049999963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48</v>
      </c>
      <c r="E22" s="173">
        <v>7682.3630000000003</v>
      </c>
      <c r="F22" s="172">
        <v>82052.620040000023</v>
      </c>
      <c r="G22" s="737">
        <f>E22/$E$27</f>
        <v>0.63200195794530911</v>
      </c>
      <c r="H22" s="656">
        <f>(E22-I22)/I22</f>
        <v>-2.5686692285254012E-2</v>
      </c>
      <c r="I22" s="684">
        <v>7884.9</v>
      </c>
      <c r="J22" s="187">
        <v>84522.417619999978</v>
      </c>
      <c r="K22" s="192">
        <f>I22/$I$27</f>
        <v>0.76187761491115347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197</v>
      </c>
      <c r="E23" s="151">
        <v>1381</v>
      </c>
      <c r="F23" s="133">
        <v>14750.422859999995</v>
      </c>
      <c r="G23" s="738">
        <f>E23/$E$27</f>
        <v>0.11361018789693639</v>
      </c>
      <c r="H23" s="233">
        <f t="shared" ref="H23:H27" si="2">(E23-I23)/I23</f>
        <v>0.45536937506586578</v>
      </c>
      <c r="I23" s="685">
        <v>948.9</v>
      </c>
      <c r="J23" s="185">
        <v>10171.41791</v>
      </c>
      <c r="K23" s="193">
        <f>I23/$I$27</f>
        <v>9.1687360497811454E-2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5982</v>
      </c>
      <c r="E24" s="151">
        <v>1246.692</v>
      </c>
      <c r="F24" s="133">
        <v>13315.986779999999</v>
      </c>
      <c r="G24" s="738">
        <f>E24/$E$27</f>
        <v>0.10256112409095396</v>
      </c>
      <c r="H24" s="233">
        <f t="shared" si="2"/>
        <v>0.96763257575757566</v>
      </c>
      <c r="I24" s="685">
        <v>633.6</v>
      </c>
      <c r="J24" s="185">
        <v>6791.4</v>
      </c>
      <c r="K24" s="193">
        <f>I24/$I$27</f>
        <v>6.1221531891045775E-2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79213</v>
      </c>
      <c r="E25" s="151">
        <v>1734.8</v>
      </c>
      <c r="F25" s="133">
        <v>18529.2</v>
      </c>
      <c r="G25" s="738">
        <f>E25/$E$27</f>
        <v>0.14271611438349402</v>
      </c>
      <c r="H25" s="233">
        <f t="shared" si="2"/>
        <v>0.96711645311259775</v>
      </c>
      <c r="I25" s="685">
        <v>881.9</v>
      </c>
      <c r="J25" s="185">
        <v>9453.7999999999993</v>
      </c>
      <c r="K25" s="193">
        <f>I25/$I$27</f>
        <v>8.5213492699989374E-2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3</v>
      </c>
      <c r="E26" s="151">
        <v>110.745</v>
      </c>
      <c r="F26" s="133">
        <v>1182.83366</v>
      </c>
      <c r="G26" s="738">
        <f>E26/$E$27</f>
        <v>9.110615683306459E-3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85443</v>
      </c>
      <c r="E27" s="176">
        <v>12155.6</v>
      </c>
      <c r="F27" s="177">
        <v>129831.06334000001</v>
      </c>
      <c r="G27" s="745">
        <f>SUM(G22:G25)</f>
        <v>0.99088938431669349</v>
      </c>
      <c r="H27" s="744">
        <f t="shared" si="2"/>
        <v>0.17453354333143317</v>
      </c>
      <c r="I27" s="693">
        <v>10349.299999999999</v>
      </c>
      <c r="J27" s="188">
        <v>110939.03552999998</v>
      </c>
      <c r="K27" s="195">
        <f>SUM(K22:K25)</f>
        <v>1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48</v>
      </c>
      <c r="E28" s="151">
        <f>E10+E16+E22</f>
        <v>21925.919999999998</v>
      </c>
      <c r="F28" s="133">
        <f>F10+F16+F22</f>
        <v>233975.41559000005</v>
      </c>
      <c r="G28" s="738">
        <f>E28/$E$33</f>
        <v>0.71711686960958432</v>
      </c>
      <c r="H28" s="233">
        <f>(E28-I28)/I28</f>
        <v>1.5309812783336898E-2</v>
      </c>
      <c r="I28" s="688">
        <v>21595.300000000003</v>
      </c>
      <c r="J28" s="185">
        <v>231441.01298999996</v>
      </c>
      <c r="K28" s="193">
        <f>I28/$I$33</f>
        <v>0.77165756674861363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197</v>
      </c>
      <c r="E29" s="151">
        <f t="shared" ref="E29:F32" si="3">E11+E17+E23</f>
        <v>3218.1</v>
      </c>
      <c r="F29" s="133">
        <f t="shared" si="3"/>
        <v>34347.547279999999</v>
      </c>
      <c r="G29" s="738">
        <f>E29/$E$33</f>
        <v>0.10525231315678446</v>
      </c>
      <c r="H29" s="233">
        <f t="shared" ref="H29:H31" si="4">(E29-I29)/I29</f>
        <v>0.27702380952380951</v>
      </c>
      <c r="I29" s="685">
        <v>2520</v>
      </c>
      <c r="J29" s="185">
        <v>27006.841099999994</v>
      </c>
      <c r="K29" s="193">
        <f>I29/$I$33</f>
        <v>9.0046309530615737E-2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5982</v>
      </c>
      <c r="E30" s="151">
        <f t="shared" si="3"/>
        <v>1977.66</v>
      </c>
      <c r="F30" s="133">
        <f t="shared" si="3"/>
        <v>21111.52492</v>
      </c>
      <c r="G30" s="738">
        <f>E30/$E$33</f>
        <v>6.4682045193637974E-2</v>
      </c>
      <c r="H30" s="233">
        <f t="shared" si="4"/>
        <v>0.22228677379480846</v>
      </c>
      <c r="I30" s="685">
        <v>1618</v>
      </c>
      <c r="J30" s="185">
        <v>17340.599999999999</v>
      </c>
      <c r="K30" s="193">
        <f>I30/$I$33</f>
        <v>5.7815447944657247E-2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79213</v>
      </c>
      <c r="E31" s="151">
        <f t="shared" si="3"/>
        <v>3096.3</v>
      </c>
      <c r="F31" s="133">
        <f t="shared" si="3"/>
        <v>33051.1</v>
      </c>
      <c r="G31" s="738">
        <f>E31/$E$33</f>
        <v>0.10126867941560291</v>
      </c>
      <c r="H31" s="233">
        <f t="shared" si="4"/>
        <v>0.37472805576521773</v>
      </c>
      <c r="I31" s="685">
        <v>2252.3000000000002</v>
      </c>
      <c r="J31" s="185">
        <v>24138.400000000001</v>
      </c>
      <c r="K31" s="193">
        <f>I31/$I$33</f>
        <v>8.0480675776113425E-2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3</v>
      </c>
      <c r="E32" s="151">
        <f>E14+E20+E26</f>
        <v>357.12</v>
      </c>
      <c r="F32" s="133">
        <f t="shared" si="3"/>
        <v>3810.8653299999996</v>
      </c>
      <c r="G32" s="738">
        <f>E32/$E$33</f>
        <v>1.1680092624390438E-2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85443</v>
      </c>
      <c r="E33" s="159">
        <f>SUM(E28:E32)</f>
        <v>30575.099999999995</v>
      </c>
      <c r="F33" s="160">
        <f>SUM(F28:F32)</f>
        <v>326296.45312000002</v>
      </c>
      <c r="G33" s="743">
        <f>SUM(G28:G32)</f>
        <v>1.0000000000000002</v>
      </c>
      <c r="H33" s="733">
        <f>(E33-I33)/I33</f>
        <v>9.2529729575209843E-2</v>
      </c>
      <c r="I33" s="689">
        <v>27985.600000000002</v>
      </c>
      <c r="J33" s="189">
        <v>299926.85408999998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114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82</v>
      </c>
      <c r="E41" s="151">
        <v>6893.7339999999995</v>
      </c>
      <c r="F41" s="133">
        <v>73592.978240000055</v>
      </c>
      <c r="G41" s="737">
        <f>E41/$E$46</f>
        <v>0.67559133673069383</v>
      </c>
      <c r="H41" s="233">
        <f>(E41-I41)/I41</f>
        <v>2.3264657859581338E-2</v>
      </c>
      <c r="I41" s="685">
        <v>6737</v>
      </c>
      <c r="J41" s="185">
        <v>72177.543420000002</v>
      </c>
      <c r="K41" s="192">
        <f>I41/$I$46</f>
        <v>0.67483372065069314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240</v>
      </c>
      <c r="E42" s="151">
        <v>969.49099999999999</v>
      </c>
      <c r="F42" s="133">
        <v>10349.866839999999</v>
      </c>
      <c r="G42" s="738">
        <f t="shared" ref="G42" si="5">E42/$E$46</f>
        <v>9.50108780870247E-2</v>
      </c>
      <c r="H42" s="233">
        <f>(E42-I42)/I42</f>
        <v>-0.13446031604321038</v>
      </c>
      <c r="I42" s="685">
        <v>1120.0999999999999</v>
      </c>
      <c r="J42" s="185">
        <v>11999.954240000005</v>
      </c>
      <c r="K42" s="193">
        <f t="shared" ref="K42:K44" si="6">I42/$I$46</f>
        <v>0.11219849346902795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9519</v>
      </c>
      <c r="E43" s="151">
        <v>672.41899999999998</v>
      </c>
      <c r="F43" s="133">
        <v>7178.3022300000002</v>
      </c>
      <c r="G43" s="738">
        <f>E43/$E$46</f>
        <v>6.5897589180713451E-2</v>
      </c>
      <c r="H43" s="233">
        <f t="shared" ref="H43:H44" si="7">(E43-I43)/I43</f>
        <v>-8.2522854413971891E-2</v>
      </c>
      <c r="I43" s="685">
        <v>732.9</v>
      </c>
      <c r="J43" s="185">
        <v>7852</v>
      </c>
      <c r="K43" s="193">
        <f t="shared" si="6"/>
        <v>7.3413334401795011E-2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108334</v>
      </c>
      <c r="E44" s="151">
        <v>1494.8</v>
      </c>
      <c r="F44" s="133">
        <v>15957.7</v>
      </c>
      <c r="G44" s="738">
        <f>E44/$E$46</f>
        <v>0.14649157193257545</v>
      </c>
      <c r="H44" s="233">
        <f t="shared" si="7"/>
        <v>7.2925638817111615E-2</v>
      </c>
      <c r="I44" s="685">
        <v>1393.2</v>
      </c>
      <c r="J44" s="185">
        <v>14925.8</v>
      </c>
      <c r="K44" s="193">
        <f t="shared" si="6"/>
        <v>0.13955445147848386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17</v>
      </c>
      <c r="E45" s="151">
        <v>173.55600000000001</v>
      </c>
      <c r="F45" s="133">
        <v>1852.7633799999999</v>
      </c>
      <c r="G45" s="738">
        <f>E45/$E$46</f>
        <v>1.7008624068992555E-2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118192</v>
      </c>
      <c r="E46" s="146">
        <v>10204</v>
      </c>
      <c r="F46" s="147">
        <v>108931.61069000006</v>
      </c>
      <c r="G46" s="739">
        <f>SUM(G41:G45)</f>
        <v>0.99999999999999989</v>
      </c>
      <c r="H46" s="731">
        <f>(E46-I46)/I46</f>
        <v>2.2117156823463345E-2</v>
      </c>
      <c r="I46" s="686">
        <v>9983.2000000000007</v>
      </c>
      <c r="J46" s="186">
        <v>106955.29766000001</v>
      </c>
      <c r="K46" s="194">
        <f>SUM(K41:K44)</f>
        <v>1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83</v>
      </c>
      <c r="E47" s="151">
        <v>7389.7370000000001</v>
      </c>
      <c r="F47" s="133">
        <v>78743.917960000006</v>
      </c>
      <c r="G47" s="738">
        <f>E47/$E$52</f>
        <v>0.67954104058999876</v>
      </c>
      <c r="H47" s="233">
        <f>(E47-I47)/I47</f>
        <v>-6.0952931608508856E-2</v>
      </c>
      <c r="I47" s="685">
        <v>7869.4</v>
      </c>
      <c r="J47" s="185">
        <v>84343.174210000012</v>
      </c>
      <c r="K47" s="193">
        <f>I47/$I$52</f>
        <v>0.6885105340519353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243</v>
      </c>
      <c r="E48" s="151">
        <v>1181.8110000000001</v>
      </c>
      <c r="F48" s="133">
        <v>12593.646589999997</v>
      </c>
      <c r="G48" s="738">
        <f t="shared" ref="G48:G51" si="8">E48/$E$52</f>
        <v>0.10867627315027682</v>
      </c>
      <c r="H48" s="233">
        <f>(E48-I48)/I48</f>
        <v>-6.0339508626858468E-2</v>
      </c>
      <c r="I48" s="685">
        <v>1257.7</v>
      </c>
      <c r="J48" s="185">
        <v>13480.351120000001</v>
      </c>
      <c r="K48" s="193">
        <f t="shared" ref="K48:K50" si="9">I48/$I$52</f>
        <v>0.11003884650381465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9528</v>
      </c>
      <c r="E49" s="151">
        <v>635.29</v>
      </c>
      <c r="F49" s="133">
        <v>6769.8991599999999</v>
      </c>
      <c r="G49" s="738">
        <f t="shared" si="8"/>
        <v>5.8419620032001185E-2</v>
      </c>
      <c r="H49" s="233">
        <f t="shared" ref="H49:H50" si="10">(E49-I49)/I49</f>
        <v>-0.19958422577800186</v>
      </c>
      <c r="I49" s="685">
        <v>793.7</v>
      </c>
      <c r="J49" s="185">
        <v>8507</v>
      </c>
      <c r="K49" s="193">
        <f t="shared" si="9"/>
        <v>6.9442500174984254E-2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108305</v>
      </c>
      <c r="E50" s="151">
        <v>1490.3</v>
      </c>
      <c r="F50" s="133">
        <v>15880</v>
      </c>
      <c r="G50" s="738">
        <f t="shared" si="8"/>
        <v>0.13704412116307726</v>
      </c>
      <c r="H50" s="233">
        <f t="shared" si="10"/>
        <v>-1.2261399787910923E-2</v>
      </c>
      <c r="I50" s="685">
        <v>1508.8</v>
      </c>
      <c r="J50" s="185">
        <v>16170.9</v>
      </c>
      <c r="K50" s="193">
        <f t="shared" si="9"/>
        <v>0.13200811926926576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17</v>
      </c>
      <c r="E51" s="151">
        <v>177.46199999999999</v>
      </c>
      <c r="F51" s="133">
        <v>1891.0210000000002</v>
      </c>
      <c r="G51" s="738">
        <f t="shared" si="8"/>
        <v>1.6318945064646057E-2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118176</v>
      </c>
      <c r="E52" s="146">
        <v>10874.599999999999</v>
      </c>
      <c r="F52" s="147">
        <v>115878.48471</v>
      </c>
      <c r="G52" s="739">
        <f>SUM(G47:G51)</f>
        <v>1.0000000000000002</v>
      </c>
      <c r="H52" s="731">
        <f t="shared" ref="H52" si="11">(E52-I52)/I52</f>
        <v>-4.8558129768321009E-2</v>
      </c>
      <c r="I52" s="686">
        <v>11429.6</v>
      </c>
      <c r="J52" s="186">
        <v>122501.42533000001</v>
      </c>
      <c r="K52" s="194">
        <f>SUM(K47:K50)</f>
        <v>1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83</v>
      </c>
      <c r="E53" s="173">
        <v>10216.764000000001</v>
      </c>
      <c r="F53" s="172">
        <v>109122.32417000001</v>
      </c>
      <c r="G53" s="737">
        <f>E53/$E$58</f>
        <v>0.57022738181615218</v>
      </c>
      <c r="H53" s="656">
        <f>(E53-I53)/I53</f>
        <v>0.22170638669329285</v>
      </c>
      <c r="I53" s="684">
        <v>8362.7000000000007</v>
      </c>
      <c r="J53" s="187">
        <v>89644.262829999963</v>
      </c>
      <c r="K53" s="192">
        <f>I53/$I$58</f>
        <v>0.66760601609400938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245</v>
      </c>
      <c r="E54" s="151">
        <v>1597.671</v>
      </c>
      <c r="F54" s="133">
        <v>17063.705050000004</v>
      </c>
      <c r="G54" s="738">
        <f t="shared" ref="G54:G57" si="12">E54/$E$58</f>
        <v>8.9170675894401946E-2</v>
      </c>
      <c r="H54" s="233">
        <f t="shared" ref="H54:H56" si="13">(E54-I54)/I54</f>
        <v>0.21625380633373947</v>
      </c>
      <c r="I54" s="685">
        <v>1313.6</v>
      </c>
      <c r="J54" s="185">
        <v>14081.369569999993</v>
      </c>
      <c r="K54" s="193">
        <f t="shared" ref="K54:K56" si="14">I54/$I$58</f>
        <v>0.10486652190573507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9540</v>
      </c>
      <c r="E55" s="151">
        <v>2126.9970000000003</v>
      </c>
      <c r="F55" s="133">
        <v>22717.624199999998</v>
      </c>
      <c r="G55" s="738">
        <f t="shared" si="12"/>
        <v>0.11871390299715354</v>
      </c>
      <c r="H55" s="233">
        <f t="shared" si="13"/>
        <v>1.1648824427480919</v>
      </c>
      <c r="I55" s="685">
        <v>982.5</v>
      </c>
      <c r="J55" s="185">
        <v>10531.8</v>
      </c>
      <c r="K55" s="193">
        <f t="shared" si="14"/>
        <v>7.8434346659854381E-2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108310</v>
      </c>
      <c r="E56" s="151">
        <v>3803.4</v>
      </c>
      <c r="F56" s="133">
        <v>40623.300000000003</v>
      </c>
      <c r="G56" s="738">
        <f t="shared" si="12"/>
        <v>0.21227884132388231</v>
      </c>
      <c r="H56" s="233">
        <f t="shared" si="13"/>
        <v>1.0365174555579355</v>
      </c>
      <c r="I56" s="685">
        <v>1867.6</v>
      </c>
      <c r="J56" s="185">
        <v>20019.599999999999</v>
      </c>
      <c r="K56" s="193">
        <f t="shared" si="14"/>
        <v>0.14909311534040104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17</v>
      </c>
      <c r="E57" s="151">
        <v>172.16800000000001</v>
      </c>
      <c r="F57" s="133">
        <v>1838.8674500000002</v>
      </c>
      <c r="G57" s="738">
        <f t="shared" si="12"/>
        <v>9.6091979684098886E-3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118195</v>
      </c>
      <c r="E58" s="176">
        <v>17917.000000000004</v>
      </c>
      <c r="F58" s="177">
        <v>191365.82087000003</v>
      </c>
      <c r="G58" s="745">
        <f>SUM(G53:G57)</f>
        <v>0.99999999999999989</v>
      </c>
      <c r="H58" s="744">
        <f t="shared" ref="H58" si="15">(E58-I58)/I58</f>
        <v>0.43033912377059663</v>
      </c>
      <c r="I58" s="693">
        <v>12526.400000000001</v>
      </c>
      <c r="J58" s="188">
        <v>134277.03239999997</v>
      </c>
      <c r="K58" s="195">
        <f>SUM(K53:K56)</f>
        <v>0.99999999999999989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83</v>
      </c>
      <c r="E59" s="151">
        <f>E41+E47+E53</f>
        <v>24500.235000000001</v>
      </c>
      <c r="F59" s="133">
        <f>F41+F47+F53</f>
        <v>261459.22037000008</v>
      </c>
      <c r="G59" s="738">
        <f>E59/$E$64</f>
        <v>0.62828203694775819</v>
      </c>
      <c r="H59" s="233">
        <f>(E59-I59)/I59</f>
        <v>6.6660644082702503E-2</v>
      </c>
      <c r="I59" s="688">
        <v>22969.1</v>
      </c>
      <c r="J59" s="185">
        <v>246164.98045999999</v>
      </c>
      <c r="K59" s="193">
        <f>I59/$I$64</f>
        <v>0.67677199226852724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245</v>
      </c>
      <c r="E60" s="151">
        <f t="shared" ref="E60:F61" si="16">E42+E48+E54</f>
        <v>3748.973</v>
      </c>
      <c r="F60" s="133">
        <f t="shared" si="16"/>
        <v>40007.218479999996</v>
      </c>
      <c r="G60" s="738">
        <f t="shared" ref="G60:G63" si="17">E60/$E$64</f>
        <v>9.6138359199499437E-2</v>
      </c>
      <c r="H60" s="233">
        <f t="shared" ref="H60:H62" si="18">(E60-I60)/I60</f>
        <v>1.5596521644904335E-2</v>
      </c>
      <c r="I60" s="685">
        <v>3691.4</v>
      </c>
      <c r="J60" s="185">
        <v>39561.674930000001</v>
      </c>
      <c r="K60" s="193">
        <f t="shared" ref="K60:K62" si="19">I60/$I$64</f>
        <v>0.1087650858004903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9540</v>
      </c>
      <c r="E61" s="151">
        <f>E43+E49+E55</f>
        <v>3434.7060000000001</v>
      </c>
      <c r="F61" s="133">
        <f t="shared" si="16"/>
        <v>36665.82559</v>
      </c>
      <c r="G61" s="738">
        <f t="shared" si="17"/>
        <v>8.8079321769635552E-2</v>
      </c>
      <c r="H61" s="233">
        <f t="shared" si="18"/>
        <v>0.36889960543621231</v>
      </c>
      <c r="I61" s="685">
        <v>2509.1</v>
      </c>
      <c r="J61" s="185">
        <v>26890.799999999999</v>
      </c>
      <c r="K61" s="193">
        <f t="shared" si="19"/>
        <v>7.3929261738638508E-2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108310</v>
      </c>
      <c r="E62" s="151">
        <f t="shared" ref="E62:F63" si="20">E44+E50+E56</f>
        <v>6788.5</v>
      </c>
      <c r="F62" s="133">
        <f t="shared" si="20"/>
        <v>72461</v>
      </c>
      <c r="G62" s="738">
        <f t="shared" si="17"/>
        <v>0.17408374278123687</v>
      </c>
      <c r="H62" s="233">
        <f t="shared" si="18"/>
        <v>0.42328497148607841</v>
      </c>
      <c r="I62" s="685">
        <v>4769.6000000000004</v>
      </c>
      <c r="J62" s="185">
        <v>51116.299999999996</v>
      </c>
      <c r="K62" s="193">
        <f t="shared" si="19"/>
        <v>0.14053366019234398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17</v>
      </c>
      <c r="E63" s="151">
        <f>E45+E51+E57</f>
        <v>523.18600000000004</v>
      </c>
      <c r="F63" s="133">
        <f t="shared" si="20"/>
        <v>5582.6518300000007</v>
      </c>
      <c r="G63" s="738">
        <f t="shared" si="17"/>
        <v>1.3416539301869956E-2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118195</v>
      </c>
      <c r="E64" s="159">
        <f>SUM(E59:E63)</f>
        <v>38995.599999999999</v>
      </c>
      <c r="F64" s="160">
        <f>SUM(F59:F63)</f>
        <v>416175.9162700001</v>
      </c>
      <c r="G64" s="743">
        <f>SUM(G59:G63)</f>
        <v>0.99999999999999989</v>
      </c>
      <c r="H64" s="733">
        <f>(E64-I64)/I64</f>
        <v>0.14898406562323219</v>
      </c>
      <c r="I64" s="689">
        <v>33939.199999999997</v>
      </c>
      <c r="J64" s="189">
        <v>363733.75538999995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266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115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183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98</v>
      </c>
      <c r="E10" s="151">
        <v>7375.2240000000002</v>
      </c>
      <c r="F10" s="133">
        <v>78733.380299999975</v>
      </c>
      <c r="G10" s="737">
        <f>E10/$E$15</f>
        <v>0.68434851999628843</v>
      </c>
      <c r="H10" s="233">
        <f>(E10-I10)/I10</f>
        <v>-6.6904604775821193E-3</v>
      </c>
      <c r="I10" s="685">
        <v>7424.9</v>
      </c>
      <c r="J10" s="185">
        <v>79547.093079999991</v>
      </c>
      <c r="K10" s="192">
        <f>I10/$I$15</f>
        <v>0.70834088589118582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302</v>
      </c>
      <c r="E11" s="151">
        <v>1229.76</v>
      </c>
      <c r="F11" s="133">
        <v>13128.084119999992</v>
      </c>
      <c r="G11" s="738">
        <f>E11/$E$15</f>
        <v>0.1141096780180013</v>
      </c>
      <c r="H11" s="233">
        <f>(E11-I11)/I11</f>
        <v>2.1677124928694337E-3</v>
      </c>
      <c r="I11" s="685">
        <v>1227.0999999999999</v>
      </c>
      <c r="J11" s="185">
        <v>13146.946059999997</v>
      </c>
      <c r="K11" s="193">
        <f>I11/$I$15</f>
        <v>0.11706623672737332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8715</v>
      </c>
      <c r="E12" s="151">
        <v>707.298</v>
      </c>
      <c r="F12" s="133">
        <v>7550.34</v>
      </c>
      <c r="G12" s="738">
        <f>E12/$E$15</f>
        <v>6.5630323837802734E-2</v>
      </c>
      <c r="H12" s="233">
        <f t="shared" ref="H12:H13" si="0">(E12-I12)/I12</f>
        <v>-7.8559145388223062E-2</v>
      </c>
      <c r="I12" s="685">
        <v>767.6</v>
      </c>
      <c r="J12" s="185">
        <v>8223.4</v>
      </c>
      <c r="K12" s="193">
        <f>I12/$I$15</f>
        <v>7.3229600938743186E-2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83880</v>
      </c>
      <c r="E13" s="151">
        <v>1139.8</v>
      </c>
      <c r="F13" s="133">
        <v>12167.5</v>
      </c>
      <c r="G13" s="738">
        <f>E13/$E$15</f>
        <v>0.10576227150412916</v>
      </c>
      <c r="H13" s="233">
        <f t="shared" si="0"/>
        <v>7.2752941176470548E-2</v>
      </c>
      <c r="I13" s="685">
        <v>1062.5</v>
      </c>
      <c r="J13" s="185">
        <v>11383.5</v>
      </c>
      <c r="K13" s="193">
        <f>I13/$I$15</f>
        <v>0.10136327644269755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7</v>
      </c>
      <c r="E14" s="151">
        <v>324.91800000000001</v>
      </c>
      <c r="F14" s="133">
        <v>3468.6105600000001</v>
      </c>
      <c r="G14" s="738">
        <f>E14/$E$15</f>
        <v>3.0149206643778417E-2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93002</v>
      </c>
      <c r="E15" s="146">
        <v>10777</v>
      </c>
      <c r="F15" s="147">
        <v>115047.91497999997</v>
      </c>
      <c r="G15" s="739">
        <f>SUM(G10:G14)</f>
        <v>1.0000000000000002</v>
      </c>
      <c r="H15" s="731">
        <f>(E15-I15)/I15</f>
        <v>2.8133675503954323E-2</v>
      </c>
      <c r="I15" s="686">
        <v>10482.1</v>
      </c>
      <c r="J15" s="186">
        <v>112300.93913999999</v>
      </c>
      <c r="K15" s="194">
        <f>SUM(K10:K13)</f>
        <v>0.99999999999999978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98</v>
      </c>
      <c r="E16" s="151">
        <v>7558.9850000000006</v>
      </c>
      <c r="F16" s="133">
        <v>80547.898909999989</v>
      </c>
      <c r="G16" s="738">
        <f>E16/$E$21</f>
        <v>0.68603290858926891</v>
      </c>
      <c r="H16" s="233">
        <f>(E16-I16)/I16</f>
        <v>-3.3872060327198292E-2</v>
      </c>
      <c r="I16" s="685">
        <v>7824</v>
      </c>
      <c r="J16" s="185">
        <v>83856.604310000024</v>
      </c>
      <c r="K16" s="193">
        <f>I16/$I$21</f>
        <v>0.69588729187419951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302</v>
      </c>
      <c r="E17" s="151">
        <v>1294.817</v>
      </c>
      <c r="F17" s="133">
        <v>13797.717529999998</v>
      </c>
      <c r="G17" s="738">
        <f>E17/$E$21</f>
        <v>0.11751406737820373</v>
      </c>
      <c r="H17" s="233">
        <f>(E17-I17)/I17</f>
        <v>-9.906971889785697E-2</v>
      </c>
      <c r="I17" s="685">
        <v>1437.2</v>
      </c>
      <c r="J17" s="185">
        <v>15403.223129999993</v>
      </c>
      <c r="K17" s="193">
        <f>I17/$I$21</f>
        <v>0.12782837626298563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8723</v>
      </c>
      <c r="E18" s="151">
        <v>668.31200000000001</v>
      </c>
      <c r="F18" s="133">
        <v>7121.5007900000001</v>
      </c>
      <c r="G18" s="738">
        <f>E18/$E$21</f>
        <v>6.0654178465112903E-2</v>
      </c>
      <c r="H18" s="233">
        <f t="shared" ref="H18:H21" si="1">(E18-I18)/I18</f>
        <v>-0.19606399615060743</v>
      </c>
      <c r="I18" s="685">
        <v>831.3</v>
      </c>
      <c r="J18" s="185">
        <v>8909.4</v>
      </c>
      <c r="K18" s="193">
        <f>I18/$I$21</f>
        <v>7.3938024761633692E-2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83857</v>
      </c>
      <c r="E19" s="151">
        <v>1136.3</v>
      </c>
      <c r="F19" s="133">
        <v>12108.3</v>
      </c>
      <c r="G19" s="738">
        <f>E19/$E$21</f>
        <v>0.10312749582516517</v>
      </c>
      <c r="H19" s="233">
        <f t="shared" si="1"/>
        <v>-1.251412183888076E-2</v>
      </c>
      <c r="I19" s="685">
        <v>1150.7</v>
      </c>
      <c r="J19" s="185">
        <v>12333.1</v>
      </c>
      <c r="K19" s="193">
        <f>I19/$I$21</f>
        <v>0.10234630710118116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7</v>
      </c>
      <c r="E20" s="151">
        <v>359.98599999999999</v>
      </c>
      <c r="F20" s="133">
        <v>3835.9723299999996</v>
      </c>
      <c r="G20" s="738">
        <f>E20/$E$21</f>
        <v>3.2671349742249327E-2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92987</v>
      </c>
      <c r="E21" s="146">
        <v>11018.4</v>
      </c>
      <c r="F21" s="147">
        <v>117411.38956</v>
      </c>
      <c r="G21" s="739">
        <f>SUM(G16:G20)</f>
        <v>1</v>
      </c>
      <c r="H21" s="731">
        <f t="shared" si="1"/>
        <v>-1.9994307670414213E-2</v>
      </c>
      <c r="I21" s="686">
        <v>11243.2</v>
      </c>
      <c r="J21" s="186">
        <v>120502.32744000002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98</v>
      </c>
      <c r="E22" s="173">
        <v>9791.3329999999987</v>
      </c>
      <c r="F22" s="172">
        <v>104578.55483999998</v>
      </c>
      <c r="G22" s="737">
        <f>E22/$E$27</f>
        <v>0.56112077067669175</v>
      </c>
      <c r="H22" s="656">
        <f>(E22-I22)/I22</f>
        <v>0.143847313084112</v>
      </c>
      <c r="I22" s="684">
        <v>8560</v>
      </c>
      <c r="J22" s="187">
        <v>91759.189330000008</v>
      </c>
      <c r="K22" s="192">
        <f>I22/$I$27</f>
        <v>0.67716161696068344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303</v>
      </c>
      <c r="E23" s="151">
        <v>2149.7919999999999</v>
      </c>
      <c r="F23" s="133">
        <v>22961.691349999997</v>
      </c>
      <c r="G23" s="738">
        <f>E23/$E$27</f>
        <v>0.12320007335411701</v>
      </c>
      <c r="H23" s="233">
        <f t="shared" ref="H23:H27" si="2">(E23-I23)/I23</f>
        <v>0.32083558613910051</v>
      </c>
      <c r="I23" s="685">
        <v>1627.6</v>
      </c>
      <c r="J23" s="185">
        <v>17447.405809999997</v>
      </c>
      <c r="K23" s="193">
        <f>I23/$I$27</f>
        <v>0.12875563642116922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8735</v>
      </c>
      <c r="E24" s="151">
        <v>2241.5700000000002</v>
      </c>
      <c r="F24" s="133">
        <v>23942.00851</v>
      </c>
      <c r="G24" s="738">
        <f>E24/$E$27</f>
        <v>0.12845967815881168</v>
      </c>
      <c r="H24" s="233">
        <f t="shared" si="2"/>
        <v>1.178396501457726</v>
      </c>
      <c r="I24" s="685">
        <v>1029</v>
      </c>
      <c r="J24" s="185">
        <v>11029.9</v>
      </c>
      <c r="K24" s="193">
        <f>I24/$I$27</f>
        <v>8.1401787833241035E-2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83861</v>
      </c>
      <c r="E25" s="151">
        <v>2900.1</v>
      </c>
      <c r="F25" s="133">
        <v>30974.7</v>
      </c>
      <c r="G25" s="738">
        <f>E25/$E$27</f>
        <v>0.16619865211810014</v>
      </c>
      <c r="H25" s="233">
        <f t="shared" si="2"/>
        <v>1.0360151642796964</v>
      </c>
      <c r="I25" s="685">
        <v>1424.4</v>
      </c>
      <c r="J25" s="185">
        <v>15268.4</v>
      </c>
      <c r="K25" s="193">
        <f>I25/$I$27</f>
        <v>0.11268095878490626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7</v>
      </c>
      <c r="E26" s="151">
        <v>366.80500000000001</v>
      </c>
      <c r="F26" s="133">
        <v>3917.7275</v>
      </c>
      <c r="G26" s="738">
        <f>E26/$E$27</f>
        <v>2.102082569227948E-2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93004</v>
      </c>
      <c r="E27" s="176">
        <v>17449.599999999999</v>
      </c>
      <c r="F27" s="177">
        <v>186374.68220000001</v>
      </c>
      <c r="G27" s="745">
        <f>SUM(G22:G26)</f>
        <v>1</v>
      </c>
      <c r="H27" s="744">
        <f t="shared" si="2"/>
        <v>0.38039712048097452</v>
      </c>
      <c r="I27" s="693">
        <v>12641</v>
      </c>
      <c r="J27" s="188">
        <v>135504.89514000001</v>
      </c>
      <c r="K27" s="195">
        <f>SUM(K22:K25)</f>
        <v>0.99999999999999989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98</v>
      </c>
      <c r="E28" s="151">
        <f>E10+E16+E22</f>
        <v>24725.542000000001</v>
      </c>
      <c r="F28" s="133">
        <f>F10+F16+F22</f>
        <v>263859.83404999995</v>
      </c>
      <c r="G28" s="738">
        <f>E28/$E$33</f>
        <v>0.63003037329596134</v>
      </c>
      <c r="H28" s="233">
        <f>(E28-I28)/I28</f>
        <v>3.8499972699284714E-2</v>
      </c>
      <c r="I28" s="688">
        <v>23808.9</v>
      </c>
      <c r="J28" s="185">
        <v>255162.88672000001</v>
      </c>
      <c r="K28" s="193">
        <f>I28/$I$33</f>
        <v>0.69279788630140571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303</v>
      </c>
      <c r="E29" s="151">
        <f t="shared" ref="E29:F32" si="3">E11+E17+E23</f>
        <v>4674.3690000000006</v>
      </c>
      <c r="F29" s="133">
        <f t="shared" si="3"/>
        <v>49887.492999999988</v>
      </c>
      <c r="G29" s="738">
        <f>E29/$E$33</f>
        <v>0.11910737673588993</v>
      </c>
      <c r="H29" s="233">
        <f t="shared" ref="H29:H31" si="4">(E29-I29)/I29</f>
        <v>8.9114145250355548E-2</v>
      </c>
      <c r="I29" s="685">
        <v>4291.8999999999996</v>
      </c>
      <c r="J29" s="185">
        <v>45997.574999999983</v>
      </c>
      <c r="K29" s="193">
        <f>I29/$I$33</f>
        <v>0.1248868804613822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8735</v>
      </c>
      <c r="E30" s="151">
        <f t="shared" si="3"/>
        <v>3617.1800000000003</v>
      </c>
      <c r="F30" s="133">
        <f t="shared" si="3"/>
        <v>38613.849300000002</v>
      </c>
      <c r="G30" s="738">
        <f>E30/$E$33</f>
        <v>9.216919352783795E-2</v>
      </c>
      <c r="H30" s="233">
        <f t="shared" si="4"/>
        <v>0.37645268084782535</v>
      </c>
      <c r="I30" s="685">
        <v>2627.9</v>
      </c>
      <c r="J30" s="185">
        <v>28162.699999999997</v>
      </c>
      <c r="K30" s="193">
        <f>I30/$I$33</f>
        <v>7.6467353191935122E-2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83861</v>
      </c>
      <c r="E31" s="151">
        <f t="shared" si="3"/>
        <v>5176.2</v>
      </c>
      <c r="F31" s="133">
        <f t="shared" si="3"/>
        <v>55250.5</v>
      </c>
      <c r="G31" s="738">
        <f>E31/$E$33</f>
        <v>0.13189450885463117</v>
      </c>
      <c r="H31" s="233">
        <f t="shared" si="4"/>
        <v>0.42297118979546955</v>
      </c>
      <c r="I31" s="685">
        <v>3637.6</v>
      </c>
      <c r="J31" s="185">
        <v>38985</v>
      </c>
      <c r="K31" s="193">
        <f>I31/$I$33</f>
        <v>0.1058478800452769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7</v>
      </c>
      <c r="E32" s="151">
        <f>E14+E20+E26</f>
        <v>1051.7090000000001</v>
      </c>
      <c r="F32" s="133">
        <f t="shared" si="3"/>
        <v>11222.310389999999</v>
      </c>
      <c r="G32" s="738">
        <f>E32/$E$33</f>
        <v>2.6798547585679705E-2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93004</v>
      </c>
      <c r="E33" s="159">
        <f>SUM(E28:E32)</f>
        <v>39245</v>
      </c>
      <c r="F33" s="160">
        <f>SUM(F28:F32)</f>
        <v>418833.98673999996</v>
      </c>
      <c r="G33" s="743">
        <f>SUM(G28:G32)</f>
        <v>1</v>
      </c>
      <c r="H33" s="733">
        <f>(E33-I33)/I33</f>
        <v>0.14196174740952611</v>
      </c>
      <c r="I33" s="689">
        <v>34366.300000000003</v>
      </c>
      <c r="J33" s="189">
        <v>368308.16172000003</v>
      </c>
      <c r="K33" s="196">
        <f>SUM(K28:K31)</f>
        <v>0.99999999999999989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116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183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172</v>
      </c>
      <c r="E41" s="151">
        <v>25019.963</v>
      </c>
      <c r="F41" s="133">
        <v>266918.99835000001</v>
      </c>
      <c r="G41" s="737">
        <f>E41/$E$46</f>
        <v>0.65073071940156002</v>
      </c>
      <c r="H41" s="233">
        <f>(E41-I41)/I41</f>
        <v>-0.25842213039987388</v>
      </c>
      <c r="I41" s="685">
        <v>33738.821000000004</v>
      </c>
      <c r="J41" s="185">
        <v>361312.22945000004</v>
      </c>
      <c r="K41" s="192">
        <f>I41/$I$46</f>
        <v>0.83515604547368205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457</v>
      </c>
      <c r="E42" s="151">
        <v>8011.741</v>
      </c>
      <c r="F42" s="133">
        <v>85518.880139999994</v>
      </c>
      <c r="G42" s="738">
        <f t="shared" ref="G42" si="5">E42/$E$46</f>
        <v>0.20837304933620299</v>
      </c>
      <c r="H42" s="233">
        <f>(E42-I42)/I42</f>
        <v>2.7973701934721227</v>
      </c>
      <c r="I42" s="685">
        <v>2109.8130000000001</v>
      </c>
      <c r="J42" s="185">
        <v>22593.813789999993</v>
      </c>
      <c r="K42" s="193">
        <f t="shared" ref="K42:K44" si="6">I42/$I$46</f>
        <v>5.2225389908229621E-2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18117</v>
      </c>
      <c r="E43" s="151">
        <v>1213.0130000000001</v>
      </c>
      <c r="F43" s="133">
        <v>12948.287619999999</v>
      </c>
      <c r="G43" s="738">
        <f>E43/$E$46</f>
        <v>3.1548600696709443E-2</v>
      </c>
      <c r="H43" s="233">
        <f t="shared" ref="H43:H44" si="7">(E43-I43)/I43</f>
        <v>-0.11264723826300183</v>
      </c>
      <c r="I43" s="685">
        <v>1367.0020000000002</v>
      </c>
      <c r="J43" s="185">
        <v>14649.242</v>
      </c>
      <c r="K43" s="193">
        <f t="shared" si="6"/>
        <v>3.3838170707702397E-2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364754</v>
      </c>
      <c r="E44" s="151">
        <v>3293.6380000000004</v>
      </c>
      <c r="F44" s="133">
        <v>35160.593000000001</v>
      </c>
      <c r="G44" s="738">
        <f>E44/$E$46</f>
        <v>8.5662453824904353E-2</v>
      </c>
      <c r="H44" s="233">
        <f t="shared" si="7"/>
        <v>3.489298646258962E-2</v>
      </c>
      <c r="I44" s="685">
        <v>3182.5880000000002</v>
      </c>
      <c r="J44" s="185">
        <v>34095.273999999998</v>
      </c>
      <c r="K44" s="193">
        <f t="shared" si="6"/>
        <v>7.8780393910385757E-2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22</v>
      </c>
      <c r="E45" s="151">
        <v>910.67200000000003</v>
      </c>
      <c r="F45" s="133">
        <v>9721.7263800000001</v>
      </c>
      <c r="G45" s="738">
        <f>E45/$E$46</f>
        <v>2.3685176740623374E-2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383522</v>
      </c>
      <c r="E46" s="146">
        <v>38449.026999999995</v>
      </c>
      <c r="F46" s="147">
        <v>410268.48549000005</v>
      </c>
      <c r="G46" s="739">
        <f>SUM(G41:G45)</f>
        <v>1</v>
      </c>
      <c r="H46" s="731">
        <f>(E46-I46)/I46</f>
        <v>-4.8249571565324612E-2</v>
      </c>
      <c r="I46" s="686">
        <v>40398.224000000009</v>
      </c>
      <c r="J46" s="186">
        <v>432650.55924000003</v>
      </c>
      <c r="K46" s="194">
        <f>SUM(K41:K44)</f>
        <v>0.99999999999999978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172</v>
      </c>
      <c r="E47" s="151">
        <v>21686.829000000002</v>
      </c>
      <c r="F47" s="133">
        <v>230971.33433000004</v>
      </c>
      <c r="G47" s="738">
        <f>E47/$E$52</f>
        <v>0.62229082418675019</v>
      </c>
      <c r="H47" s="233">
        <f>(E47-I47)/I47</f>
        <v>-0.2977192323664512</v>
      </c>
      <c r="I47" s="685">
        <v>30880.567999999999</v>
      </c>
      <c r="J47" s="185">
        <v>330805.98284000007</v>
      </c>
      <c r="K47" s="193">
        <f>I47/$I$52</f>
        <v>0.81346067200730998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458</v>
      </c>
      <c r="E48" s="151">
        <v>7761.83</v>
      </c>
      <c r="F48" s="133">
        <v>82700.721770000004</v>
      </c>
      <c r="G48" s="738">
        <f t="shared" ref="G48:G51" si="8">E48/$E$52</f>
        <v>0.2227211542958836</v>
      </c>
      <c r="H48" s="233">
        <f>(E48-I48)/I48</f>
        <v>2.6031616788260172</v>
      </c>
      <c r="I48" s="685">
        <v>2154.172</v>
      </c>
      <c r="J48" s="185">
        <v>23075.809000000016</v>
      </c>
      <c r="K48" s="193">
        <f t="shared" ref="K48:K50" si="9">I48/$I$52</f>
        <v>5.6745530157972845E-2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18136</v>
      </c>
      <c r="E49" s="151">
        <v>1146.6660000000002</v>
      </c>
      <c r="F49" s="133">
        <v>12215.628049999999</v>
      </c>
      <c r="G49" s="738">
        <f t="shared" si="8"/>
        <v>3.2902907576157131E-2</v>
      </c>
      <c r="H49" s="233">
        <f t="shared" ref="H49:H50" si="10">(E49-I49)/I49</f>
        <v>-0.22560659351346074</v>
      </c>
      <c r="I49" s="685">
        <v>1480.7279999999998</v>
      </c>
      <c r="J49" s="185">
        <v>15868.697000000002</v>
      </c>
      <c r="K49" s="193">
        <f t="shared" si="9"/>
        <v>3.9005564727308123E-2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364655</v>
      </c>
      <c r="E50" s="151">
        <v>3282.8</v>
      </c>
      <c r="F50" s="133">
        <v>34980.9</v>
      </c>
      <c r="G50" s="738">
        <f t="shared" si="8"/>
        <v>9.4198018421239149E-2</v>
      </c>
      <c r="H50" s="233">
        <f t="shared" si="10"/>
        <v>-4.7497461192514093E-2</v>
      </c>
      <c r="I50" s="685">
        <v>3446.5</v>
      </c>
      <c r="J50" s="185">
        <v>36939.4</v>
      </c>
      <c r="K50" s="193">
        <f t="shared" si="9"/>
        <v>9.0788233107408967E-2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22</v>
      </c>
      <c r="E51" s="151">
        <v>971.86500000000001</v>
      </c>
      <c r="F51" s="133">
        <v>10356.112539999998</v>
      </c>
      <c r="G51" s="738">
        <f t="shared" si="8"/>
        <v>2.7887095519970023E-2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383443</v>
      </c>
      <c r="E52" s="146">
        <v>34849.99</v>
      </c>
      <c r="F52" s="147">
        <v>371224.69669000007</v>
      </c>
      <c r="G52" s="739">
        <f>SUM(G47:G51)</f>
        <v>1</v>
      </c>
      <c r="H52" s="731">
        <f t="shared" ref="H52" si="11">(E52-I52)/I52</f>
        <v>-8.1976203130459488E-2</v>
      </c>
      <c r="I52" s="686">
        <v>37961.968000000001</v>
      </c>
      <c r="J52" s="186">
        <v>406689.88884000009</v>
      </c>
      <c r="K52" s="194">
        <f>SUM(K47:K50)</f>
        <v>0.99999999999999978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172</v>
      </c>
      <c r="E53" s="173">
        <v>29752.441999999999</v>
      </c>
      <c r="F53" s="172">
        <v>317587.03171999991</v>
      </c>
      <c r="G53" s="737">
        <f>E53/$E$58</f>
        <v>0.56943506973935265</v>
      </c>
      <c r="H53" s="656">
        <f>(E53-I53)/I53</f>
        <v>-0.22103096141238668</v>
      </c>
      <c r="I53" s="684">
        <v>38194.639999999999</v>
      </c>
      <c r="J53" s="187">
        <v>409264.98418999987</v>
      </c>
      <c r="K53" s="192">
        <f>I53/$I$58</f>
        <v>0.81861072167468218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459</v>
      </c>
      <c r="E54" s="151">
        <v>9309.280999999999</v>
      </c>
      <c r="F54" s="133">
        <v>99416.84613000002</v>
      </c>
      <c r="G54" s="738">
        <f t="shared" ref="G54:G57" si="12">E54/$E$58</f>
        <v>0.17817129348435434</v>
      </c>
      <c r="H54" s="233">
        <f t="shared" ref="H54:H56" si="13">(E54-I54)/I54</f>
        <v>2.9378978123309296</v>
      </c>
      <c r="I54" s="685">
        <v>2364.0229999999997</v>
      </c>
      <c r="J54" s="185">
        <v>25328.273070000014</v>
      </c>
      <c r="K54" s="193">
        <f t="shared" ref="K54:K56" si="14">I54/$I$58</f>
        <v>5.0667176705567772E-2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18158</v>
      </c>
      <c r="E55" s="151">
        <v>3842.1450000000004</v>
      </c>
      <c r="F55" s="133">
        <v>41036.148120000005</v>
      </c>
      <c r="G55" s="738">
        <f t="shared" si="12"/>
        <v>7.3535211194553557E-2</v>
      </c>
      <c r="H55" s="233">
        <f t="shared" si="13"/>
        <v>1.0960782666381528</v>
      </c>
      <c r="I55" s="685">
        <v>1833.0160000000001</v>
      </c>
      <c r="J55" s="185">
        <v>19644.582000000002</v>
      </c>
      <c r="K55" s="193">
        <f t="shared" si="14"/>
        <v>3.9286312178914089E-2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364671</v>
      </c>
      <c r="E56" s="151">
        <v>8378.2999999999993</v>
      </c>
      <c r="F56" s="133">
        <v>89486</v>
      </c>
      <c r="G56" s="738">
        <f t="shared" si="12"/>
        <v>0.16035315167733857</v>
      </c>
      <c r="H56" s="233">
        <f t="shared" si="13"/>
        <v>0.96387886175050386</v>
      </c>
      <c r="I56" s="685">
        <v>4266.2</v>
      </c>
      <c r="J56" s="185">
        <v>45731.1</v>
      </c>
      <c r="K56" s="193">
        <f t="shared" si="14"/>
        <v>9.1435789440835913E-2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22</v>
      </c>
      <c r="E57" s="151">
        <v>966.88300000000004</v>
      </c>
      <c r="F57" s="133">
        <v>10326.96326</v>
      </c>
      <c r="G57" s="738">
        <f t="shared" si="12"/>
        <v>1.8505273904400675E-2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383482</v>
      </c>
      <c r="E58" s="176">
        <v>52249.051000000007</v>
      </c>
      <c r="F58" s="177">
        <v>557852.98922999995</v>
      </c>
      <c r="G58" s="745">
        <f>SUM(G53:G57)</f>
        <v>0.99999999999999978</v>
      </c>
      <c r="H58" s="744">
        <f t="shared" ref="H58" si="15">(E58-I58)/I58</f>
        <v>0.11983339405548216</v>
      </c>
      <c r="I58" s="693">
        <v>46657.879000000001</v>
      </c>
      <c r="J58" s="188">
        <v>499968.93925999984</v>
      </c>
      <c r="K58" s="195">
        <f>SUM(K53:K56)</f>
        <v>1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172</v>
      </c>
      <c r="E59" s="151">
        <f>E41+E47+E53</f>
        <v>76459.233999999997</v>
      </c>
      <c r="F59" s="133">
        <f>F41+F47+F53</f>
        <v>815477.36439999996</v>
      </c>
      <c r="G59" s="738">
        <f>E59/$E$64</f>
        <v>0.60900366861877953</v>
      </c>
      <c r="H59" s="233">
        <f>(E59-I59)/I59</f>
        <v>-0.25633461947104524</v>
      </c>
      <c r="I59" s="688">
        <v>102814.02900000001</v>
      </c>
      <c r="J59" s="185">
        <v>1101383.1964799999</v>
      </c>
      <c r="K59" s="193">
        <f>I59/$I$64</f>
        <v>0.82239334023958821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459</v>
      </c>
      <c r="E60" s="151">
        <f t="shared" ref="E60:F61" si="16">E42+E48+E54</f>
        <v>25082.851999999999</v>
      </c>
      <c r="F60" s="133">
        <f t="shared" si="16"/>
        <v>267636.44804000005</v>
      </c>
      <c r="G60" s="738">
        <f t="shared" ref="G60:G63" si="17">E60/$E$64</f>
        <v>0.19978684180150028</v>
      </c>
      <c r="H60" s="233">
        <f t="shared" ref="H60:H62" si="18">(E60-I60)/I60</f>
        <v>2.7843726199485572</v>
      </c>
      <c r="I60" s="685">
        <v>6628.0079999999998</v>
      </c>
      <c r="J60" s="185">
        <v>70997.895860000019</v>
      </c>
      <c r="K60" s="193">
        <f t="shared" ref="K60:K62" si="19">I60/$I$64</f>
        <v>5.301639952515344E-2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18158</v>
      </c>
      <c r="E61" s="151">
        <f>E43+E49+E55</f>
        <v>6201.8240000000005</v>
      </c>
      <c r="F61" s="133">
        <f t="shared" si="16"/>
        <v>66200.06379</v>
      </c>
      <c r="G61" s="738">
        <f t="shared" si="17"/>
        <v>4.9398004276736462E-2</v>
      </c>
      <c r="H61" s="233">
        <f t="shared" si="18"/>
        <v>0.32496486671141744</v>
      </c>
      <c r="I61" s="685">
        <v>4680.7460000000001</v>
      </c>
      <c r="J61" s="185">
        <v>50162.521000000008</v>
      </c>
      <c r="K61" s="193">
        <f t="shared" si="19"/>
        <v>3.7440555293802281E-2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364671</v>
      </c>
      <c r="E62" s="151">
        <f t="shared" ref="E62:F63" si="20">E44+E50+E56</f>
        <v>14954.737999999999</v>
      </c>
      <c r="F62" s="133">
        <f t="shared" si="20"/>
        <v>159627.49300000002</v>
      </c>
      <c r="G62" s="738">
        <f t="shared" si="17"/>
        <v>0.11911563625176613</v>
      </c>
      <c r="H62" s="233">
        <f t="shared" si="18"/>
        <v>0.3725876727627575</v>
      </c>
      <c r="I62" s="685">
        <v>10895.288</v>
      </c>
      <c r="J62" s="185">
        <v>116765.774</v>
      </c>
      <c r="K62" s="193">
        <f t="shared" si="19"/>
        <v>8.7149704941456019E-2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22</v>
      </c>
      <c r="E63" s="151">
        <f>E45+E51+E57</f>
        <v>2849.42</v>
      </c>
      <c r="F63" s="133">
        <f t="shared" si="20"/>
        <v>30404.802179999999</v>
      </c>
      <c r="G63" s="738">
        <f t="shared" si="17"/>
        <v>2.2695849051217579E-2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383482</v>
      </c>
      <c r="E64" s="159">
        <f>SUM(E59:E63)</f>
        <v>125548.068</v>
      </c>
      <c r="F64" s="160">
        <f>SUM(F59:F63)</f>
        <v>1339346.17141</v>
      </c>
      <c r="G64" s="743">
        <f>SUM(G59:G63)</f>
        <v>1</v>
      </c>
      <c r="H64" s="733">
        <f>(E64-I64)/I64</f>
        <v>4.2393631237518329E-3</v>
      </c>
      <c r="I64" s="689">
        <v>125018.07100000001</v>
      </c>
      <c r="J64" s="189">
        <v>1339309.3873399999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6" zoomScaleNormal="100" zoomScaleSheetLayoutView="100" workbookViewId="0">
      <selection activeCell="O47" sqref="O47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267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117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115</v>
      </c>
      <c r="E10" s="151">
        <v>10815.911999999998</v>
      </c>
      <c r="F10" s="133">
        <v>115463.42389999994</v>
      </c>
      <c r="G10" s="737">
        <f>E10/$E$15</f>
        <v>0.69905456237639119</v>
      </c>
      <c r="H10" s="233">
        <f>(E10-I10)/I10</f>
        <v>3.750750606720437E-2</v>
      </c>
      <c r="I10" s="685">
        <v>10424.9</v>
      </c>
      <c r="J10" s="185">
        <v>111688.48091999999</v>
      </c>
      <c r="K10" s="192">
        <f>I10/$I$15</f>
        <v>0.69753235109130574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382</v>
      </c>
      <c r="E11" s="151">
        <v>1273.367</v>
      </c>
      <c r="F11" s="133">
        <v>13594.103219999988</v>
      </c>
      <c r="G11" s="738">
        <f>E11/$E$15</f>
        <v>8.2300319282325729E-2</v>
      </c>
      <c r="H11" s="233">
        <f>(E11-I11)/I11</f>
        <v>-0.14475988985156835</v>
      </c>
      <c r="I11" s="685">
        <v>1488.9</v>
      </c>
      <c r="J11" s="185">
        <v>15951.960579999984</v>
      </c>
      <c r="K11" s="193">
        <f>I11/$I$15</f>
        <v>9.9622626359950242E-2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13027</v>
      </c>
      <c r="E12" s="151">
        <v>875.9</v>
      </c>
      <c r="F12" s="133">
        <v>9350.7999999999993</v>
      </c>
      <c r="G12" s="738">
        <f>E12/$E$15</f>
        <v>5.6611212367989043E-2</v>
      </c>
      <c r="H12" s="233">
        <f t="shared" ref="H12:H13" si="0">(E12-I12)/I12</f>
        <v>-9.598513778511715E-2</v>
      </c>
      <c r="I12" s="685">
        <v>968.9</v>
      </c>
      <c r="J12" s="185">
        <v>10380.700000000001</v>
      </c>
      <c r="K12" s="193">
        <f>I12/$I$15</f>
        <v>6.4829312029119332E-2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175253</v>
      </c>
      <c r="E13" s="151">
        <v>2175.3000000000002</v>
      </c>
      <c r="F13" s="133">
        <v>23221.7</v>
      </c>
      <c r="G13" s="738">
        <f>E13/$E$15</f>
        <v>0.14059409780121768</v>
      </c>
      <c r="H13" s="233">
        <f t="shared" si="0"/>
        <v>5.4588645949483865E-2</v>
      </c>
      <c r="I13" s="685">
        <v>2062.6999999999998</v>
      </c>
      <c r="J13" s="185">
        <v>22098.9</v>
      </c>
      <c r="K13" s="193">
        <f>I13/$I$15</f>
        <v>0.13801571051962477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12</v>
      </c>
      <c r="E14" s="151">
        <v>331.721</v>
      </c>
      <c r="F14" s="133">
        <v>3541.2284100000002</v>
      </c>
      <c r="G14" s="738">
        <f>E14/$E$15</f>
        <v>2.1439808172076372E-2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188789</v>
      </c>
      <c r="E15" s="146">
        <v>15472.199999999999</v>
      </c>
      <c r="F15" s="147">
        <v>165171.25552999994</v>
      </c>
      <c r="G15" s="739">
        <f>SUM(G10:G14)</f>
        <v>1</v>
      </c>
      <c r="H15" s="731">
        <f>(E15-I15)/I15</f>
        <v>3.5248303825926447E-2</v>
      </c>
      <c r="I15" s="686">
        <v>14945.399999999998</v>
      </c>
      <c r="J15" s="186">
        <v>160120.04149999996</v>
      </c>
      <c r="K15" s="194">
        <f>SUM(K10:K13)</f>
        <v>1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115</v>
      </c>
      <c r="E16" s="151">
        <v>10669.225</v>
      </c>
      <c r="F16" s="133">
        <v>113690.54631999992</v>
      </c>
      <c r="G16" s="738">
        <f>E16/$E$21</f>
        <v>0.68038753658863216</v>
      </c>
      <c r="H16" s="233">
        <f>(E16-I16)/I16</f>
        <v>-1.1495557429145759E-2</v>
      </c>
      <c r="I16" s="685">
        <v>10793.3</v>
      </c>
      <c r="J16" s="185">
        <v>115681.78609999995</v>
      </c>
      <c r="K16" s="193">
        <f>I16/$I$21</f>
        <v>0.67625074402431007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383</v>
      </c>
      <c r="E17" s="151">
        <v>1650.2630000000001</v>
      </c>
      <c r="F17" s="133">
        <v>17584.578940000003</v>
      </c>
      <c r="G17" s="738">
        <f>E17/$E$21</f>
        <v>0.10523898195917378</v>
      </c>
      <c r="H17" s="233">
        <f>(E17-I17)/I17</f>
        <v>-0.12406422505307847</v>
      </c>
      <c r="I17" s="685">
        <v>1884</v>
      </c>
      <c r="J17" s="185">
        <v>20192.817340000005</v>
      </c>
      <c r="K17" s="193">
        <f>I17/$I$21</f>
        <v>0.11804141474264591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13040</v>
      </c>
      <c r="E18" s="151">
        <v>827.7</v>
      </c>
      <c r="F18" s="133">
        <v>8819.6</v>
      </c>
      <c r="G18" s="738">
        <f>E18/$E$21</f>
        <v>5.2783286886761767E-2</v>
      </c>
      <c r="H18" s="233">
        <f t="shared" ref="H18:H21" si="1">(E18-I18)/I18</f>
        <v>-0.21118841132183352</v>
      </c>
      <c r="I18" s="685">
        <v>1049.3</v>
      </c>
      <c r="J18" s="185">
        <v>11246.7</v>
      </c>
      <c r="K18" s="193">
        <f>I18/$I$21</f>
        <v>6.5743554399924825E-2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175208</v>
      </c>
      <c r="E19" s="151">
        <v>2168.6</v>
      </c>
      <c r="F19" s="133">
        <v>23108.7</v>
      </c>
      <c r="G19" s="738">
        <f>E19/$E$21</f>
        <v>0.13829386969026405</v>
      </c>
      <c r="H19" s="233">
        <f t="shared" si="1"/>
        <v>-2.9231389050539496E-2</v>
      </c>
      <c r="I19" s="685">
        <v>2233.9</v>
      </c>
      <c r="J19" s="185">
        <v>23942.400000000001</v>
      </c>
      <c r="K19" s="193">
        <f>I19/$I$21</f>
        <v>0.13996428683311929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12</v>
      </c>
      <c r="E20" s="151">
        <v>365.31200000000001</v>
      </c>
      <c r="F20" s="133">
        <v>3892.7298200000005</v>
      </c>
      <c r="G20" s="738">
        <f>E20/$E$21</f>
        <v>2.3296324875168195E-2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188758</v>
      </c>
      <c r="E21" s="146">
        <v>15681.100000000002</v>
      </c>
      <c r="F21" s="147">
        <v>167096.15507999994</v>
      </c>
      <c r="G21" s="739">
        <f>SUM(G16:G20)</f>
        <v>1</v>
      </c>
      <c r="H21" s="731">
        <f t="shared" si="1"/>
        <v>-1.7505717239434605E-2</v>
      </c>
      <c r="I21" s="686">
        <v>15960.499999999998</v>
      </c>
      <c r="J21" s="186">
        <v>171063.70343999995</v>
      </c>
      <c r="K21" s="194">
        <f>SUM(K16:K19)</f>
        <v>1.0000000000000002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115</v>
      </c>
      <c r="E22" s="173">
        <v>12040.031000000001</v>
      </c>
      <c r="F22" s="172">
        <v>128595.64549000002</v>
      </c>
      <c r="G22" s="737">
        <f>E22/$E$27</f>
        <v>0.52319526344378064</v>
      </c>
      <c r="H22" s="656">
        <f>(E22-I22)/I22</f>
        <v>9.714151631128129E-2</v>
      </c>
      <c r="I22" s="684">
        <v>10974</v>
      </c>
      <c r="J22" s="187">
        <v>117635.27694000001</v>
      </c>
      <c r="K22" s="192">
        <f>I22/$I$27</f>
        <v>0.64391583443840739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386</v>
      </c>
      <c r="E23" s="151">
        <v>2290.79</v>
      </c>
      <c r="F23" s="133">
        <v>24466.958640000001</v>
      </c>
      <c r="G23" s="738">
        <f>E23/$E$27</f>
        <v>9.9545464421510049E-2</v>
      </c>
      <c r="H23" s="233">
        <f t="shared" ref="H23:H27" si="2">(E23-I23)/I23</f>
        <v>0.14276663673550835</v>
      </c>
      <c r="I23" s="685">
        <v>2004.6</v>
      </c>
      <c r="J23" s="185">
        <v>21488.492840000014</v>
      </c>
      <c r="K23" s="193">
        <f>I23/$I$27</f>
        <v>0.11762289791463744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13058</v>
      </c>
      <c r="E24" s="151">
        <v>2775.9</v>
      </c>
      <c r="F24" s="133">
        <v>29648.2</v>
      </c>
      <c r="G24" s="738">
        <f>E24/$E$27</f>
        <v>0.12062574687669746</v>
      </c>
      <c r="H24" s="233">
        <f t="shared" si="2"/>
        <v>1.1371160212487488</v>
      </c>
      <c r="I24" s="685">
        <v>1298.9000000000001</v>
      </c>
      <c r="J24" s="185">
        <v>13923.5</v>
      </c>
      <c r="K24" s="193">
        <f>I24/$I$27</f>
        <v>7.6214896788048783E-2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175216</v>
      </c>
      <c r="E25" s="151">
        <v>5534.8</v>
      </c>
      <c r="F25" s="133">
        <v>59115.3</v>
      </c>
      <c r="G25" s="738">
        <f>E25/$E$27</f>
        <v>0.24051276480173819</v>
      </c>
      <c r="H25" s="233">
        <f t="shared" si="2"/>
        <v>1.0016635926367945</v>
      </c>
      <c r="I25" s="685">
        <v>2765.1</v>
      </c>
      <c r="J25" s="185">
        <v>29640.799999999999</v>
      </c>
      <c r="K25" s="193">
        <f>I25/$I$27</f>
        <v>0.1622463708589065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12</v>
      </c>
      <c r="E26" s="151">
        <v>370.97899999999998</v>
      </c>
      <c r="F26" s="133">
        <v>3962.3134400000004</v>
      </c>
      <c r="G26" s="738">
        <f>E26/$E$27</f>
        <v>1.6120760456273763E-2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188787</v>
      </c>
      <c r="E27" s="176">
        <v>23012.5</v>
      </c>
      <c r="F27" s="177">
        <v>245788.41757000005</v>
      </c>
      <c r="G27" s="745">
        <f>SUM(G22:G26)</f>
        <v>1.0000000000000002</v>
      </c>
      <c r="H27" s="744">
        <f t="shared" si="2"/>
        <v>0.35029279570018673</v>
      </c>
      <c r="I27" s="693">
        <v>17042.599999999999</v>
      </c>
      <c r="J27" s="188">
        <v>182688.06978000002</v>
      </c>
      <c r="K27" s="195">
        <f>SUM(K22:K25)</f>
        <v>1.0000000000000002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115</v>
      </c>
      <c r="E28" s="151">
        <f>E10+E16+E22</f>
        <v>33525.167999999998</v>
      </c>
      <c r="F28" s="133">
        <f>F10+F16+F22</f>
        <v>357749.61570999987</v>
      </c>
      <c r="G28" s="738">
        <f>E28/$E$33</f>
        <v>0.61893608143884138</v>
      </c>
      <c r="H28" s="233">
        <f>(E28-I28)/I28</f>
        <v>4.1406551897664678E-2</v>
      </c>
      <c r="I28" s="688">
        <v>32192.199999999997</v>
      </c>
      <c r="J28" s="185">
        <v>345005.54395999992</v>
      </c>
      <c r="K28" s="193">
        <f>I28/$I$33</f>
        <v>0.67139118012033738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386</v>
      </c>
      <c r="E29" s="151">
        <f t="shared" ref="E29:F32" si="3">E11+E17+E23</f>
        <v>5214.42</v>
      </c>
      <c r="F29" s="133">
        <f t="shared" si="3"/>
        <v>55645.640799999994</v>
      </c>
      <c r="G29" s="738">
        <f>E29/$E$33</f>
        <v>9.6267755668706073E-2</v>
      </c>
      <c r="H29" s="233">
        <f t="shared" ref="H29:H31" si="4">(E29-I29)/I29</f>
        <v>-3.0326359832635971E-2</v>
      </c>
      <c r="I29" s="685">
        <v>5377.5</v>
      </c>
      <c r="J29" s="185">
        <v>57633.270760000007</v>
      </c>
      <c r="K29" s="193">
        <f>I29/$I$33</f>
        <v>0.11215157929862248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13058</v>
      </c>
      <c r="E30" s="151">
        <f t="shared" si="3"/>
        <v>4479.5</v>
      </c>
      <c r="F30" s="133">
        <f t="shared" si="3"/>
        <v>47818.600000000006</v>
      </c>
      <c r="G30" s="738">
        <f>E30/$E$33</f>
        <v>8.2699784735017295E-2</v>
      </c>
      <c r="H30" s="233">
        <f t="shared" si="4"/>
        <v>0.35042657743209432</v>
      </c>
      <c r="I30" s="685">
        <v>3317.1</v>
      </c>
      <c r="J30" s="185">
        <v>35550.9</v>
      </c>
      <c r="K30" s="193">
        <f>I30/$I$33</f>
        <v>6.9180474884511511E-2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175216</v>
      </c>
      <c r="E31" s="151">
        <f t="shared" si="3"/>
        <v>9878.7000000000007</v>
      </c>
      <c r="F31" s="133">
        <f t="shared" si="3"/>
        <v>105445.70000000001</v>
      </c>
      <c r="G31" s="738">
        <f>E31/$E$33</f>
        <v>0.18237891806268899</v>
      </c>
      <c r="H31" s="233">
        <f t="shared" si="4"/>
        <v>0.39891244317940433</v>
      </c>
      <c r="I31" s="685">
        <v>7061.7000000000007</v>
      </c>
      <c r="J31" s="185">
        <v>75682.100000000006</v>
      </c>
      <c r="K31" s="193">
        <f>I31/$I$33</f>
        <v>0.14727676569652859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12</v>
      </c>
      <c r="E32" s="151">
        <f>E14+E20+E26</f>
        <v>1068.0119999999999</v>
      </c>
      <c r="F32" s="133">
        <f t="shared" si="3"/>
        <v>11396.27167</v>
      </c>
      <c r="G32" s="738">
        <f>E32/$E$33</f>
        <v>1.971746009474613E-2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188787</v>
      </c>
      <c r="E33" s="159">
        <f>SUM(E28:E32)</f>
        <v>54165.8</v>
      </c>
      <c r="F33" s="160">
        <f>SUM(F28:F32)</f>
        <v>578055.82817999984</v>
      </c>
      <c r="G33" s="743">
        <f>SUM(G28:G32)</f>
        <v>0.99999999999999989</v>
      </c>
      <c r="H33" s="733">
        <f>(E33-I33)/I33</f>
        <v>0.12966620436510012</v>
      </c>
      <c r="I33" s="689">
        <v>47948.5</v>
      </c>
      <c r="J33" s="189">
        <v>513871.81471999991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118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77</v>
      </c>
      <c r="E41" s="151">
        <v>11200.765000000001</v>
      </c>
      <c r="F41" s="133">
        <v>119571.92158000002</v>
      </c>
      <c r="G41" s="737">
        <f>E41/$E$46</f>
        <v>0.73780012251915184</v>
      </c>
      <c r="H41" s="233">
        <f>(E41-I41)/I41</f>
        <v>0.1773548115835393</v>
      </c>
      <c r="I41" s="685">
        <v>9513.5</v>
      </c>
      <c r="J41" s="185">
        <v>101924.26357999998</v>
      </c>
      <c r="K41" s="192">
        <f>I41/$I$46</f>
        <v>0.72304219614519361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278</v>
      </c>
      <c r="E42" s="151">
        <v>1404.2349999999999</v>
      </c>
      <c r="F42" s="133">
        <v>14990.256289999999</v>
      </c>
      <c r="G42" s="738">
        <f t="shared" ref="G42" si="5">E42/$E$46</f>
        <v>9.2497678064460867E-2</v>
      </c>
      <c r="H42" s="233">
        <f>(E42-I42)/I42</f>
        <v>9.8431633291614362E-2</v>
      </c>
      <c r="I42" s="685">
        <v>1278.4000000000001</v>
      </c>
      <c r="J42" s="185">
        <v>13696.302939999998</v>
      </c>
      <c r="K42" s="193">
        <f t="shared" ref="K42:K44" si="6">I42/$I$46</f>
        <v>9.7160576396911294E-2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10979</v>
      </c>
      <c r="E43" s="151">
        <v>713</v>
      </c>
      <c r="F43" s="133">
        <v>7611</v>
      </c>
      <c r="G43" s="738">
        <f>E43/$E$46</f>
        <v>4.6965674876328113E-2</v>
      </c>
      <c r="H43" s="233">
        <f t="shared" ref="H43:H44" si="7">(E43-I43)/I43</f>
        <v>-7.6664076664076722E-2</v>
      </c>
      <c r="I43" s="685">
        <v>772.2</v>
      </c>
      <c r="J43" s="185">
        <v>8272.7999999999993</v>
      </c>
      <c r="K43" s="193">
        <f t="shared" si="6"/>
        <v>5.8688514622727554E-2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125184</v>
      </c>
      <c r="E44" s="151">
        <v>1690.3</v>
      </c>
      <c r="F44" s="133">
        <v>18044.099999999999</v>
      </c>
      <c r="G44" s="738">
        <f>E44/$E$46</f>
        <v>0.11134092600765415</v>
      </c>
      <c r="H44" s="233">
        <f t="shared" si="7"/>
        <v>6.074678380922495E-2</v>
      </c>
      <c r="I44" s="685">
        <v>1593.5</v>
      </c>
      <c r="J44" s="185">
        <v>17072</v>
      </c>
      <c r="K44" s="193">
        <f t="shared" si="6"/>
        <v>0.1211087128351675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9</v>
      </c>
      <c r="E45" s="151">
        <v>173</v>
      </c>
      <c r="F45" s="133">
        <v>1846.8232499999999</v>
      </c>
      <c r="G45" s="738">
        <f>E45/$E$46</f>
        <v>1.1395598532404997E-2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136527</v>
      </c>
      <c r="E46" s="146">
        <v>15181.300000000001</v>
      </c>
      <c r="F46" s="147">
        <v>162064.10112000001</v>
      </c>
      <c r="G46" s="739">
        <f>SUM(G41:G45)</f>
        <v>0.99999999999999989</v>
      </c>
      <c r="H46" s="731">
        <f>(E46-I46)/I46</f>
        <v>0.15380464522405307</v>
      </c>
      <c r="I46" s="686">
        <v>13157.6</v>
      </c>
      <c r="J46" s="186">
        <v>140965.36651999998</v>
      </c>
      <c r="K46" s="194">
        <f>SUM(K41:K44)</f>
        <v>1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77</v>
      </c>
      <c r="E47" s="151">
        <v>10059.696</v>
      </c>
      <c r="F47" s="133">
        <v>107195.53557000002</v>
      </c>
      <c r="G47" s="738">
        <f>E47/$E$52</f>
        <v>0.70724391512816542</v>
      </c>
      <c r="H47" s="233">
        <f>(E47-I47)/I47</f>
        <v>9.8567887213200631E-2</v>
      </c>
      <c r="I47" s="685">
        <v>9157.1</v>
      </c>
      <c r="J47" s="185">
        <v>98144.861979999972</v>
      </c>
      <c r="K47" s="193">
        <f>I47/$I$52</f>
        <v>0.68938492810359109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279</v>
      </c>
      <c r="E48" s="151">
        <v>1615.1290000000001</v>
      </c>
      <c r="F48" s="133">
        <v>17210.307220000006</v>
      </c>
      <c r="G48" s="738">
        <f t="shared" ref="G48:G51" si="8">E48/$E$52</f>
        <v>0.11355116073060645</v>
      </c>
      <c r="H48" s="233">
        <f>(E48-I48)/I48</f>
        <v>3.2757209540251957E-2</v>
      </c>
      <c r="I48" s="685">
        <v>1563.9</v>
      </c>
      <c r="J48" s="185">
        <v>16761.564340000001</v>
      </c>
      <c r="K48" s="193">
        <f t="shared" ref="K48:K50" si="9">I48/$I$52</f>
        <v>0.11773695701272303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10990</v>
      </c>
      <c r="E49" s="151">
        <v>673.7</v>
      </c>
      <c r="F49" s="133">
        <v>7178.7</v>
      </c>
      <c r="G49" s="738">
        <f t="shared" si="8"/>
        <v>4.7364276775545215E-2</v>
      </c>
      <c r="H49" s="233">
        <f t="shared" ref="H49:H50" si="10">(E49-I49)/I49</f>
        <v>-0.19442783690063364</v>
      </c>
      <c r="I49" s="685">
        <v>836.3</v>
      </c>
      <c r="J49" s="185">
        <v>8963</v>
      </c>
      <c r="K49" s="193">
        <f t="shared" si="9"/>
        <v>6.2960174659339008E-2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125150</v>
      </c>
      <c r="E50" s="151">
        <v>1685.1</v>
      </c>
      <c r="F50" s="133">
        <v>17956.2</v>
      </c>
      <c r="G50" s="738">
        <f t="shared" si="8"/>
        <v>0.11847045093434945</v>
      </c>
      <c r="H50" s="233">
        <f t="shared" si="10"/>
        <v>-2.3526684823549943E-2</v>
      </c>
      <c r="I50" s="685">
        <v>1725.7</v>
      </c>
      <c r="J50" s="185">
        <v>18496.099999999999</v>
      </c>
      <c r="K50" s="193">
        <f t="shared" si="9"/>
        <v>0.12991794022434691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9</v>
      </c>
      <c r="E51" s="151">
        <v>190.17500000000001</v>
      </c>
      <c r="F51" s="133">
        <v>2026.48702</v>
      </c>
      <c r="G51" s="738">
        <f t="shared" si="8"/>
        <v>1.3370196431333399E-2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136505</v>
      </c>
      <c r="E52" s="146">
        <v>14223.800000000001</v>
      </c>
      <c r="F52" s="147">
        <v>151567.22981000005</v>
      </c>
      <c r="G52" s="739">
        <f>SUM(G47:G51)</f>
        <v>1</v>
      </c>
      <c r="H52" s="731">
        <f t="shared" ref="H52" si="11">(E52-I52)/I52</f>
        <v>7.082737333433721E-2</v>
      </c>
      <c r="I52" s="686">
        <v>13283</v>
      </c>
      <c r="J52" s="186">
        <v>142365.52631999998</v>
      </c>
      <c r="K52" s="194">
        <f>SUM(K47:K50)</f>
        <v>1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77</v>
      </c>
      <c r="E53" s="173">
        <v>12550.42</v>
      </c>
      <c r="F53" s="172">
        <v>134047.33648000003</v>
      </c>
      <c r="G53" s="737">
        <f>E53/$E$58</f>
        <v>0.58579756820462558</v>
      </c>
      <c r="H53" s="656">
        <f>(E53-I53)/I53</f>
        <v>0.20274657875570218</v>
      </c>
      <c r="I53" s="684">
        <v>10434.799999999999</v>
      </c>
      <c r="J53" s="187">
        <v>111855.86313999994</v>
      </c>
      <c r="K53" s="192">
        <f>I53/$I$58</f>
        <v>0.68191056246446613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277</v>
      </c>
      <c r="E54" s="151">
        <v>2131.9499999999998</v>
      </c>
      <c r="F54" s="133">
        <v>22770.177159999996</v>
      </c>
      <c r="G54" s="738">
        <f t="shared" ref="G54:G57" si="12">E54/$E$58</f>
        <v>9.9509906882307625E-2</v>
      </c>
      <c r="H54" s="233">
        <f t="shared" ref="H54:H56" si="13">(E54-I54)/I54</f>
        <v>0.25682367505747794</v>
      </c>
      <c r="I54" s="685">
        <v>1696.3</v>
      </c>
      <c r="J54" s="185">
        <v>18183.64806</v>
      </c>
      <c r="K54" s="193">
        <f t="shared" ref="K54:K56" si="14">I54/$I$58</f>
        <v>0.11085261692686721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11004</v>
      </c>
      <c r="E55" s="151">
        <v>2259.4</v>
      </c>
      <c r="F55" s="133">
        <v>24132</v>
      </c>
      <c r="G55" s="738">
        <f t="shared" si="12"/>
        <v>0.10545870382039255</v>
      </c>
      <c r="H55" s="233">
        <f t="shared" si="13"/>
        <v>1.1827842720510098</v>
      </c>
      <c r="I55" s="685">
        <v>1035.0999999999999</v>
      </c>
      <c r="J55" s="185">
        <v>11096.2</v>
      </c>
      <c r="K55" s="193">
        <f t="shared" si="14"/>
        <v>6.7643426151624261E-2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125155</v>
      </c>
      <c r="E56" s="151">
        <v>4300.7</v>
      </c>
      <c r="F56" s="133">
        <v>45934.6</v>
      </c>
      <c r="G56" s="738">
        <f t="shared" si="12"/>
        <v>0.20073747345328946</v>
      </c>
      <c r="H56" s="233">
        <f t="shared" si="13"/>
        <v>1.0133420720003745</v>
      </c>
      <c r="I56" s="685">
        <v>2136.1</v>
      </c>
      <c r="J56" s="185">
        <v>22898.3</v>
      </c>
      <c r="K56" s="193">
        <f t="shared" si="14"/>
        <v>0.13959339445704241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9</v>
      </c>
      <c r="E57" s="151">
        <v>182.03</v>
      </c>
      <c r="F57" s="133">
        <v>1944.2056599999999</v>
      </c>
      <c r="G57" s="738">
        <f t="shared" si="12"/>
        <v>8.4963476393848172E-3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136522</v>
      </c>
      <c r="E58" s="176">
        <v>21424.5</v>
      </c>
      <c r="F58" s="177">
        <v>228828.31930000003</v>
      </c>
      <c r="G58" s="745">
        <f>SUM(G53:G57)</f>
        <v>1.0000000000000002</v>
      </c>
      <c r="H58" s="744">
        <f t="shared" ref="H58" si="15">(E58-I58)/I58</f>
        <v>0.40008364755624976</v>
      </c>
      <c r="I58" s="693">
        <v>15302.3</v>
      </c>
      <c r="J58" s="188">
        <v>164034.01119999995</v>
      </c>
      <c r="K58" s="195">
        <f>SUM(K53:K56)</f>
        <v>1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77</v>
      </c>
      <c r="E59" s="151">
        <f>E41+E47+E53</f>
        <v>33810.881000000001</v>
      </c>
      <c r="F59" s="133">
        <f>F41+F47+F53</f>
        <v>360814.79363000009</v>
      </c>
      <c r="G59" s="738">
        <f>E59/$E$64</f>
        <v>0.66518093787871635</v>
      </c>
      <c r="H59" s="233">
        <f>(E59-I59)/I59</f>
        <v>0.16167037731829845</v>
      </c>
      <c r="I59" s="688">
        <v>29105.399999999998</v>
      </c>
      <c r="J59" s="185">
        <v>311924.98869999987</v>
      </c>
      <c r="K59" s="193">
        <f>I59/$I$64</f>
        <v>0.69725390425677181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277</v>
      </c>
      <c r="E60" s="151">
        <f t="shared" ref="E60:F61" si="16">E42+E48+E54</f>
        <v>5151.3140000000003</v>
      </c>
      <c r="F60" s="133">
        <f t="shared" si="16"/>
        <v>54970.740669999999</v>
      </c>
      <c r="G60" s="738">
        <f t="shared" ref="G60:G63" si="17">E60/$E$64</f>
        <v>0.10134476761571998</v>
      </c>
      <c r="H60" s="233">
        <f t="shared" ref="H60:H62" si="18">(E60-I60)/I60</f>
        <v>0.13500066099678312</v>
      </c>
      <c r="I60" s="685">
        <v>4538.6000000000004</v>
      </c>
      <c r="J60" s="185">
        <v>48641.515339999998</v>
      </c>
      <c r="K60" s="193">
        <f t="shared" ref="K60:K62" si="19">I60/$I$64</f>
        <v>0.10872747221683211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11004</v>
      </c>
      <c r="E61" s="151">
        <f>E43+E49+E55</f>
        <v>3646.1000000000004</v>
      </c>
      <c r="F61" s="133">
        <f t="shared" si="16"/>
        <v>38921.699999999997</v>
      </c>
      <c r="G61" s="738">
        <f t="shared" si="17"/>
        <v>7.1731825550466671E-2</v>
      </c>
      <c r="H61" s="233">
        <f t="shared" si="18"/>
        <v>0.37921773339385706</v>
      </c>
      <c r="I61" s="685">
        <v>2643.6</v>
      </c>
      <c r="J61" s="185">
        <v>28332</v>
      </c>
      <c r="K61" s="193">
        <f t="shared" si="19"/>
        <v>6.3330530461467707E-2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125155</v>
      </c>
      <c r="E62" s="151">
        <f t="shared" ref="E62:F63" si="20">E44+E50+E56</f>
        <v>7676.0999999999995</v>
      </c>
      <c r="F62" s="133">
        <f t="shared" si="20"/>
        <v>81934.899999999994</v>
      </c>
      <c r="G62" s="738">
        <f t="shared" si="17"/>
        <v>0.15101633693753244</v>
      </c>
      <c r="H62" s="233">
        <f t="shared" si="18"/>
        <v>0.40709035250123743</v>
      </c>
      <c r="I62" s="685">
        <v>5455.2999999999993</v>
      </c>
      <c r="J62" s="185">
        <v>58466.399999999994</v>
      </c>
      <c r="K62" s="193">
        <f t="shared" si="19"/>
        <v>0.1306880930649284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9</v>
      </c>
      <c r="E63" s="151">
        <f>E45+E51+E57</f>
        <v>545.20500000000004</v>
      </c>
      <c r="F63" s="133">
        <f t="shared" si="20"/>
        <v>5817.5159299999996</v>
      </c>
      <c r="G63" s="738">
        <f t="shared" si="17"/>
        <v>1.0726132017564569E-2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136522</v>
      </c>
      <c r="E64" s="159">
        <f>SUM(E59:E63)</f>
        <v>50829.599999999999</v>
      </c>
      <c r="F64" s="160">
        <f>SUM(F59:F63)</f>
        <v>542459.65023000003</v>
      </c>
      <c r="G64" s="743">
        <f>SUM(G59:G63)</f>
        <v>1</v>
      </c>
      <c r="H64" s="733">
        <f>(E64-I64)/I64</f>
        <v>0.21768252804668592</v>
      </c>
      <c r="I64" s="689">
        <v>41742.899999999994</v>
      </c>
      <c r="J64" s="189">
        <v>447364.90403999982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268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119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77</v>
      </c>
      <c r="E10" s="151">
        <v>9856.7999999999993</v>
      </c>
      <c r="F10" s="133">
        <v>105224.83819000002</v>
      </c>
      <c r="G10" s="737">
        <f>E10/$E$15</f>
        <v>0.7335729755073791</v>
      </c>
      <c r="H10" s="233">
        <f>(E10-I10)/I10</f>
        <v>-4.2033957606445536E-2</v>
      </c>
      <c r="I10" s="685">
        <v>10289.299999999999</v>
      </c>
      <c r="J10" s="185">
        <v>110235.17137999999</v>
      </c>
      <c r="K10" s="192">
        <f>I10/$I$15</f>
        <v>0.74064769692563504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334</v>
      </c>
      <c r="E11" s="151">
        <v>1151.1029999999998</v>
      </c>
      <c r="F11" s="133">
        <v>12288.539200000008</v>
      </c>
      <c r="G11" s="738">
        <f>E11/$E$15</f>
        <v>8.5668579338676901E-2</v>
      </c>
      <c r="H11" s="233">
        <f>(E11-I11)/I11</f>
        <v>-0.11111737451737465</v>
      </c>
      <c r="I11" s="685">
        <v>1295</v>
      </c>
      <c r="J11" s="185">
        <v>13873.705529999999</v>
      </c>
      <c r="K11" s="193">
        <f>I11/$I$15</f>
        <v>9.3217105878796169E-2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11567</v>
      </c>
      <c r="E12" s="151">
        <v>750.29700000000003</v>
      </c>
      <c r="F12" s="133">
        <v>8009.3957299999993</v>
      </c>
      <c r="G12" s="738">
        <f>E12/$E$15</f>
        <v>5.5839380204961049E-2</v>
      </c>
      <c r="H12" s="233">
        <f t="shared" ref="H12:H13" si="0">(E12-I12)/I12</f>
        <v>-0.11604971724787928</v>
      </c>
      <c r="I12" s="685">
        <v>848.8</v>
      </c>
      <c r="J12" s="185">
        <v>9093.5</v>
      </c>
      <c r="K12" s="193">
        <f>I12/$I$15</f>
        <v>6.1098594185268099E-2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147474</v>
      </c>
      <c r="E13" s="151">
        <v>1550.3</v>
      </c>
      <c r="F13" s="133">
        <v>16550</v>
      </c>
      <c r="G13" s="738">
        <f>E13/$E$15</f>
        <v>0.11537803180840535</v>
      </c>
      <c r="H13" s="233">
        <f t="shared" si="0"/>
        <v>6.243146929824555E-2</v>
      </c>
      <c r="I13" s="685">
        <v>1459.2</v>
      </c>
      <c r="J13" s="185">
        <v>15633.3</v>
      </c>
      <c r="K13" s="193">
        <f>I13/$I$15</f>
        <v>0.10503660301030068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10</v>
      </c>
      <c r="E14" s="151">
        <v>128.19999999999999</v>
      </c>
      <c r="F14" s="133">
        <v>1368.5763300000001</v>
      </c>
      <c r="G14" s="738">
        <f>E14/$E$15</f>
        <v>9.5410331405776719E-3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159462</v>
      </c>
      <c r="E15" s="146">
        <v>13436.699999999999</v>
      </c>
      <c r="F15" s="147">
        <v>143441.34945000004</v>
      </c>
      <c r="G15" s="739">
        <f>SUM(G10:G14)</f>
        <v>1</v>
      </c>
      <c r="H15" s="731">
        <f>(E15-I15)/I15</f>
        <v>-3.2795145512262217E-2</v>
      </c>
      <c r="I15" s="686">
        <v>13892.3</v>
      </c>
      <c r="J15" s="186">
        <v>148835.67690999998</v>
      </c>
      <c r="K15" s="194">
        <f>SUM(K10:K13)</f>
        <v>1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77</v>
      </c>
      <c r="E16" s="151">
        <v>10976.8</v>
      </c>
      <c r="F16" s="133">
        <v>116968.12607000001</v>
      </c>
      <c r="G16" s="738">
        <f>E16/$E$21</f>
        <v>0.74621346023113511</v>
      </c>
      <c r="H16" s="233">
        <f>(E16-I16)/I16</f>
        <v>5.3607594329209182E-2</v>
      </c>
      <c r="I16" s="685">
        <v>10418.299999999999</v>
      </c>
      <c r="J16" s="185">
        <v>111661.93412999997</v>
      </c>
      <c r="K16" s="193">
        <f>I16/$I$21</f>
        <v>0.7192921893662706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335</v>
      </c>
      <c r="E17" s="151">
        <v>1339.04</v>
      </c>
      <c r="F17" s="133">
        <v>14268.924250000004</v>
      </c>
      <c r="G17" s="738">
        <f>E17/$E$21</f>
        <v>9.102923181509176E-2</v>
      </c>
      <c r="H17" s="233">
        <f>(E17-I17)/I17</f>
        <v>-0.14509353252888973</v>
      </c>
      <c r="I17" s="685">
        <v>1566.3</v>
      </c>
      <c r="J17" s="185">
        <v>16787.020660000006</v>
      </c>
      <c r="K17" s="193">
        <f>I17/$I$21</f>
        <v>0.10813926995809199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11578</v>
      </c>
      <c r="E18" s="151">
        <v>709.32500000000005</v>
      </c>
      <c r="F18" s="133">
        <v>7558.6744800000006</v>
      </c>
      <c r="G18" s="738">
        <f>E18/$E$21</f>
        <v>4.8220598232494902E-2</v>
      </c>
      <c r="H18" s="233">
        <f t="shared" ref="H18:H21" si="1">(E18-I18)/I18</f>
        <v>-0.22832354221061793</v>
      </c>
      <c r="I18" s="685">
        <v>919.2</v>
      </c>
      <c r="J18" s="185">
        <v>9852.1</v>
      </c>
      <c r="K18" s="193">
        <f>I18/$I$21</f>
        <v>6.3462693574333248E-2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147434</v>
      </c>
      <c r="E19" s="151">
        <v>1545.6</v>
      </c>
      <c r="F19" s="133">
        <v>16469.400000000001</v>
      </c>
      <c r="G19" s="738">
        <f>E19/$E$21</f>
        <v>0.10507138001359617</v>
      </c>
      <c r="H19" s="233">
        <f t="shared" si="1"/>
        <v>-2.1957856103271559E-2</v>
      </c>
      <c r="I19" s="685">
        <v>1580.3</v>
      </c>
      <c r="J19" s="185">
        <v>16937.5</v>
      </c>
      <c r="K19" s="193">
        <f>I19/$I$21</f>
        <v>0.10910584710130419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10</v>
      </c>
      <c r="E20" s="151">
        <v>139.23500000000001</v>
      </c>
      <c r="F20" s="133">
        <v>1483.6743899999999</v>
      </c>
      <c r="G20" s="738">
        <f>E20/$E$21</f>
        <v>9.4653297076818486E-3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159434</v>
      </c>
      <c r="E21" s="146">
        <v>14710.000000000002</v>
      </c>
      <c r="F21" s="147">
        <v>156748.79918999999</v>
      </c>
      <c r="G21" s="739">
        <f>SUM(G16:G20)</f>
        <v>0.99999999999999978</v>
      </c>
      <c r="H21" s="731">
        <f t="shared" si="1"/>
        <v>1.559641261797442E-2</v>
      </c>
      <c r="I21" s="686">
        <v>14484.099999999999</v>
      </c>
      <c r="J21" s="186">
        <v>155238.55478999997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77</v>
      </c>
      <c r="E22" s="173">
        <v>12123.7</v>
      </c>
      <c r="F22" s="172">
        <v>129489.01757999997</v>
      </c>
      <c r="G22" s="737">
        <f>E22/$E$27</f>
        <v>0.58075657343226816</v>
      </c>
      <c r="H22" s="656">
        <f>(E22-I22)/I22</f>
        <v>4.2074229427034086E-2</v>
      </c>
      <c r="I22" s="684">
        <v>11634.2</v>
      </c>
      <c r="J22" s="187">
        <v>124712.66551999997</v>
      </c>
      <c r="K22" s="192">
        <f>I22/$I$27</f>
        <v>0.71014722758014504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336</v>
      </c>
      <c r="E23" s="151">
        <v>2301.578</v>
      </c>
      <c r="F23" s="133">
        <v>24582.14386</v>
      </c>
      <c r="G23" s="738">
        <f>E23/$E$27</f>
        <v>0.11025153647542357</v>
      </c>
      <c r="H23" s="233">
        <f t="shared" ref="H23:H27" si="2">(E23-I23)/I23</f>
        <v>0.39093370399468175</v>
      </c>
      <c r="I23" s="685">
        <v>1654.7</v>
      </c>
      <c r="J23" s="185">
        <v>17737.260890000005</v>
      </c>
      <c r="K23" s="193">
        <f>I23/$I$27</f>
        <v>0.10100227067412164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11593</v>
      </c>
      <c r="E24" s="151">
        <v>2377.89</v>
      </c>
      <c r="F24" s="133">
        <v>25397.535500000002</v>
      </c>
      <c r="G24" s="738">
        <f>E24/$E$27</f>
        <v>0.11390707856503014</v>
      </c>
      <c r="H24" s="233">
        <f t="shared" si="2"/>
        <v>1.0899015644225698</v>
      </c>
      <c r="I24" s="685">
        <v>1137.8</v>
      </c>
      <c r="J24" s="185">
        <v>12196.9</v>
      </c>
      <c r="K24" s="193">
        <f>I24/$I$27</f>
        <v>6.9450887516175494E-2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147441</v>
      </c>
      <c r="E25" s="151">
        <v>3944.6</v>
      </c>
      <c r="F25" s="133">
        <v>42131.1</v>
      </c>
      <c r="G25" s="738">
        <f>E25/$E$27</f>
        <v>0.18895653798435499</v>
      </c>
      <c r="H25" s="233">
        <f t="shared" si="2"/>
        <v>1.016563570369613</v>
      </c>
      <c r="I25" s="685">
        <v>1956.1</v>
      </c>
      <c r="J25" s="185">
        <v>20968.7</v>
      </c>
      <c r="K25" s="193">
        <f>I25/$I$27</f>
        <v>0.11939961422955782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10</v>
      </c>
      <c r="E26" s="151">
        <v>127.932</v>
      </c>
      <c r="F26" s="133">
        <v>1366.39375</v>
      </c>
      <c r="G26" s="738">
        <f>E26/$E$27</f>
        <v>6.128273542923111E-3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159457</v>
      </c>
      <c r="E27" s="176">
        <v>20875.7</v>
      </c>
      <c r="F27" s="177">
        <v>222966.19068999996</v>
      </c>
      <c r="G27" s="745">
        <f>SUM(G22:G26)</f>
        <v>0.99999999999999989</v>
      </c>
      <c r="H27" s="744">
        <f t="shared" si="2"/>
        <v>0.27424493981492781</v>
      </c>
      <c r="I27" s="693">
        <v>16382.800000000001</v>
      </c>
      <c r="J27" s="188">
        <v>175615.52640999996</v>
      </c>
      <c r="K27" s="195">
        <f>SUM(K22:K25)</f>
        <v>0.99999999999999989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77</v>
      </c>
      <c r="E28" s="151">
        <f>E10+E16+E22</f>
        <v>32957.300000000003</v>
      </c>
      <c r="F28" s="133">
        <f>F10+F16+F22</f>
        <v>351681.98184000002</v>
      </c>
      <c r="G28" s="738">
        <f>E28/$E$33</f>
        <v>0.67229062632592451</v>
      </c>
      <c r="H28" s="233">
        <f>(E28-I28)/I28</f>
        <v>1.9031099073026352E-2</v>
      </c>
      <c r="I28" s="688">
        <v>32341.8</v>
      </c>
      <c r="J28" s="185">
        <v>346609.77102999995</v>
      </c>
      <c r="K28" s="193">
        <f>I28/$I$33</f>
        <v>0.72257323634023829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336</v>
      </c>
      <c r="E29" s="151">
        <f t="shared" ref="E29:F32" si="3">E11+E17+E23</f>
        <v>4791.7209999999995</v>
      </c>
      <c r="F29" s="133">
        <f t="shared" si="3"/>
        <v>51139.607310000007</v>
      </c>
      <c r="G29" s="738">
        <f>E29/$E$33</f>
        <v>9.7745540813995224E-2</v>
      </c>
      <c r="H29" s="233">
        <f t="shared" ref="H29:H31" si="4">(E29-I29)/I29</f>
        <v>6.1054251550044188E-2</v>
      </c>
      <c r="I29" s="685">
        <v>4516</v>
      </c>
      <c r="J29" s="185">
        <v>48397.987080000006</v>
      </c>
      <c r="K29" s="193">
        <f>I29/$I$33</f>
        <v>0.10089545836386708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11593</v>
      </c>
      <c r="E30" s="151">
        <f t="shared" si="3"/>
        <v>3837.5119999999997</v>
      </c>
      <c r="F30" s="133">
        <f t="shared" si="3"/>
        <v>40965.605710000003</v>
      </c>
      <c r="G30" s="738">
        <f>E30/$E$33</f>
        <v>7.8280785926433616E-2</v>
      </c>
      <c r="H30" s="233">
        <f t="shared" si="4"/>
        <v>0.32063872255489007</v>
      </c>
      <c r="I30" s="685">
        <v>2905.8</v>
      </c>
      <c r="J30" s="185">
        <v>31142.5</v>
      </c>
      <c r="K30" s="193">
        <f>I30/$I$33</f>
        <v>6.4920731380364263E-2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147441</v>
      </c>
      <c r="E31" s="151">
        <f t="shared" si="3"/>
        <v>7040.5</v>
      </c>
      <c r="F31" s="133">
        <f t="shared" si="3"/>
        <v>75150.5</v>
      </c>
      <c r="G31" s="738">
        <f>E31/$E$33</f>
        <v>0.14361801951760828</v>
      </c>
      <c r="H31" s="233">
        <f t="shared" si="4"/>
        <v>0.40934021939306581</v>
      </c>
      <c r="I31" s="685">
        <v>4995.6000000000004</v>
      </c>
      <c r="J31" s="185">
        <v>53539.5</v>
      </c>
      <c r="K31" s="193">
        <f>I31/$I$33</f>
        <v>0.11161057391553021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10</v>
      </c>
      <c r="E32" s="151">
        <f>E14+E20+E26</f>
        <v>395.36700000000002</v>
      </c>
      <c r="F32" s="133">
        <f t="shared" si="3"/>
        <v>4218.6444700000002</v>
      </c>
      <c r="G32" s="738">
        <f>E32/$E$33</f>
        <v>8.0650274160383832E-3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159457</v>
      </c>
      <c r="E33" s="159">
        <f>SUM(E28:E32)</f>
        <v>49022.400000000001</v>
      </c>
      <c r="F33" s="160">
        <f>SUM(F28:F32)</f>
        <v>523156.33933000005</v>
      </c>
      <c r="G33" s="743">
        <f>SUM(G28:G32)</f>
        <v>1</v>
      </c>
      <c r="H33" s="733">
        <f>(E33-I33)/I33</f>
        <v>9.5247457505942837E-2</v>
      </c>
      <c r="I33" s="689">
        <v>44759.200000000004</v>
      </c>
      <c r="J33" s="189">
        <v>479689.75810999994</v>
      </c>
      <c r="K33" s="196">
        <f>SUM(K28:K31)</f>
        <v>0.99999999999999978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332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182</v>
      </c>
      <c r="E41" s="151">
        <v>9470.6560561933602</v>
      </c>
      <c r="F41" s="133">
        <v>101054.74883000001</v>
      </c>
      <c r="G41" s="737">
        <f>E41/$E$46</f>
        <v>0.45781857198734771</v>
      </c>
      <c r="H41" s="233">
        <f>(E41-I41)/I41</f>
        <v>-3.2298777884262574E-2</v>
      </c>
      <c r="I41" s="685">
        <v>9786.7563249399991</v>
      </c>
      <c r="J41" s="185">
        <v>104921.28</v>
      </c>
      <c r="K41" s="192">
        <f>I41/$I$46</f>
        <v>0.47347849568635147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1618</v>
      </c>
      <c r="E42" s="151">
        <v>3234.5057064937259</v>
      </c>
      <c r="F42" s="133">
        <v>34513.146240000002</v>
      </c>
      <c r="G42" s="738">
        <f t="shared" ref="G42" si="5">E42/$E$46</f>
        <v>0.15635841644396967</v>
      </c>
      <c r="H42" s="233">
        <f>(E42-I42)/I42</f>
        <v>-7.8615216139372793E-2</v>
      </c>
      <c r="I42" s="685">
        <v>3510.4830936550302</v>
      </c>
      <c r="J42" s="185">
        <v>37634.981</v>
      </c>
      <c r="K42" s="193">
        <f t="shared" ref="K42:K44" si="6">I42/$I$46</f>
        <v>0.169835459178692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38339</v>
      </c>
      <c r="E43" s="151">
        <v>2277.5160098121119</v>
      </c>
      <c r="F43" s="133">
        <v>24301.779079498174</v>
      </c>
      <c r="G43" s="738">
        <f>E43/$E$46</f>
        <v>0.11009682128712023</v>
      </c>
      <c r="H43" s="233">
        <f t="shared" ref="H43:H44" si="7">(E43-I43)/I43</f>
        <v>-3.0153505341828209E-2</v>
      </c>
      <c r="I43" s="685">
        <v>2348.3262788043958</v>
      </c>
      <c r="J43" s="185">
        <v>25175.798466126733</v>
      </c>
      <c r="K43" s="193">
        <f t="shared" si="6"/>
        <v>0.11361087953478291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384582</v>
      </c>
      <c r="E44" s="151">
        <v>5059.3452701892902</v>
      </c>
      <c r="F44" s="133">
        <v>53984.731836500781</v>
      </c>
      <c r="G44" s="738">
        <f>E44/$E$46</f>
        <v>0.24457252095796225</v>
      </c>
      <c r="H44" s="233">
        <f t="shared" si="7"/>
        <v>6.9669393370311149E-3</v>
      </c>
      <c r="I44" s="685">
        <v>5024.3409912943835</v>
      </c>
      <c r="J44" s="185">
        <v>53864.659848855255</v>
      </c>
      <c r="K44" s="193">
        <f t="shared" si="6"/>
        <v>0.24307516560017359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22</v>
      </c>
      <c r="E45" s="151">
        <v>644.45984742697021</v>
      </c>
      <c r="F45" s="133">
        <v>6876.5799099999995</v>
      </c>
      <c r="G45" s="738">
        <f>E45/$E$46</f>
        <v>3.1153669323600194E-2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424743</v>
      </c>
      <c r="E46" s="146">
        <v>20686.482890115458</v>
      </c>
      <c r="F46" s="147">
        <v>220730.98589599898</v>
      </c>
      <c r="G46" s="739">
        <f>SUM(G41:G45)</f>
        <v>1</v>
      </c>
      <c r="H46" s="731">
        <f>(E46-I46)/I46</f>
        <v>8.0194853664800807E-4</v>
      </c>
      <c r="I46" s="686">
        <v>20669.906688693809</v>
      </c>
      <c r="J46" s="186">
        <v>221596.71931498198</v>
      </c>
      <c r="K46" s="194">
        <f>SUM(K41:K44)</f>
        <v>1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182</v>
      </c>
      <c r="E47" s="151">
        <v>8304.2772833593044</v>
      </c>
      <c r="F47" s="133">
        <v>88458.810759999993</v>
      </c>
      <c r="G47" s="738">
        <f>E47/$E$52</f>
        <v>0.41880921204339139</v>
      </c>
      <c r="H47" s="233">
        <f>(E47-I47)/I47</f>
        <v>7.3390249181473188E-2</v>
      </c>
      <c r="I47" s="685">
        <v>7736.4940567438844</v>
      </c>
      <c r="J47" s="185">
        <v>82722.048999999999</v>
      </c>
      <c r="K47" s="193">
        <f>I47/$I$52</f>
        <v>0.39769829228010689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1622</v>
      </c>
      <c r="E48" s="151">
        <v>3374.4200183999551</v>
      </c>
      <c r="F48" s="133">
        <v>35944.996920000005</v>
      </c>
      <c r="G48" s="738">
        <f t="shared" ref="G48:G51" si="8">E48/$E$52</f>
        <v>0.17018196054718424</v>
      </c>
      <c r="H48" s="233">
        <f>(E48-I48)/I48</f>
        <v>-8.6568183092594092E-2</v>
      </c>
      <c r="I48" s="685">
        <v>3694.2221148204412</v>
      </c>
      <c r="J48" s="185">
        <v>39500.233999999997</v>
      </c>
      <c r="K48" s="193">
        <f t="shared" ref="K48:K50" si="9">I48/$I$52</f>
        <v>0.18990330963762694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38383</v>
      </c>
      <c r="E49" s="151">
        <v>2419.4570764884716</v>
      </c>
      <c r="F49" s="133">
        <v>25772.5406701705</v>
      </c>
      <c r="G49" s="738">
        <f t="shared" si="8"/>
        <v>0.12202036097800441</v>
      </c>
      <c r="H49" s="233">
        <f t="shared" ref="H49:H50" si="10">(E49-I49)/I49</f>
        <v>-0.12726827858418208</v>
      </c>
      <c r="I49" s="685">
        <v>2772.2804352332091</v>
      </c>
      <c r="J49" s="185">
        <v>29642.431478610808</v>
      </c>
      <c r="K49" s="193">
        <f t="shared" si="9"/>
        <v>0.142510442938003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384468</v>
      </c>
      <c r="E50" s="151">
        <v>5040.0342060634794</v>
      </c>
      <c r="F50" s="133">
        <v>53687.4523698294</v>
      </c>
      <c r="G50" s="738">
        <f t="shared" si="8"/>
        <v>0.25418379980434669</v>
      </c>
      <c r="H50" s="233">
        <f t="shared" si="10"/>
        <v>-4.0025910960433987E-2</v>
      </c>
      <c r="I50" s="685">
        <v>5250.1773366674179</v>
      </c>
      <c r="J50" s="185">
        <v>56137.185825368186</v>
      </c>
      <c r="K50" s="193">
        <f t="shared" si="9"/>
        <v>0.26988795514426311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22</v>
      </c>
      <c r="E51" s="151">
        <v>690.1175860385647</v>
      </c>
      <c r="F51" s="133">
        <v>7351.2705499999993</v>
      </c>
      <c r="G51" s="738">
        <f t="shared" si="8"/>
        <v>3.4804666627073315E-2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424677</v>
      </c>
      <c r="E52" s="146">
        <v>19828.306170349773</v>
      </c>
      <c r="F52" s="147">
        <v>211215.0712699999</v>
      </c>
      <c r="G52" s="739">
        <f>SUM(G47:G51)</f>
        <v>1</v>
      </c>
      <c r="H52" s="731">
        <f t="shared" ref="H52" si="11">(E52-I52)/I52</f>
        <v>1.9283857121466842E-2</v>
      </c>
      <c r="I52" s="686">
        <v>19453.173943464953</v>
      </c>
      <c r="J52" s="186">
        <v>208001.900303979</v>
      </c>
      <c r="K52" s="194">
        <f>SUM(K47:K50)</f>
        <v>0.99999999999999989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182</v>
      </c>
      <c r="E53" s="173">
        <v>11285.286841774878</v>
      </c>
      <c r="F53" s="172">
        <v>120452.38438</v>
      </c>
      <c r="G53" s="737">
        <f>E53/$E$58</f>
        <v>0.29668832816771451</v>
      </c>
      <c r="H53" s="656">
        <f>(E53-I53)/I53</f>
        <v>0.3075599990530602</v>
      </c>
      <c r="I53" s="684">
        <v>8630.7984719230662</v>
      </c>
      <c r="J53" s="187">
        <v>92415.638120000003</v>
      </c>
      <c r="K53" s="192">
        <f>I53/$I$58</f>
        <v>0.37649093665804362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1624</v>
      </c>
      <c r="E54" s="151">
        <v>7250.3775385537865</v>
      </c>
      <c r="F54" s="133">
        <v>77386.179619999995</v>
      </c>
      <c r="G54" s="738">
        <f t="shared" ref="G54:G57" si="12">E54/$E$58</f>
        <v>0.19061122864290089</v>
      </c>
      <c r="H54" s="233">
        <f t="shared" ref="H54:H56" si="13">(E54-I54)/I54</f>
        <v>0.60855394407127505</v>
      </c>
      <c r="I54" s="685">
        <v>4507.3884934209718</v>
      </c>
      <c r="J54" s="185">
        <v>48263.475810000004</v>
      </c>
      <c r="K54" s="193">
        <f t="shared" ref="K54:K56" si="14">I54/$I$58</f>
        <v>0.19662038469444598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38490</v>
      </c>
      <c r="E55" s="151">
        <v>7447.4066407980117</v>
      </c>
      <c r="F55" s="133">
        <v>79489.150039893502</v>
      </c>
      <c r="G55" s="738">
        <f t="shared" si="12"/>
        <v>0.19579109121660496</v>
      </c>
      <c r="H55" s="233">
        <f t="shared" si="13"/>
        <v>1.0398573025250901</v>
      </c>
      <c r="I55" s="685">
        <v>3650.9449124598309</v>
      </c>
      <c r="J55" s="185">
        <v>39092.989593273676</v>
      </c>
      <c r="K55" s="193">
        <f t="shared" si="14"/>
        <v>0.15926077688529922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384438</v>
      </c>
      <c r="E56" s="151">
        <v>11386.879816847442</v>
      </c>
      <c r="F56" s="133">
        <v>121536.7230371395</v>
      </c>
      <c r="G56" s="738">
        <f t="shared" si="12"/>
        <v>0.29935919071205752</v>
      </c>
      <c r="H56" s="233">
        <f t="shared" si="13"/>
        <v>0.85599540861916446</v>
      </c>
      <c r="I56" s="685">
        <v>6135.1874923651494</v>
      </c>
      <c r="J56" s="185">
        <v>65693.355156711783</v>
      </c>
      <c r="K56" s="193">
        <f t="shared" si="14"/>
        <v>0.26762790176221118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22</v>
      </c>
      <c r="E57" s="151">
        <v>667.56452864129517</v>
      </c>
      <c r="F57" s="133">
        <v>7125.1832400000003</v>
      </c>
      <c r="G57" s="738">
        <f t="shared" si="12"/>
        <v>1.7550161260722091E-2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424756</v>
      </c>
      <c r="E58" s="176">
        <v>38037.515366615415</v>
      </c>
      <c r="F58" s="177">
        <v>405989.62031703303</v>
      </c>
      <c r="G58" s="745">
        <f>SUM(G53:G57)</f>
        <v>1</v>
      </c>
      <c r="H58" s="744">
        <f t="shared" ref="H58" si="15">(E58-I58)/I58</f>
        <v>0.65926476386962707</v>
      </c>
      <c r="I58" s="693">
        <v>22924.319370169018</v>
      </c>
      <c r="J58" s="188">
        <v>245465.45867998543</v>
      </c>
      <c r="K58" s="195">
        <f>SUM(K53:K56)</f>
        <v>1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182</v>
      </c>
      <c r="E59" s="151">
        <f>E41+E47+E53</f>
        <v>29060.220181327539</v>
      </c>
      <c r="F59" s="133">
        <f>F41+F47+F53</f>
        <v>309965.94397000002</v>
      </c>
      <c r="G59" s="738">
        <f>E59/$E$64</f>
        <v>0.369947392292022</v>
      </c>
      <c r="H59" s="233">
        <f>(E59-I59)/I59</f>
        <v>0.11111745427973359</v>
      </c>
      <c r="I59" s="688">
        <v>26154.04885360695</v>
      </c>
      <c r="J59" s="185">
        <v>280058.96711999999</v>
      </c>
      <c r="K59" s="193">
        <f>I59/$I$64</f>
        <v>0.41483152124657502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1624</v>
      </c>
      <c r="E60" s="151">
        <f t="shared" ref="E60:F61" si="16">E42+E48+E54</f>
        <v>13859.303263447468</v>
      </c>
      <c r="F60" s="133">
        <f t="shared" si="16"/>
        <v>147844.32277999999</v>
      </c>
      <c r="G60" s="738">
        <f t="shared" ref="G60:G63" si="17">E60/$E$64</f>
        <v>0.17643407618057758</v>
      </c>
      <c r="H60" s="233">
        <f t="shared" ref="H60:H62" si="18">(E60-I60)/I60</f>
        <v>0.18333268296883112</v>
      </c>
      <c r="I60" s="685">
        <v>11712.093701896443</v>
      </c>
      <c r="J60" s="185">
        <v>125398.69081</v>
      </c>
      <c r="K60" s="193">
        <f t="shared" ref="K60:K62" si="19">I60/$I$64</f>
        <v>0.18576648206688967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38490</v>
      </c>
      <c r="E61" s="151">
        <f>E43+E49+E55</f>
        <v>12144.379727098596</v>
      </c>
      <c r="F61" s="133">
        <f t="shared" si="16"/>
        <v>129563.46978956218</v>
      </c>
      <c r="G61" s="738">
        <f t="shared" si="17"/>
        <v>0.15460246285164184</v>
      </c>
      <c r="H61" s="233">
        <f t="shared" si="18"/>
        <v>0.38451898184266431</v>
      </c>
      <c r="I61" s="685">
        <v>8771.5516264974358</v>
      </c>
      <c r="J61" s="185">
        <v>93911.21953801121</v>
      </c>
      <c r="K61" s="193">
        <f t="shared" si="19"/>
        <v>0.13912630221347083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384438</v>
      </c>
      <c r="E62" s="151">
        <f t="shared" ref="E62:F63" si="20">E44+E50+E56</f>
        <v>21486.259293100211</v>
      </c>
      <c r="F62" s="133">
        <f t="shared" si="20"/>
        <v>229208.90724346967</v>
      </c>
      <c r="G62" s="738">
        <f t="shared" si="17"/>
        <v>0.27352805814940417</v>
      </c>
      <c r="H62" s="233">
        <f t="shared" si="18"/>
        <v>0.30936285685785148</v>
      </c>
      <c r="I62" s="685">
        <v>16409.705820326952</v>
      </c>
      <c r="J62" s="185">
        <v>175695.20083093521</v>
      </c>
      <c r="K62" s="193">
        <f t="shared" si="19"/>
        <v>0.26027569447306453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22</v>
      </c>
      <c r="E63" s="151">
        <f>E45+E51+E57</f>
        <v>2002.1419621068299</v>
      </c>
      <c r="F63" s="133">
        <f t="shared" si="20"/>
        <v>21353.0337</v>
      </c>
      <c r="G63" s="738">
        <f t="shared" si="17"/>
        <v>2.5488010526354441E-2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424756</v>
      </c>
      <c r="E64" s="159">
        <f>SUM(E59:E63)</f>
        <v>78552.304427080642</v>
      </c>
      <c r="F64" s="160">
        <f>SUM(F59:F63)</f>
        <v>837935.67748303199</v>
      </c>
      <c r="G64" s="743">
        <f>SUM(G59:G63)</f>
        <v>1</v>
      </c>
      <c r="H64" s="733">
        <f>(E64-I64)/I64</f>
        <v>0.24592456507612381</v>
      </c>
      <c r="I64" s="689">
        <v>63047.400002327777</v>
      </c>
      <c r="J64" s="189">
        <v>675064.07829894638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6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269</v>
      </c>
      <c r="L1" s="1017"/>
    </row>
    <row r="2" spans="1:17" ht="6.75" customHeight="1" x14ac:dyDescent="0.2"/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120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191</v>
      </c>
      <c r="E10" s="151">
        <v>38193.263999999996</v>
      </c>
      <c r="F10" s="133">
        <v>407710.37411000003</v>
      </c>
      <c r="G10" s="737">
        <f>E10/$E$15</f>
        <v>0.8143553959867158</v>
      </c>
      <c r="H10" s="233">
        <f>(E10-I10)/I10</f>
        <v>7.0408023220628169E-2</v>
      </c>
      <c r="I10" s="685">
        <v>35681.032999999996</v>
      </c>
      <c r="J10" s="185">
        <v>382273.69075999991</v>
      </c>
      <c r="K10" s="192">
        <f>I10/$I$15</f>
        <v>0.80835258231381646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621</v>
      </c>
      <c r="E11" s="151">
        <v>3208.817</v>
      </c>
      <c r="F11" s="133">
        <v>34254.92839999999</v>
      </c>
      <c r="G11" s="738">
        <f>E11/$E$15</f>
        <v>6.8418280215168464E-2</v>
      </c>
      <c r="H11" s="233">
        <f>(E11-I11)/I11</f>
        <v>-7.5961239417151383E-2</v>
      </c>
      <c r="I11" s="685">
        <v>3472.6</v>
      </c>
      <c r="J11" s="185">
        <v>37204.038170000014</v>
      </c>
      <c r="K11" s="193">
        <f>I11/$I$15</f>
        <v>7.8671634236120891E-2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18126</v>
      </c>
      <c r="E12" s="151">
        <v>1238.9530000000002</v>
      </c>
      <c r="F12" s="133">
        <v>13226.23122</v>
      </c>
      <c r="G12" s="738">
        <f>E12/$E$15</f>
        <v>2.6416911131866862E-2</v>
      </c>
      <c r="H12" s="233">
        <f t="shared" ref="H12:H13" si="0">(E12-I12)/I12</f>
        <v>-0.1310471314349837</v>
      </c>
      <c r="I12" s="685">
        <v>1425.8</v>
      </c>
      <c r="J12" s="185">
        <v>15275.3</v>
      </c>
      <c r="K12" s="193">
        <f>I12/$I$15</f>
        <v>3.2301450237246204E-2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236673</v>
      </c>
      <c r="E13" s="151">
        <v>3719.3</v>
      </c>
      <c r="F13" s="133">
        <v>39704.800000000003</v>
      </c>
      <c r="G13" s="738">
        <f>E13/$E$15</f>
        <v>7.9302780309464846E-2</v>
      </c>
      <c r="H13" s="233">
        <f t="shared" si="0"/>
        <v>4.445380511092395E-2</v>
      </c>
      <c r="I13" s="685">
        <v>3561</v>
      </c>
      <c r="J13" s="185">
        <v>38151.5</v>
      </c>
      <c r="K13" s="193">
        <f>I13/$I$15</f>
        <v>8.0674333212816474E-2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22</v>
      </c>
      <c r="E14" s="151">
        <v>539.66099999999994</v>
      </c>
      <c r="F14" s="133">
        <v>5761.0606899999993</v>
      </c>
      <c r="G14" s="738">
        <f>E14/$E$15</f>
        <v>1.1506632356783831E-2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255633</v>
      </c>
      <c r="E15" s="146">
        <v>46899.995000000003</v>
      </c>
      <c r="F15" s="147">
        <v>500657.39442000003</v>
      </c>
      <c r="G15" s="739">
        <f>SUM(G10:G14)</f>
        <v>0.99999999999999978</v>
      </c>
      <c r="H15" s="731">
        <f>(E15-I15)/I15</f>
        <v>6.2517782732217544E-2</v>
      </c>
      <c r="I15" s="686">
        <v>44140.432999999997</v>
      </c>
      <c r="J15" s="186">
        <v>472904.52892999991</v>
      </c>
      <c r="K15" s="194">
        <f>SUM(K10:K13)</f>
        <v>1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192</v>
      </c>
      <c r="E16" s="151">
        <v>37334.466999999997</v>
      </c>
      <c r="F16" s="133">
        <v>397820.17674999998</v>
      </c>
      <c r="G16" s="738">
        <f>E16/$E$21</f>
        <v>0.80474305320187334</v>
      </c>
      <c r="H16" s="233">
        <f>(E16-I16)/I16</f>
        <v>5.4153707974195602E-3</v>
      </c>
      <c r="I16" s="685">
        <v>37133.375999999997</v>
      </c>
      <c r="J16" s="185">
        <v>397964.28963999997</v>
      </c>
      <c r="K16" s="193">
        <f>I16/$I$21</f>
        <v>0.79815911760902636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625</v>
      </c>
      <c r="E17" s="151">
        <v>3551.5480000000002</v>
      </c>
      <c r="F17" s="133">
        <v>37845.283079999987</v>
      </c>
      <c r="G17" s="738">
        <f>E17/$E$21</f>
        <v>7.6553485579772901E-2</v>
      </c>
      <c r="H17" s="233">
        <f>(E17-I17)/I17</f>
        <v>-0.10984309990475712</v>
      </c>
      <c r="I17" s="685">
        <v>3989.8</v>
      </c>
      <c r="J17" s="185">
        <v>42762.656200000019</v>
      </c>
      <c r="K17" s="193">
        <f>I17/$I$21</f>
        <v>8.5758301303832274E-2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18148</v>
      </c>
      <c r="E18" s="151">
        <v>1170.6509999999998</v>
      </c>
      <c r="F18" s="133">
        <v>12474.61047</v>
      </c>
      <c r="G18" s="738">
        <f>E18/$E$21</f>
        <v>2.5233338940497695E-2</v>
      </c>
      <c r="H18" s="233">
        <f t="shared" ref="H18:H21" si="1">(E18-I18)/I18</f>
        <v>-0.24185544977656892</v>
      </c>
      <c r="I18" s="685">
        <v>1544.1</v>
      </c>
      <c r="J18" s="185">
        <v>16549.599999999999</v>
      </c>
      <c r="K18" s="193">
        <f>I18/$I$21</f>
        <v>3.3189481438479974E-2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236609</v>
      </c>
      <c r="E19" s="151">
        <v>3708</v>
      </c>
      <c r="F19" s="133">
        <v>39511.599999999999</v>
      </c>
      <c r="G19" s="738">
        <f>E19/$E$21</f>
        <v>7.9925802644311122E-2</v>
      </c>
      <c r="H19" s="233">
        <f t="shared" si="1"/>
        <v>-3.8506417736289385E-2</v>
      </c>
      <c r="I19" s="685">
        <v>3856.5</v>
      </c>
      <c r="J19" s="185">
        <v>41334</v>
      </c>
      <c r="K19" s="193">
        <f>I19/$I$21</f>
        <v>8.2893099648661372E-2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22</v>
      </c>
      <c r="E20" s="151">
        <v>628.36199999999997</v>
      </c>
      <c r="F20" s="133">
        <v>6695.7764999999999</v>
      </c>
      <c r="G20" s="738">
        <f>E20/$E$21</f>
        <v>1.3544319633544936E-2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255596</v>
      </c>
      <c r="E21" s="146">
        <v>46393.027999999998</v>
      </c>
      <c r="F21" s="147">
        <v>494347.44679999992</v>
      </c>
      <c r="G21" s="739">
        <f>SUM(G16:G20)</f>
        <v>1</v>
      </c>
      <c r="H21" s="731">
        <f t="shared" si="1"/>
        <v>-2.8103479820726419E-3</v>
      </c>
      <c r="I21" s="686">
        <v>46523.775999999998</v>
      </c>
      <c r="J21" s="186">
        <v>498610.54583999998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192</v>
      </c>
      <c r="E22" s="173">
        <v>46096.622999999992</v>
      </c>
      <c r="F22" s="172">
        <v>492325.77332999988</v>
      </c>
      <c r="G22" s="737">
        <f>E22/$E$27</f>
        <v>0.7107017508317901</v>
      </c>
      <c r="H22" s="656">
        <f>(E22-I22)/I22</f>
        <v>9.2405455630787212E-2</v>
      </c>
      <c r="I22" s="684">
        <v>42197.357000000004</v>
      </c>
      <c r="J22" s="187">
        <v>452319.10727999994</v>
      </c>
      <c r="K22" s="192">
        <f>I22/$I$27</f>
        <v>0.80047256258716959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628</v>
      </c>
      <c r="E23" s="151">
        <v>4691.1350000000002</v>
      </c>
      <c r="F23" s="133">
        <v>50104.160150000032</v>
      </c>
      <c r="G23" s="738">
        <f>E23/$E$27</f>
        <v>7.2326292923633254E-2</v>
      </c>
      <c r="H23" s="233">
        <f t="shared" ref="H23:H27" si="2">(E23-I23)/I23</f>
        <v>0.22381691537096954</v>
      </c>
      <c r="I23" s="685">
        <v>3833.2</v>
      </c>
      <c r="J23" s="185">
        <v>41089.682220000039</v>
      </c>
      <c r="K23" s="193">
        <f>I23/$I$27</f>
        <v>7.2714777537113001E-2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18171</v>
      </c>
      <c r="E24" s="151">
        <v>3919.4669999999996</v>
      </c>
      <c r="F24" s="133">
        <v>41863.070650000001</v>
      </c>
      <c r="G24" s="738">
        <f>E24/$E$27</f>
        <v>6.0428983251710734E-2</v>
      </c>
      <c r="H24" s="233">
        <f t="shared" si="2"/>
        <v>1.0506812117406998</v>
      </c>
      <c r="I24" s="685">
        <v>1911.3</v>
      </c>
      <c r="J24" s="185">
        <v>20488.5</v>
      </c>
      <c r="K24" s="193">
        <f>I24/$I$27</f>
        <v>3.6256849187802379E-2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236619</v>
      </c>
      <c r="E25" s="151">
        <v>9463.5</v>
      </c>
      <c r="F25" s="133">
        <v>101076.3</v>
      </c>
      <c r="G25" s="738">
        <f>E25/$E$27</f>
        <v>0.14590496182326948</v>
      </c>
      <c r="H25" s="233">
        <f t="shared" si="2"/>
        <v>0.98242453442822142</v>
      </c>
      <c r="I25" s="685">
        <v>4773.7</v>
      </c>
      <c r="J25" s="185">
        <v>51171.7</v>
      </c>
      <c r="K25" s="193">
        <f>I25/$I$27</f>
        <v>9.0555810687915142E-2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22</v>
      </c>
      <c r="E26" s="151">
        <v>689.98900000000003</v>
      </c>
      <c r="F26" s="133">
        <v>7369.5480099999995</v>
      </c>
      <c r="G26" s="738">
        <f>E26/$E$27</f>
        <v>1.0638011169596439E-2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255632</v>
      </c>
      <c r="E27" s="176">
        <v>64860.713999999993</v>
      </c>
      <c r="F27" s="177">
        <v>692738.85213999997</v>
      </c>
      <c r="G27" s="745">
        <f>SUM(G22:G26)</f>
        <v>1</v>
      </c>
      <c r="H27" s="744">
        <f t="shared" si="2"/>
        <v>0.23039037603263857</v>
      </c>
      <c r="I27" s="693">
        <v>52715.557000000001</v>
      </c>
      <c r="J27" s="188">
        <v>565068.98949999991</v>
      </c>
      <c r="K27" s="195">
        <f>SUM(K22:K25)</f>
        <v>1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192</v>
      </c>
      <c r="E28" s="151">
        <f>E10+E16+E22</f>
        <v>121624.35399999999</v>
      </c>
      <c r="F28" s="133">
        <f>F10+F16+F22</f>
        <v>1297856.3241900001</v>
      </c>
      <c r="G28" s="738">
        <f>E28/$E$33</f>
        <v>0.76902611539302435</v>
      </c>
      <c r="H28" s="233">
        <f>(E28-I28)/I28</f>
        <v>5.7494882740953684E-2</v>
      </c>
      <c r="I28" s="688">
        <v>115011.76599999999</v>
      </c>
      <c r="J28" s="185">
        <v>1232557.0876799999</v>
      </c>
      <c r="K28" s="193">
        <f>I28/$I$33</f>
        <v>0.80214781491552989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628</v>
      </c>
      <c r="E29" s="151">
        <f t="shared" ref="E29:F32" si="3">E11+E17+E23</f>
        <v>11451.5</v>
      </c>
      <c r="F29" s="133">
        <f t="shared" si="3"/>
        <v>122204.37163000001</v>
      </c>
      <c r="G29" s="738">
        <f>E29/$E$33</f>
        <v>7.2407394331757094E-2</v>
      </c>
      <c r="H29" s="233">
        <f t="shared" ref="H29:H31" si="4">(E29-I29)/I29</f>
        <v>1.3801834342576001E-2</v>
      </c>
      <c r="I29" s="685">
        <v>11295.599999999999</v>
      </c>
      <c r="J29" s="185">
        <v>121056.37659000009</v>
      </c>
      <c r="K29" s="193">
        <f>I29/$I$33</f>
        <v>7.8780990617602201E-2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18171</v>
      </c>
      <c r="E30" s="151">
        <f t="shared" si="3"/>
        <v>6329.0709999999999</v>
      </c>
      <c r="F30" s="133">
        <f t="shared" si="3"/>
        <v>67563.91234000001</v>
      </c>
      <c r="G30" s="738">
        <f>E30/$E$33</f>
        <v>4.0018472658663776E-2</v>
      </c>
      <c r="H30" s="233">
        <f t="shared" si="4"/>
        <v>0.2966219372285504</v>
      </c>
      <c r="I30" s="685">
        <v>4881.2</v>
      </c>
      <c r="J30" s="185">
        <v>52313.399999999994</v>
      </c>
      <c r="K30" s="193">
        <f>I30/$I$33</f>
        <v>3.4043855253606703E-2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236619</v>
      </c>
      <c r="E31" s="151">
        <f t="shared" si="3"/>
        <v>16890.8</v>
      </c>
      <c r="F31" s="133">
        <f t="shared" si="3"/>
        <v>180292.7</v>
      </c>
      <c r="G31" s="738">
        <f>E31/$E$33</f>
        <v>0.10679987915808782</v>
      </c>
      <c r="H31" s="233">
        <f t="shared" si="4"/>
        <v>0.38549117396154586</v>
      </c>
      <c r="I31" s="685">
        <v>12191.2</v>
      </c>
      <c r="J31" s="185">
        <v>130657.2</v>
      </c>
      <c r="K31" s="193">
        <f>I31/$I$33</f>
        <v>8.5027339213261097E-2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22</v>
      </c>
      <c r="E32" s="151">
        <f>E14+E20+E26</f>
        <v>1858.0119999999999</v>
      </c>
      <c r="F32" s="133">
        <f t="shared" si="3"/>
        <v>19826.385199999997</v>
      </c>
      <c r="G32" s="738">
        <f>E32/$E$33</f>
        <v>1.1748138458467158E-2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255632</v>
      </c>
      <c r="E33" s="159">
        <f>SUM(E28:E32)</f>
        <v>158153.73699999996</v>
      </c>
      <c r="F33" s="160">
        <f>SUM(F28:F32)</f>
        <v>1687743.6933599999</v>
      </c>
      <c r="G33" s="743">
        <f>SUM(G28:G32)</f>
        <v>1.0000000000000002</v>
      </c>
      <c r="H33" s="733">
        <f>(E33-I33)/I33</f>
        <v>0.10304083631995857</v>
      </c>
      <c r="I33" s="689">
        <v>143379.766</v>
      </c>
      <c r="J33" s="189">
        <v>1536584.0642699997</v>
      </c>
      <c r="K33" s="196">
        <f>SUM(K28:K31)</f>
        <v>0.99999999999999989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121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125</v>
      </c>
      <c r="E41" s="151">
        <v>94566.926999999996</v>
      </c>
      <c r="F41" s="133">
        <v>1008678.5809300001</v>
      </c>
      <c r="G41" s="737">
        <f>E41/$E$46</f>
        <v>0.95759877701235008</v>
      </c>
      <c r="H41" s="233">
        <f>(E41-I41)/I41</f>
        <v>0.83505929013672575</v>
      </c>
      <c r="I41" s="685">
        <v>51533.445</v>
      </c>
      <c r="J41" s="185">
        <v>552002.30660999997</v>
      </c>
      <c r="K41" s="192">
        <f>I41/$I$46</f>
        <v>0.92484706631040392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321</v>
      </c>
      <c r="E42" s="151">
        <v>1211.8440000000001</v>
      </c>
      <c r="F42" s="133">
        <v>12936.673530000004</v>
      </c>
      <c r="G42" s="738">
        <f t="shared" ref="G42" si="5">E42/$E$46</f>
        <v>1.227131270036674E-2</v>
      </c>
      <c r="H42" s="233">
        <f>(E42-I42)/I42</f>
        <v>-0.20020855332629356</v>
      </c>
      <c r="I42" s="685">
        <v>1515.2</v>
      </c>
      <c r="J42" s="185">
        <v>16232.939410000005</v>
      </c>
      <c r="K42" s="193">
        <f t="shared" ref="K42:K44" si="6">I42/$I$46</f>
        <v>2.7192598415912698E-2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12381</v>
      </c>
      <c r="E43" s="151">
        <v>732.19500000000005</v>
      </c>
      <c r="F43" s="133">
        <v>7816.0422699999999</v>
      </c>
      <c r="G43" s="738">
        <f>E43/$E$46</f>
        <v>7.4143155411464066E-3</v>
      </c>
      <c r="H43" s="233">
        <f t="shared" ref="H43:H44" si="7">(E43-I43)/I43</f>
        <v>-0.12343469412187227</v>
      </c>
      <c r="I43" s="685">
        <v>835.3</v>
      </c>
      <c r="J43" s="185">
        <v>8948.9</v>
      </c>
      <c r="K43" s="193">
        <f t="shared" si="6"/>
        <v>1.4990745417642472E-2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212511</v>
      </c>
      <c r="E44" s="151">
        <v>1959.3</v>
      </c>
      <c r="F44" s="133">
        <v>20916.5</v>
      </c>
      <c r="G44" s="738">
        <f>E44/$E$46</f>
        <v>1.9840163398777855E-2</v>
      </c>
      <c r="H44" s="233">
        <f t="shared" si="7"/>
        <v>6.6517881443579577E-2</v>
      </c>
      <c r="I44" s="685">
        <v>1837.1</v>
      </c>
      <c r="J44" s="185">
        <v>19682</v>
      </c>
      <c r="K44" s="193">
        <f t="shared" si="6"/>
        <v>3.2969589856040926E-2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10</v>
      </c>
      <c r="E45" s="151">
        <v>283.96100000000001</v>
      </c>
      <c r="F45" s="133">
        <v>3031.3805300000004</v>
      </c>
      <c r="G45" s="738">
        <f>E45/$E$46</f>
        <v>2.8754313473589341E-3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225348</v>
      </c>
      <c r="E46" s="146">
        <v>98754.226999999999</v>
      </c>
      <c r="F46" s="147">
        <v>1053379.17726</v>
      </c>
      <c r="G46" s="739">
        <f>SUM(G41:G45)</f>
        <v>0.99999999999999989</v>
      </c>
      <c r="H46" s="731">
        <f>(E46-I46)/I46</f>
        <v>0.77229675071599968</v>
      </c>
      <c r="I46" s="686">
        <v>55721.044999999998</v>
      </c>
      <c r="J46" s="186">
        <v>596866.14601999999</v>
      </c>
      <c r="K46" s="194">
        <f>SUM(K41:K44)</f>
        <v>1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125</v>
      </c>
      <c r="E47" s="151">
        <v>73573.919999999998</v>
      </c>
      <c r="F47" s="133">
        <v>783785.14353000012</v>
      </c>
      <c r="G47" s="738">
        <f>E47/$E$52</f>
        <v>0.94185081939343795</v>
      </c>
      <c r="H47" s="233">
        <f>(E47-I47)/I47</f>
        <v>6.2947997532170558E-3</v>
      </c>
      <c r="I47" s="685">
        <v>73113.684000000008</v>
      </c>
      <c r="J47" s="185">
        <v>782634.57095999992</v>
      </c>
      <c r="K47" s="193">
        <f>I47/$I$52</f>
        <v>0.93720972766219135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323</v>
      </c>
      <c r="E48" s="151">
        <v>1587.2339999999999</v>
      </c>
      <c r="F48" s="133">
        <v>16913.189779999993</v>
      </c>
      <c r="G48" s="738">
        <f t="shared" ref="G48:G51" si="8">E48/$E$52</f>
        <v>2.0318852705811026E-2</v>
      </c>
      <c r="H48" s="233">
        <f>(E48-I48)/I48</f>
        <v>-0.2080461031833151</v>
      </c>
      <c r="I48" s="685">
        <v>2004.2</v>
      </c>
      <c r="J48" s="185">
        <v>21480.466079999991</v>
      </c>
      <c r="K48" s="193">
        <f t="shared" ref="K48:K50" si="9">I48/$I$52</f>
        <v>2.5690891682883379E-2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12393</v>
      </c>
      <c r="E49" s="151">
        <v>694.05499999999995</v>
      </c>
      <c r="F49" s="133">
        <v>7396.2292600000001</v>
      </c>
      <c r="G49" s="738">
        <f t="shared" si="8"/>
        <v>8.8848911469459908E-3</v>
      </c>
      <c r="H49" s="233">
        <f t="shared" ref="H49:H50" si="10">(E49-I49)/I49</f>
        <v>-0.23274928145036489</v>
      </c>
      <c r="I49" s="685">
        <v>904.6</v>
      </c>
      <c r="J49" s="185">
        <v>9695.4</v>
      </c>
      <c r="K49" s="193">
        <f t="shared" si="9"/>
        <v>1.1595639465291041E-2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212454</v>
      </c>
      <c r="E50" s="151">
        <v>1953.3</v>
      </c>
      <c r="F50" s="133">
        <v>20814.7</v>
      </c>
      <c r="G50" s="738">
        <f t="shared" si="8"/>
        <v>2.5005018157537376E-2</v>
      </c>
      <c r="H50" s="233">
        <f t="shared" si="10"/>
        <v>-1.8244873341375128E-2</v>
      </c>
      <c r="I50" s="685">
        <v>1989.6</v>
      </c>
      <c r="J50" s="185">
        <v>21323.9</v>
      </c>
      <c r="K50" s="193">
        <f t="shared" si="9"/>
        <v>2.5503741189634152E-2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9</v>
      </c>
      <c r="E51" s="151">
        <v>307.81099999999998</v>
      </c>
      <c r="F51" s="133">
        <v>3280.00596</v>
      </c>
      <c r="G51" s="738">
        <f t="shared" si="8"/>
        <v>3.9404185962677194E-3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225304</v>
      </c>
      <c r="E52" s="146">
        <v>78116.319999999992</v>
      </c>
      <c r="F52" s="147">
        <v>832189.26853000012</v>
      </c>
      <c r="G52" s="739">
        <f>SUM(G47:G51)</f>
        <v>1.0000000000000002</v>
      </c>
      <c r="H52" s="731">
        <f t="shared" ref="H52" si="11">(E52-I52)/I52</f>
        <v>1.3361519735836731E-3</v>
      </c>
      <c r="I52" s="686">
        <v>78012.084000000017</v>
      </c>
      <c r="J52" s="186">
        <v>835134.33704000001</v>
      </c>
      <c r="K52" s="194">
        <f>SUM(K47:K50)</f>
        <v>1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125</v>
      </c>
      <c r="E53" s="173">
        <v>73255.201000000001</v>
      </c>
      <c r="F53" s="172">
        <v>782253.51466999983</v>
      </c>
      <c r="G53" s="737">
        <f>E53/$E$58</f>
        <v>0.88096669904505542</v>
      </c>
      <c r="H53" s="656">
        <f>(E53-I53)/I53</f>
        <v>-0.31823381021470104</v>
      </c>
      <c r="I53" s="684">
        <v>107449.155</v>
      </c>
      <c r="J53" s="187">
        <v>1151031.3859900001</v>
      </c>
      <c r="K53" s="192">
        <f>I53/$I$58</f>
        <v>0.94891955452446763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324</v>
      </c>
      <c r="E54" s="151">
        <v>2282.7460000000001</v>
      </c>
      <c r="F54" s="133">
        <v>24381.760850000002</v>
      </c>
      <c r="G54" s="738">
        <f t="shared" ref="G54:G57" si="12">E54/$E$58</f>
        <v>2.7452292546140226E-2</v>
      </c>
      <c r="H54" s="233">
        <f t="shared" ref="H54:H56" si="13">(E54-I54)/I54</f>
        <v>3.6857739825581479E-2</v>
      </c>
      <c r="I54" s="685">
        <v>2201.6</v>
      </c>
      <c r="J54" s="185">
        <v>23600.499779999998</v>
      </c>
      <c r="K54" s="193">
        <f t="shared" ref="K54:K56" si="14">I54/$I$58</f>
        <v>1.9443068595942591E-2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12409</v>
      </c>
      <c r="E55" s="151">
        <v>2320.212</v>
      </c>
      <c r="F55" s="133">
        <v>24781.358649999998</v>
      </c>
      <c r="G55" s="738">
        <f t="shared" si="12"/>
        <v>2.7902858484064853E-2</v>
      </c>
      <c r="H55" s="233">
        <f t="shared" si="13"/>
        <v>1.0721729034562828</v>
      </c>
      <c r="I55" s="685">
        <v>1119.7</v>
      </c>
      <c r="J55" s="185">
        <v>12002.9</v>
      </c>
      <c r="K55" s="193">
        <f t="shared" si="14"/>
        <v>9.8884465420044157E-3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212463</v>
      </c>
      <c r="E56" s="151">
        <v>4985.3999999999996</v>
      </c>
      <c r="F56" s="133">
        <v>53247.1</v>
      </c>
      <c r="G56" s="738">
        <f t="shared" si="12"/>
        <v>5.9954396704463606E-2</v>
      </c>
      <c r="H56" s="233">
        <f t="shared" si="13"/>
        <v>1.0243635034717993</v>
      </c>
      <c r="I56" s="685">
        <v>2462.6999999999998</v>
      </c>
      <c r="J56" s="185">
        <v>26399.1</v>
      </c>
      <c r="K56" s="193">
        <f t="shared" si="14"/>
        <v>2.174893033758531E-2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9</v>
      </c>
      <c r="E57" s="151">
        <v>309.642</v>
      </c>
      <c r="F57" s="133">
        <v>3307.1837600000003</v>
      </c>
      <c r="G57" s="738">
        <f t="shared" si="12"/>
        <v>3.7237532202759097E-3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225330</v>
      </c>
      <c r="E58" s="176">
        <v>83153.201000000001</v>
      </c>
      <c r="F58" s="177">
        <v>887970.91792999976</v>
      </c>
      <c r="G58" s="745">
        <f>SUM(G53:G57)</f>
        <v>1</v>
      </c>
      <c r="H58" s="744">
        <f t="shared" ref="H58" si="15">(E58-I58)/I58</f>
        <v>-0.26564617050544959</v>
      </c>
      <c r="I58" s="693">
        <v>113233.155</v>
      </c>
      <c r="J58" s="188">
        <v>1213033.8857700001</v>
      </c>
      <c r="K58" s="195">
        <f>SUM(K53:K56)</f>
        <v>0.99999999999999989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125</v>
      </c>
      <c r="E59" s="151">
        <f>E41+E47+E53</f>
        <v>241396.04800000001</v>
      </c>
      <c r="F59" s="133">
        <f>F41+F47+F53</f>
        <v>2574717.2391300001</v>
      </c>
      <c r="G59" s="738">
        <f>E59/$E$64</f>
        <v>0.92836154334641774</v>
      </c>
      <c r="H59" s="233">
        <f>(E59-I59)/I59</f>
        <v>4.0068560511722778E-2</v>
      </c>
      <c r="I59" s="688">
        <v>232096.28400000001</v>
      </c>
      <c r="J59" s="185">
        <v>2485668.2635599999</v>
      </c>
      <c r="K59" s="193">
        <f>I59/$I$64</f>
        <v>0.93978935197486313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324</v>
      </c>
      <c r="E60" s="151">
        <f t="shared" ref="E60:F61" si="16">E42+E48+E54</f>
        <v>5081.8240000000005</v>
      </c>
      <c r="F60" s="133">
        <f t="shared" si="16"/>
        <v>54231.624159999999</v>
      </c>
      <c r="G60" s="738">
        <f t="shared" ref="G60:G63" si="17">E60/$E$64</f>
        <v>1.9543691832332177E-2</v>
      </c>
      <c r="H60" s="233">
        <f t="shared" ref="H60:H62" si="18">(E60-I60)/I60</f>
        <v>-0.11172452368467042</v>
      </c>
      <c r="I60" s="685">
        <v>5721</v>
      </c>
      <c r="J60" s="185">
        <v>61313.905269999996</v>
      </c>
      <c r="K60" s="193">
        <f t="shared" ref="K60:K62" si="19">I60/$I$64</f>
        <v>2.3165105403618574E-2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12409</v>
      </c>
      <c r="E61" s="151">
        <f>E43+E49+E55</f>
        <v>3746.462</v>
      </c>
      <c r="F61" s="133">
        <f t="shared" si="16"/>
        <v>39993.63018</v>
      </c>
      <c r="G61" s="738">
        <f t="shared" si="17"/>
        <v>1.4408153212221216E-2</v>
      </c>
      <c r="H61" s="233">
        <f t="shared" si="18"/>
        <v>0.31013498391383393</v>
      </c>
      <c r="I61" s="685">
        <v>2859.6000000000004</v>
      </c>
      <c r="J61" s="185">
        <v>30647.199999999997</v>
      </c>
      <c r="K61" s="193">
        <f t="shared" si="19"/>
        <v>1.1578908479669234E-2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212463</v>
      </c>
      <c r="E62" s="151">
        <f t="shared" ref="E62:F63" si="20">E44+E50+E56</f>
        <v>8898</v>
      </c>
      <c r="F62" s="133">
        <f t="shared" si="20"/>
        <v>94978.299999999988</v>
      </c>
      <c r="G62" s="738">
        <f t="shared" si="17"/>
        <v>3.4219951325368946E-2</v>
      </c>
      <c r="H62" s="233">
        <f t="shared" si="18"/>
        <v>0.41476134448437063</v>
      </c>
      <c r="I62" s="685">
        <v>6289.4</v>
      </c>
      <c r="J62" s="185">
        <v>67405</v>
      </c>
      <c r="K62" s="193">
        <f t="shared" si="19"/>
        <v>2.5466634141849093E-2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9</v>
      </c>
      <c r="E63" s="151">
        <f>E45+E51+E57</f>
        <v>901.41399999999999</v>
      </c>
      <c r="F63" s="133">
        <f t="shared" si="20"/>
        <v>9618.5702500000007</v>
      </c>
      <c r="G63" s="738">
        <f t="shared" si="17"/>
        <v>3.466660283659937E-3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225330</v>
      </c>
      <c r="E64" s="159">
        <f>SUM(E59:E63)</f>
        <v>260023.74799999999</v>
      </c>
      <c r="F64" s="160">
        <f>SUM(F59:F63)</f>
        <v>2773539.3637199998</v>
      </c>
      <c r="G64" s="743">
        <f>SUM(G59:G63)</f>
        <v>1</v>
      </c>
      <c r="H64" s="733">
        <f>(E64-I64)/I64</f>
        <v>5.287144377975083E-2</v>
      </c>
      <c r="I64" s="689">
        <v>246966.28400000001</v>
      </c>
      <c r="J64" s="189">
        <v>2645034.3688300001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7" t="s">
        <v>270</v>
      </c>
      <c r="L1" s="1017"/>
    </row>
    <row r="2" spans="1:17" ht="6.75" customHeight="1" x14ac:dyDescent="0.2">
      <c r="K2" s="121" t="s">
        <v>193</v>
      </c>
    </row>
    <row r="3" spans="1:17" ht="30" customHeight="1" x14ac:dyDescent="0.2">
      <c r="A3" s="1030" t="s">
        <v>227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8" t="s">
        <v>122</v>
      </c>
      <c r="B5" s="1018"/>
      <c r="C5" s="1018"/>
      <c r="D5" s="1019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20">
        <f>T!G17</f>
        <v>2017</v>
      </c>
      <c r="F6" s="1021"/>
      <c r="G6" s="1021"/>
      <c r="H6" s="680"/>
      <c r="I6" s="1022">
        <f>E6-1</f>
        <v>2016</v>
      </c>
      <c r="J6" s="1023"/>
      <c r="K6" s="1024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94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26" t="s">
        <v>0</v>
      </c>
      <c r="E8" s="993" t="s">
        <v>39</v>
      </c>
      <c r="F8" s="994"/>
      <c r="G8" s="729" t="s">
        <v>108</v>
      </c>
      <c r="H8" s="994"/>
      <c r="I8" s="1028" t="s">
        <v>39</v>
      </c>
      <c r="J8" s="1029"/>
      <c r="K8" s="190" t="s">
        <v>108</v>
      </c>
      <c r="L8" s="148"/>
    </row>
    <row r="9" spans="1:17" ht="15" customHeight="1" x14ac:dyDescent="0.25">
      <c r="A9" s="1025" t="s">
        <v>157</v>
      </c>
      <c r="B9" s="1025"/>
      <c r="C9" s="208" t="s">
        <v>45</v>
      </c>
      <c r="D9" s="1027"/>
      <c r="E9" s="163" t="s">
        <v>148</v>
      </c>
      <c r="F9" s="728" t="s">
        <v>1</v>
      </c>
      <c r="G9" s="730" t="s">
        <v>66</v>
      </c>
      <c r="H9" s="1025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03" t="str">
        <f>T!J20</f>
        <v>červenec</v>
      </c>
      <c r="B10" s="1004"/>
      <c r="C10" s="153" t="s">
        <v>6</v>
      </c>
      <c r="D10" s="132">
        <v>99</v>
      </c>
      <c r="E10" s="151">
        <v>6894.0709999999999</v>
      </c>
      <c r="F10" s="133">
        <v>73598.383320000008</v>
      </c>
      <c r="G10" s="737">
        <f>E10/$E$15</f>
        <v>0.60946029284203596</v>
      </c>
      <c r="H10" s="233">
        <f>(E10-I10)/I10</f>
        <v>3.599574786281115E-2</v>
      </c>
      <c r="I10" s="685">
        <v>6654.5360000000001</v>
      </c>
      <c r="J10" s="185">
        <v>71289.677880000003</v>
      </c>
      <c r="K10" s="192">
        <f>I10/$I$15</f>
        <v>0.60450389071479049</v>
      </c>
      <c r="L10" s="148"/>
    </row>
    <row r="11" spans="1:17" ht="11.1" customHeight="1" x14ac:dyDescent="0.2">
      <c r="A11" s="1005"/>
      <c r="B11" s="1006"/>
      <c r="C11" s="154" t="s">
        <v>7</v>
      </c>
      <c r="D11" s="132">
        <v>321</v>
      </c>
      <c r="E11" s="151">
        <v>1215.7719999999999</v>
      </c>
      <c r="F11" s="133">
        <v>12979.398990000003</v>
      </c>
      <c r="G11" s="738">
        <f>E11/$E$15</f>
        <v>0.10747855064868751</v>
      </c>
      <c r="H11" s="233">
        <f>(E11-I11)/I11</f>
        <v>-8.2308788541201258E-2</v>
      </c>
      <c r="I11" s="685">
        <v>1324.816</v>
      </c>
      <c r="J11" s="185">
        <v>14191.768959999999</v>
      </c>
      <c r="K11" s="193">
        <f>I11/$I$15</f>
        <v>0.12034744818890543</v>
      </c>
      <c r="L11" s="149"/>
      <c r="M11" s="134"/>
      <c r="O11" s="134"/>
      <c r="P11" s="134"/>
      <c r="Q11" s="134"/>
    </row>
    <row r="12" spans="1:17" ht="11.1" customHeight="1" x14ac:dyDescent="0.2">
      <c r="A12" s="1005"/>
      <c r="B12" s="1006"/>
      <c r="C12" s="154" t="s">
        <v>8</v>
      </c>
      <c r="D12" s="132">
        <v>10431</v>
      </c>
      <c r="E12" s="151">
        <v>957.40557600000011</v>
      </c>
      <c r="F12" s="133">
        <v>10221.25165</v>
      </c>
      <c r="G12" s="738">
        <f>E12/$E$15</f>
        <v>8.4638043721562806E-2</v>
      </c>
      <c r="H12" s="233">
        <f t="shared" ref="H12:H13" si="0">(E12-I12)/I12</f>
        <v>-7.0534686690115561E-2</v>
      </c>
      <c r="I12" s="685">
        <v>1030.0605760000001</v>
      </c>
      <c r="J12" s="185">
        <v>11033.648444</v>
      </c>
      <c r="K12" s="193">
        <f>I12/$I$15</f>
        <v>9.3571606775276026E-2</v>
      </c>
      <c r="L12" s="149"/>
      <c r="M12" s="134"/>
      <c r="O12" s="134"/>
      <c r="P12" s="134"/>
      <c r="Q12" s="134"/>
    </row>
    <row r="13" spans="1:17" ht="11.1" customHeight="1" x14ac:dyDescent="0.2">
      <c r="A13" s="1005"/>
      <c r="B13" s="1006"/>
      <c r="C13" s="154" t="s">
        <v>9</v>
      </c>
      <c r="D13" s="132">
        <v>105952</v>
      </c>
      <c r="E13" s="151">
        <v>2082.367424</v>
      </c>
      <c r="F13" s="133">
        <v>22231.292229999999</v>
      </c>
      <c r="G13" s="738">
        <f>E13/$E$15</f>
        <v>0.1840886553149447</v>
      </c>
      <c r="H13" s="233">
        <f t="shared" si="0"/>
        <v>4.1784079663701228E-2</v>
      </c>
      <c r="I13" s="685">
        <v>1998.847424</v>
      </c>
      <c r="J13" s="185">
        <v>21411.153556000001</v>
      </c>
      <c r="K13" s="193">
        <f>I13/$I$15</f>
        <v>0.18157705432102803</v>
      </c>
      <c r="L13" s="149"/>
      <c r="M13" s="134"/>
      <c r="O13" s="134"/>
      <c r="P13" s="134"/>
      <c r="Q13" s="134"/>
    </row>
    <row r="14" spans="1:17" ht="11.1" customHeight="1" x14ac:dyDescent="0.2">
      <c r="A14" s="1005"/>
      <c r="B14" s="1006"/>
      <c r="C14" s="154" t="s">
        <v>336</v>
      </c>
      <c r="D14" s="132">
        <v>10</v>
      </c>
      <c r="E14" s="151">
        <v>162.148</v>
      </c>
      <c r="F14" s="133">
        <v>1731.1321600000001</v>
      </c>
      <c r="G14" s="738">
        <f>E14/$E$15</f>
        <v>1.4334457472769058E-2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07"/>
      <c r="B15" s="1008"/>
      <c r="C15" s="156" t="s">
        <v>2</v>
      </c>
      <c r="D15" s="145">
        <v>116813</v>
      </c>
      <c r="E15" s="146">
        <v>11311.763999999999</v>
      </c>
      <c r="F15" s="147">
        <v>120761.45835000002</v>
      </c>
      <c r="G15" s="739">
        <f>SUM(G10:G14)</f>
        <v>1</v>
      </c>
      <c r="H15" s="731">
        <f>(E15-I15)/I15</f>
        <v>2.7570569735816466E-2</v>
      </c>
      <c r="I15" s="686">
        <v>11008.26</v>
      </c>
      <c r="J15" s="186">
        <v>117926.24884000001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09" t="str">
        <f>T!J21</f>
        <v>srpen</v>
      </c>
      <c r="B16" s="1010"/>
      <c r="C16" s="154" t="s">
        <v>6</v>
      </c>
      <c r="D16" s="132">
        <v>99</v>
      </c>
      <c r="E16" s="151">
        <v>7142.9979999999996</v>
      </c>
      <c r="F16" s="133">
        <v>76125.36063000001</v>
      </c>
      <c r="G16" s="738">
        <f>E16/$E$21</f>
        <v>0.61192342071370354</v>
      </c>
      <c r="H16" s="233">
        <f>(E16-I16)/I16</f>
        <v>-0.12724753981605849</v>
      </c>
      <c r="I16" s="685">
        <v>8184.4489999999996</v>
      </c>
      <c r="J16" s="185">
        <v>87725.599889999998</v>
      </c>
      <c r="K16" s="193">
        <f>I16/$I$21</f>
        <v>0.62275024413300861</v>
      </c>
      <c r="L16" s="149"/>
      <c r="M16" s="134"/>
      <c r="N16" s="134"/>
    </row>
    <row r="17" spans="1:21" ht="11.1" customHeight="1" x14ac:dyDescent="0.2">
      <c r="A17" s="1009"/>
      <c r="B17" s="1010"/>
      <c r="C17" s="154" t="s">
        <v>7</v>
      </c>
      <c r="D17" s="132">
        <v>322</v>
      </c>
      <c r="E17" s="151">
        <v>1405.6509999999998</v>
      </c>
      <c r="F17" s="133">
        <v>14982.11968</v>
      </c>
      <c r="G17" s="738">
        <f>E17/$E$21</f>
        <v>0.12041873289753659</v>
      </c>
      <c r="H17" s="233">
        <f>(E17-I17)/I17</f>
        <v>-0.16112840130218523</v>
      </c>
      <c r="I17" s="685">
        <v>1675.645</v>
      </c>
      <c r="J17" s="185">
        <v>17960.534290000003</v>
      </c>
      <c r="K17" s="193">
        <f>I17/$I$21</f>
        <v>0.12749891077948622</v>
      </c>
      <c r="L17" s="150"/>
      <c r="M17" s="137"/>
      <c r="N17" s="134"/>
    </row>
    <row r="18" spans="1:21" ht="11.1" customHeight="1" x14ac:dyDescent="0.2">
      <c r="A18" s="1009"/>
      <c r="B18" s="1010"/>
      <c r="C18" s="154" t="s">
        <v>8</v>
      </c>
      <c r="D18" s="132">
        <v>10441</v>
      </c>
      <c r="E18" s="151">
        <v>908.81350399999997</v>
      </c>
      <c r="F18" s="133">
        <v>9688.5312940000003</v>
      </c>
      <c r="G18" s="738">
        <f>E18/$E$21</f>
        <v>7.7855862224585126E-2</v>
      </c>
      <c r="H18" s="233">
        <f t="shared" ref="H18:H21" si="1">(E18-I18)/I18</f>
        <v>-0.18575933153783991</v>
      </c>
      <c r="I18" s="685">
        <v>1116.148504</v>
      </c>
      <c r="J18" s="185">
        <v>11965.362296000001</v>
      </c>
      <c r="K18" s="193">
        <f>I18/$I$21</f>
        <v>8.4927128674721089E-2</v>
      </c>
      <c r="L18" s="149"/>
      <c r="M18" s="134"/>
      <c r="N18" s="134"/>
      <c r="O18" s="134"/>
      <c r="P18" s="134"/>
    </row>
    <row r="19" spans="1:21" ht="11.1" customHeight="1" x14ac:dyDescent="0.2">
      <c r="A19" s="1009"/>
      <c r="B19" s="1010"/>
      <c r="C19" s="154" t="s">
        <v>9</v>
      </c>
      <c r="D19" s="132">
        <v>105927</v>
      </c>
      <c r="E19" s="151">
        <v>2047.1634960000001</v>
      </c>
      <c r="F19" s="133">
        <v>21823.595355999998</v>
      </c>
      <c r="G19" s="738">
        <f>E19/$E$21</f>
        <v>0.17537556208647184</v>
      </c>
      <c r="H19" s="233">
        <f t="shared" si="1"/>
        <v>-5.4944560430719644E-2</v>
      </c>
      <c r="I19" s="685">
        <v>2166.1834959999996</v>
      </c>
      <c r="J19" s="185">
        <v>23221.005703999999</v>
      </c>
      <c r="K19" s="193">
        <f>I19/$I$21</f>
        <v>0.16482371641278404</v>
      </c>
      <c r="L19" s="149"/>
      <c r="M19" s="134"/>
      <c r="N19" s="134"/>
      <c r="O19" s="134"/>
      <c r="P19" s="134"/>
    </row>
    <row r="20" spans="1:21" ht="11.1" customHeight="1" x14ac:dyDescent="0.2">
      <c r="A20" s="1009"/>
      <c r="B20" s="1010"/>
      <c r="C20" s="154" t="s">
        <v>336</v>
      </c>
      <c r="D20" s="132">
        <v>10</v>
      </c>
      <c r="E20" s="151">
        <v>168.4</v>
      </c>
      <c r="F20" s="133">
        <v>1795.1683499999999</v>
      </c>
      <c r="G20" s="738">
        <f>E20/$E$21</f>
        <v>1.4426422077702903E-2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09"/>
      <c r="B21" s="1010"/>
      <c r="C21" s="156" t="s">
        <v>2</v>
      </c>
      <c r="D21" s="145">
        <v>116799</v>
      </c>
      <c r="E21" s="146">
        <v>11673.026</v>
      </c>
      <c r="F21" s="147">
        <v>124414.77531</v>
      </c>
      <c r="G21" s="739">
        <f>SUM(G16:G20)</f>
        <v>1</v>
      </c>
      <c r="H21" s="731">
        <f t="shared" si="1"/>
        <v>-0.11180584163076129</v>
      </c>
      <c r="I21" s="686">
        <v>13142.425999999999</v>
      </c>
      <c r="J21" s="186">
        <v>140872.50218000001</v>
      </c>
      <c r="K21" s="194">
        <f>SUM(K16:K19)</f>
        <v>0.99999999999999989</v>
      </c>
      <c r="L21" s="166"/>
      <c r="M21" s="134"/>
      <c r="N21" s="134"/>
      <c r="O21" s="134"/>
      <c r="P21" s="134"/>
    </row>
    <row r="22" spans="1:21" ht="11.1" customHeight="1" x14ac:dyDescent="0.2">
      <c r="A22" s="1009" t="str">
        <f>T!J22</f>
        <v>září</v>
      </c>
      <c r="B22" s="1010"/>
      <c r="C22" s="153" t="s">
        <v>6</v>
      </c>
      <c r="D22" s="171">
        <v>99</v>
      </c>
      <c r="E22" s="173">
        <v>9089.06</v>
      </c>
      <c r="F22" s="172">
        <v>97070.402220000004</v>
      </c>
      <c r="G22" s="737">
        <f>E22/$E$27</f>
        <v>0.4924054718027539</v>
      </c>
      <c r="H22" s="656">
        <f>(E22-I22)/I22</f>
        <v>0.11334742739311458</v>
      </c>
      <c r="I22" s="684">
        <v>8163.723</v>
      </c>
      <c r="J22" s="187">
        <v>87506.150869999998</v>
      </c>
      <c r="K22" s="192">
        <f>I22/$I$27</f>
        <v>0.5978302507244837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9"/>
      <c r="B23" s="1010"/>
      <c r="C23" s="154" t="s">
        <v>7</v>
      </c>
      <c r="D23" s="132">
        <v>323</v>
      </c>
      <c r="E23" s="151">
        <v>2225.1109999999999</v>
      </c>
      <c r="F23" s="133">
        <v>23763.758229999992</v>
      </c>
      <c r="G23" s="738">
        <f>E23/$E$27</f>
        <v>0.12054677070769666</v>
      </c>
      <c r="H23" s="233">
        <f t="shared" ref="H23:H27" si="2">(E23-I23)/I23</f>
        <v>0.36703862597661574</v>
      </c>
      <c r="I23" s="685">
        <v>1627.6870000000001</v>
      </c>
      <c r="J23" s="185">
        <v>17445.838610000006</v>
      </c>
      <c r="K23" s="193">
        <f>I23/$I$27</f>
        <v>0.11919568159171774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9"/>
      <c r="B24" s="1010"/>
      <c r="C24" s="154" t="s">
        <v>8</v>
      </c>
      <c r="D24" s="132">
        <v>10455</v>
      </c>
      <c r="E24" s="151">
        <v>2452.2837939999999</v>
      </c>
      <c r="F24" s="133">
        <v>26189.109080000002</v>
      </c>
      <c r="G24" s="738">
        <f>E24/$E$27</f>
        <v>0.13285399794685229</v>
      </c>
      <c r="H24" s="233">
        <f t="shared" si="2"/>
        <v>0.86114109745653222</v>
      </c>
      <c r="I24" s="685">
        <v>1317.6237940000001</v>
      </c>
      <c r="J24" s="185">
        <v>14122.363964</v>
      </c>
      <c r="K24" s="193">
        <f>I24/$I$27</f>
        <v>9.6489722045635981E-2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9"/>
      <c r="B25" s="1010"/>
      <c r="C25" s="154" t="s">
        <v>9</v>
      </c>
      <c r="D25" s="132">
        <v>105937</v>
      </c>
      <c r="E25" s="151">
        <v>4528.2932060000003</v>
      </c>
      <c r="F25" s="133">
        <v>48358.855330000006</v>
      </c>
      <c r="G25" s="738">
        <f>E25/$E$27</f>
        <v>0.24532309749981135</v>
      </c>
      <c r="H25" s="233">
        <f t="shared" si="2"/>
        <v>0.77820482813034153</v>
      </c>
      <c r="I25" s="685">
        <v>2546.553206</v>
      </c>
      <c r="J25" s="185">
        <v>27293.198036000002</v>
      </c>
      <c r="K25" s="193">
        <f>I25/$I$27</f>
        <v>0.18648434563816263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4"/>
      <c r="B26" s="1066"/>
      <c r="C26" s="154" t="s">
        <v>336</v>
      </c>
      <c r="D26" s="132">
        <v>10</v>
      </c>
      <c r="E26" s="151">
        <v>163.739</v>
      </c>
      <c r="F26" s="133">
        <v>1748.5857099999998</v>
      </c>
      <c r="G26" s="738">
        <f>E26/$E$27</f>
        <v>8.8706620428857467E-3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11"/>
      <c r="B27" s="1012"/>
      <c r="C27" s="174" t="s">
        <v>2</v>
      </c>
      <c r="D27" s="175">
        <v>116824</v>
      </c>
      <c r="E27" s="176">
        <v>18458.487000000001</v>
      </c>
      <c r="F27" s="177">
        <v>197130.71057</v>
      </c>
      <c r="G27" s="745">
        <f>SUM(G22:G26)</f>
        <v>1</v>
      </c>
      <c r="H27" s="744">
        <f t="shared" si="2"/>
        <v>0.35171684673826192</v>
      </c>
      <c r="I27" s="693">
        <v>13655.587</v>
      </c>
      <c r="J27" s="188">
        <v>146367.55148000002</v>
      </c>
      <c r="K27" s="195">
        <f>SUM(K22:K25)</f>
        <v>1</v>
      </c>
      <c r="L27" s="178"/>
    </row>
    <row r="28" spans="1:21" ht="11.1" customHeight="1" thickTop="1" x14ac:dyDescent="0.2">
      <c r="A28" s="1031" t="str">
        <f>T!E17</f>
        <v>III. čtvrtletí</v>
      </c>
      <c r="B28" s="1032"/>
      <c r="C28" s="154" t="s">
        <v>6</v>
      </c>
      <c r="D28" s="132">
        <f>D22</f>
        <v>99</v>
      </c>
      <c r="E28" s="151">
        <f>E10+E16+E22</f>
        <v>23126.129000000001</v>
      </c>
      <c r="F28" s="133">
        <f>F10+F16+F22</f>
        <v>246794.14617000002</v>
      </c>
      <c r="G28" s="738">
        <f>E28/$E$33</f>
        <v>0.5580188313776443</v>
      </c>
      <c r="H28" s="233">
        <f>(E28-I28)/I28</f>
        <v>5.3654987056307498E-3</v>
      </c>
      <c r="I28" s="688">
        <v>23002.707999999999</v>
      </c>
      <c r="J28" s="185">
        <v>246521.42864</v>
      </c>
      <c r="K28" s="193">
        <f>I28/$I$33</f>
        <v>0.60843627722838478</v>
      </c>
      <c r="L28" s="148"/>
    </row>
    <row r="29" spans="1:21" ht="11.1" customHeight="1" x14ac:dyDescent="0.2">
      <c r="A29" s="1009"/>
      <c r="B29" s="1010"/>
      <c r="C29" s="154" t="s">
        <v>7</v>
      </c>
      <c r="D29" s="132">
        <f>D23</f>
        <v>323</v>
      </c>
      <c r="E29" s="151">
        <f t="shared" ref="E29:F32" si="3">E11+E17+E23</f>
        <v>4846.5339999999997</v>
      </c>
      <c r="F29" s="133">
        <f t="shared" si="3"/>
        <v>51725.276899999997</v>
      </c>
      <c r="G29" s="738">
        <f>E29/$E$33</f>
        <v>0.11694379283761755</v>
      </c>
      <c r="H29" s="233">
        <f t="shared" ref="H29:H31" si="4">(E29-I29)/I29</f>
        <v>4.7186477182665616E-2</v>
      </c>
      <c r="I29" s="685">
        <v>4628.1480000000001</v>
      </c>
      <c r="J29" s="185">
        <v>49598.141860000011</v>
      </c>
      <c r="K29" s="193">
        <f>I29/$I$33</f>
        <v>0.12241746230843754</v>
      </c>
      <c r="L29" s="148"/>
    </row>
    <row r="30" spans="1:21" ht="11.1" customHeight="1" x14ac:dyDescent="0.2">
      <c r="A30" s="1009"/>
      <c r="B30" s="1010"/>
      <c r="C30" s="154" t="s">
        <v>8</v>
      </c>
      <c r="D30" s="132">
        <f>D24</f>
        <v>10455</v>
      </c>
      <c r="E30" s="151">
        <f t="shared" si="3"/>
        <v>4318.5028739999998</v>
      </c>
      <c r="F30" s="133">
        <f t="shared" si="3"/>
        <v>46098.892024000001</v>
      </c>
      <c r="G30" s="738">
        <f>E30/$E$33</f>
        <v>0.1042027365258785</v>
      </c>
      <c r="H30" s="233">
        <f t="shared" si="4"/>
        <v>0.24674111918483962</v>
      </c>
      <c r="I30" s="685">
        <v>3463.8328740000002</v>
      </c>
      <c r="J30" s="185">
        <v>37121.374704000002</v>
      </c>
      <c r="K30" s="193">
        <f>I30/$I$33</f>
        <v>9.1620585663125267E-2</v>
      </c>
      <c r="L30" s="148"/>
    </row>
    <row r="31" spans="1:21" ht="11.1" customHeight="1" x14ac:dyDescent="0.2">
      <c r="A31" s="1009"/>
      <c r="B31" s="1010"/>
      <c r="C31" s="154" t="s">
        <v>9</v>
      </c>
      <c r="D31" s="132">
        <f>D25</f>
        <v>105937</v>
      </c>
      <c r="E31" s="151">
        <f t="shared" si="3"/>
        <v>8657.8241259999995</v>
      </c>
      <c r="F31" s="133">
        <f t="shared" si="3"/>
        <v>92413.742916000003</v>
      </c>
      <c r="G31" s="738">
        <f>E31/$E$33</f>
        <v>0.20890780731456154</v>
      </c>
      <c r="H31" s="233">
        <f t="shared" si="4"/>
        <v>0.28998221037868877</v>
      </c>
      <c r="I31" s="685">
        <v>6711.5841259999997</v>
      </c>
      <c r="J31" s="185">
        <v>71925.357296000002</v>
      </c>
      <c r="K31" s="193">
        <f>I31/$I$33</f>
        <v>0.17752567480005235</v>
      </c>
      <c r="L31" s="148"/>
    </row>
    <row r="32" spans="1:21" ht="11.1" customHeight="1" x14ac:dyDescent="0.2">
      <c r="A32" s="1009"/>
      <c r="B32" s="1010"/>
      <c r="C32" s="154" t="s">
        <v>336</v>
      </c>
      <c r="D32" s="132">
        <f>D26</f>
        <v>10</v>
      </c>
      <c r="E32" s="151">
        <f>E14+E20+E26</f>
        <v>494.28700000000003</v>
      </c>
      <c r="F32" s="133">
        <f t="shared" si="3"/>
        <v>5274.8862200000003</v>
      </c>
      <c r="G32" s="738">
        <f>E32/$E$33</f>
        <v>1.1926831944298229E-2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09"/>
      <c r="B33" s="1010"/>
      <c r="C33" s="157" t="s">
        <v>2</v>
      </c>
      <c r="D33" s="158">
        <f>SUM(D28:D32)</f>
        <v>116824</v>
      </c>
      <c r="E33" s="159">
        <f>SUM(E28:E32)</f>
        <v>41443.276999999995</v>
      </c>
      <c r="F33" s="160">
        <f>SUM(F28:F32)</f>
        <v>442306.94423000002</v>
      </c>
      <c r="G33" s="743">
        <f>SUM(G28:G32)</f>
        <v>1.0000000000000002</v>
      </c>
      <c r="H33" s="733">
        <f>(E33-I33)/I33</f>
        <v>9.6201072240048452E-2</v>
      </c>
      <c r="I33" s="689">
        <v>37806.273000000001</v>
      </c>
      <c r="J33" s="189">
        <v>405166.30250000005</v>
      </c>
      <c r="K33" s="196">
        <f>SUM(K28:K31)</f>
        <v>0.99999999999999989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67" t="s">
        <v>123</v>
      </c>
      <c r="B36" s="1067"/>
      <c r="C36" s="1067"/>
      <c r="D36" s="106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20">
        <f>T!G17</f>
        <v>2017</v>
      </c>
      <c r="F37" s="1021"/>
      <c r="G37" s="1021"/>
      <c r="H37" s="680"/>
      <c r="I37" s="1022">
        <f>E37-1</f>
        <v>2016</v>
      </c>
      <c r="J37" s="1023"/>
      <c r="K37" s="1024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94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26" t="s">
        <v>0</v>
      </c>
      <c r="E39" s="993" t="s">
        <v>39</v>
      </c>
      <c r="F39" s="994"/>
      <c r="G39" s="729" t="s">
        <v>108</v>
      </c>
      <c r="H39" s="994"/>
      <c r="I39" s="1028" t="s">
        <v>39</v>
      </c>
      <c r="J39" s="1029"/>
      <c r="K39" s="190" t="s">
        <v>108</v>
      </c>
      <c r="L39" s="148"/>
    </row>
    <row r="40" spans="1:12" ht="15" customHeight="1" x14ac:dyDescent="0.25">
      <c r="A40" s="1025" t="s">
        <v>157</v>
      </c>
      <c r="B40" s="1025"/>
      <c r="C40" s="208" t="s">
        <v>45</v>
      </c>
      <c r="D40" s="1027"/>
      <c r="E40" s="163" t="s">
        <v>148</v>
      </c>
      <c r="F40" s="728" t="s">
        <v>1</v>
      </c>
      <c r="G40" s="730" t="s">
        <v>66</v>
      </c>
      <c r="H40" s="1025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03" t="str">
        <f>T!J20</f>
        <v>červenec</v>
      </c>
      <c r="B41" s="1004"/>
      <c r="C41" s="153" t="s">
        <v>6</v>
      </c>
      <c r="D41" s="132">
        <v>73</v>
      </c>
      <c r="E41" s="151">
        <v>8966.1560000000009</v>
      </c>
      <c r="F41" s="133">
        <v>95716.808749999967</v>
      </c>
      <c r="G41" s="737">
        <f>E41/$E$46</f>
        <v>0.68260521347219683</v>
      </c>
      <c r="H41" s="233">
        <f>(E41-I41)/I41</f>
        <v>-3.274582780456755E-2</v>
      </c>
      <c r="I41" s="685">
        <v>9269.7000000000007</v>
      </c>
      <c r="J41" s="185">
        <v>99311.67545000001</v>
      </c>
      <c r="K41" s="192">
        <f>I41/$I$46</f>
        <v>0.69408919372229549</v>
      </c>
      <c r="L41" s="148"/>
    </row>
    <row r="42" spans="1:12" ht="11.1" customHeight="1" x14ac:dyDescent="0.2">
      <c r="A42" s="1005"/>
      <c r="B42" s="1006"/>
      <c r="C42" s="154" t="s">
        <v>7</v>
      </c>
      <c r="D42" s="132">
        <v>335</v>
      </c>
      <c r="E42" s="151">
        <v>1112.8779999999999</v>
      </c>
      <c r="F42" s="133">
        <v>11880.255440000012</v>
      </c>
      <c r="G42" s="738">
        <f t="shared" ref="G42" si="5">E42/$E$46</f>
        <v>8.4724861441013447E-2</v>
      </c>
      <c r="H42" s="233">
        <f>(E42-I42)/I42</f>
        <v>-2.8223891023402125E-2</v>
      </c>
      <c r="I42" s="685">
        <v>1145.2</v>
      </c>
      <c r="J42" s="185">
        <v>12269.524440000012</v>
      </c>
      <c r="K42" s="193">
        <f t="shared" ref="K42:K44" si="6">I42/$I$46</f>
        <v>8.5749371031508329E-2</v>
      </c>
      <c r="L42" s="149"/>
    </row>
    <row r="43" spans="1:12" ht="11.1" customHeight="1" x14ac:dyDescent="0.2">
      <c r="A43" s="1005"/>
      <c r="B43" s="1006"/>
      <c r="C43" s="154" t="s">
        <v>8</v>
      </c>
      <c r="D43" s="132">
        <v>10588</v>
      </c>
      <c r="E43" s="151">
        <v>801.88700000000006</v>
      </c>
      <c r="F43" s="133">
        <v>8560.3246799999997</v>
      </c>
      <c r="G43" s="738">
        <f>E43/$E$46</f>
        <v>6.1048708812960595E-2</v>
      </c>
      <c r="H43" s="233">
        <f t="shared" ref="H43:H44" si="7">(E43-I43)/I43</f>
        <v>-0.10493693492577288</v>
      </c>
      <c r="I43" s="685">
        <v>895.9</v>
      </c>
      <c r="J43" s="185">
        <v>9597.9</v>
      </c>
      <c r="K43" s="193">
        <f t="shared" si="6"/>
        <v>6.7082484725050906E-2</v>
      </c>
      <c r="L43" s="149"/>
    </row>
    <row r="44" spans="1:12" ht="11.1" customHeight="1" x14ac:dyDescent="0.2">
      <c r="A44" s="1005"/>
      <c r="B44" s="1006"/>
      <c r="C44" s="154" t="s">
        <v>9</v>
      </c>
      <c r="D44" s="132">
        <v>147112</v>
      </c>
      <c r="E44" s="151">
        <v>2135.8000000000002</v>
      </c>
      <c r="F44" s="133">
        <v>22800.9</v>
      </c>
      <c r="G44" s="738">
        <f>E44/$E$46</f>
        <v>0.16260125464400998</v>
      </c>
      <c r="H44" s="233">
        <f t="shared" si="7"/>
        <v>4.4707493641166156E-2</v>
      </c>
      <c r="I44" s="685">
        <v>2044.4</v>
      </c>
      <c r="J44" s="185">
        <v>21903.200000000001</v>
      </c>
      <c r="K44" s="193">
        <f t="shared" si="6"/>
        <v>0.15307895052114531</v>
      </c>
      <c r="L44" s="149"/>
    </row>
    <row r="45" spans="1:12" ht="11.1" customHeight="1" x14ac:dyDescent="0.2">
      <c r="A45" s="1005"/>
      <c r="B45" s="1006"/>
      <c r="C45" s="154" t="s">
        <v>336</v>
      </c>
      <c r="D45" s="132">
        <v>10</v>
      </c>
      <c r="E45" s="151">
        <v>118.479</v>
      </c>
      <c r="F45" s="133">
        <v>1264.80035</v>
      </c>
      <c r="G45" s="738">
        <f>E45/$E$46</f>
        <v>9.0199616298191117E-3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07"/>
      <c r="B46" s="1008"/>
      <c r="C46" s="156" t="s">
        <v>2</v>
      </c>
      <c r="D46" s="145">
        <v>158118</v>
      </c>
      <c r="E46" s="146">
        <v>13135.2</v>
      </c>
      <c r="F46" s="147">
        <v>140223.08921999999</v>
      </c>
      <c r="G46" s="739">
        <f>SUM(G41:G45)</f>
        <v>1</v>
      </c>
      <c r="H46" s="731">
        <f>(E46-I46)/I46</f>
        <v>-1.6472984305738587E-2</v>
      </c>
      <c r="I46" s="686">
        <v>13355.2</v>
      </c>
      <c r="J46" s="186">
        <v>143082.29989000002</v>
      </c>
      <c r="K46" s="194">
        <f>SUM(K41:K44)</f>
        <v>1.0000000000000002</v>
      </c>
      <c r="L46" s="166"/>
    </row>
    <row r="47" spans="1:12" ht="11.1" customHeight="1" x14ac:dyDescent="0.2">
      <c r="A47" s="1009" t="str">
        <f>T!J21</f>
        <v>srpen</v>
      </c>
      <c r="B47" s="1010"/>
      <c r="C47" s="154" t="s">
        <v>6</v>
      </c>
      <c r="D47" s="132">
        <v>73</v>
      </c>
      <c r="E47" s="151">
        <v>9742.1129999999994</v>
      </c>
      <c r="F47" s="133">
        <v>103811.47093000001</v>
      </c>
      <c r="G47" s="738">
        <f>E47/$E$52</f>
        <v>0.69847451551151807</v>
      </c>
      <c r="H47" s="233">
        <f>(E47-I47)/I47</f>
        <v>4.7527768518617973E-2</v>
      </c>
      <c r="I47" s="685">
        <v>9300.1</v>
      </c>
      <c r="J47" s="185">
        <v>99677.356480000017</v>
      </c>
      <c r="K47" s="193">
        <f>I47/$I$52</f>
        <v>0.66787553231980112</v>
      </c>
      <c r="L47" s="149"/>
    </row>
    <row r="48" spans="1:12" ht="11.1" customHeight="1" x14ac:dyDescent="0.2">
      <c r="A48" s="1009"/>
      <c r="B48" s="1010"/>
      <c r="C48" s="154" t="s">
        <v>7</v>
      </c>
      <c r="D48" s="132">
        <v>335</v>
      </c>
      <c r="E48" s="151">
        <v>1191.386</v>
      </c>
      <c r="F48" s="133">
        <v>12695.685259999987</v>
      </c>
      <c r="G48" s="738">
        <f t="shared" ref="G48:G51" si="8">E48/$E$52</f>
        <v>8.5418097607490848E-2</v>
      </c>
      <c r="H48" s="233">
        <f>(E48-I48)/I48</f>
        <v>-0.17293578618535232</v>
      </c>
      <c r="I48" s="685">
        <v>1440.5</v>
      </c>
      <c r="J48" s="185">
        <v>15438.787360000006</v>
      </c>
      <c r="K48" s="193">
        <f t="shared" ref="K48:K50" si="9">I48/$I$52</f>
        <v>0.10344778059447464</v>
      </c>
      <c r="L48" s="150"/>
    </row>
    <row r="49" spans="1:12" ht="11.1" customHeight="1" x14ac:dyDescent="0.2">
      <c r="A49" s="1009"/>
      <c r="B49" s="1010"/>
      <c r="C49" s="154" t="s">
        <v>8</v>
      </c>
      <c r="D49" s="132">
        <v>10598</v>
      </c>
      <c r="E49" s="151">
        <v>756.67499999999995</v>
      </c>
      <c r="F49" s="133">
        <v>8063.1440299999995</v>
      </c>
      <c r="G49" s="738">
        <f t="shared" si="8"/>
        <v>5.4250880073417121E-2</v>
      </c>
      <c r="H49" s="233">
        <f t="shared" ref="H49:H50" si="10">(E49-I49)/I49</f>
        <v>-0.22008348794063087</v>
      </c>
      <c r="I49" s="685">
        <v>970.2</v>
      </c>
      <c r="J49" s="185">
        <v>10398.5</v>
      </c>
      <c r="K49" s="193">
        <f t="shared" si="9"/>
        <v>6.9673749901256021E-2</v>
      </c>
      <c r="L49" s="149"/>
    </row>
    <row r="50" spans="1:12" ht="11.1" customHeight="1" x14ac:dyDescent="0.2">
      <c r="A50" s="1009"/>
      <c r="B50" s="1010"/>
      <c r="C50" s="154" t="s">
        <v>9</v>
      </c>
      <c r="D50" s="132">
        <v>147072</v>
      </c>
      <c r="E50" s="151">
        <v>2129.3000000000002</v>
      </c>
      <c r="F50" s="133">
        <v>22690</v>
      </c>
      <c r="G50" s="738">
        <f t="shared" si="8"/>
        <v>0.15266316310216024</v>
      </c>
      <c r="H50" s="233">
        <f t="shared" si="10"/>
        <v>-3.8299986450476373E-2</v>
      </c>
      <c r="I50" s="685">
        <v>2214.1</v>
      </c>
      <c r="J50" s="185">
        <v>23730.400000000001</v>
      </c>
      <c r="K50" s="193">
        <f t="shared" si="9"/>
        <v>0.15900293718446809</v>
      </c>
      <c r="L50" s="149"/>
    </row>
    <row r="51" spans="1:12" ht="11.1" customHeight="1" x14ac:dyDescent="0.2">
      <c r="A51" s="1009"/>
      <c r="B51" s="1010"/>
      <c r="C51" s="154" t="s">
        <v>336</v>
      </c>
      <c r="D51" s="132">
        <v>9</v>
      </c>
      <c r="E51" s="151">
        <v>128.226</v>
      </c>
      <c r="F51" s="133">
        <v>1366.3706100000002</v>
      </c>
      <c r="G51" s="738">
        <f t="shared" si="8"/>
        <v>9.1933437054137965E-3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09"/>
      <c r="B52" s="1010"/>
      <c r="C52" s="156" t="s">
        <v>2</v>
      </c>
      <c r="D52" s="145">
        <v>158087</v>
      </c>
      <c r="E52" s="146">
        <v>13947.699999999999</v>
      </c>
      <c r="F52" s="147">
        <v>148626.67082999999</v>
      </c>
      <c r="G52" s="739">
        <f>SUM(G47:G51)</f>
        <v>1</v>
      </c>
      <c r="H52" s="731">
        <f t="shared" ref="H52" si="11">(E52-I52)/I52</f>
        <v>1.6373546668196864E-3</v>
      </c>
      <c r="I52" s="686">
        <v>13924.900000000001</v>
      </c>
      <c r="J52" s="186">
        <v>149245.04384000003</v>
      </c>
      <c r="K52" s="194">
        <f>SUM(K47:K50)</f>
        <v>1</v>
      </c>
      <c r="L52" s="166"/>
    </row>
    <row r="53" spans="1:12" ht="11.1" customHeight="1" x14ac:dyDescent="0.2">
      <c r="A53" s="1009" t="str">
        <f>T!J22</f>
        <v>září</v>
      </c>
      <c r="B53" s="1010"/>
      <c r="C53" s="153" t="s">
        <v>6</v>
      </c>
      <c r="D53" s="171">
        <v>73</v>
      </c>
      <c r="E53" s="173">
        <v>10771.49</v>
      </c>
      <c r="F53" s="172">
        <v>115046.84773999998</v>
      </c>
      <c r="G53" s="737">
        <f>E53/$E$58</f>
        <v>0.52370392699303292</v>
      </c>
      <c r="H53" s="656">
        <f>(E53-I53)/I53</f>
        <v>8.3493255197851137E-3</v>
      </c>
      <c r="I53" s="684">
        <v>10682.3</v>
      </c>
      <c r="J53" s="187">
        <v>114508.51457999999</v>
      </c>
      <c r="K53" s="192">
        <f>I53/$I$58</f>
        <v>0.66815321682783124</v>
      </c>
      <c r="L53" s="173"/>
    </row>
    <row r="54" spans="1:12" ht="11.1" customHeight="1" x14ac:dyDescent="0.2">
      <c r="A54" s="1009"/>
      <c r="B54" s="1010"/>
      <c r="C54" s="154" t="s">
        <v>7</v>
      </c>
      <c r="D54" s="132">
        <v>337</v>
      </c>
      <c r="E54" s="151">
        <v>1695.374</v>
      </c>
      <c r="F54" s="133">
        <v>18108.125000000018</v>
      </c>
      <c r="G54" s="738">
        <f t="shared" ref="G54:G57" si="12">E54/$E$58</f>
        <v>8.2428152606731864E-2</v>
      </c>
      <c r="H54" s="233">
        <f t="shared" ref="H54:H56" si="13">(E54-I54)/I54</f>
        <v>0.24294281524926689</v>
      </c>
      <c r="I54" s="685">
        <v>1364</v>
      </c>
      <c r="J54" s="185">
        <v>14621.002140000001</v>
      </c>
      <c r="K54" s="193">
        <f t="shared" ref="K54:K56" si="14">I54/$I$58</f>
        <v>8.5315052727704885E-2</v>
      </c>
      <c r="L54" s="151"/>
    </row>
    <row r="55" spans="1:12" ht="11.1" customHeight="1" x14ac:dyDescent="0.2">
      <c r="A55" s="1009"/>
      <c r="B55" s="1010"/>
      <c r="C55" s="154" t="s">
        <v>8</v>
      </c>
      <c r="D55" s="132">
        <v>10612</v>
      </c>
      <c r="E55" s="151">
        <v>2541.3609999999999</v>
      </c>
      <c r="F55" s="133">
        <v>27143.344729999997</v>
      </c>
      <c r="G55" s="738">
        <f t="shared" si="12"/>
        <v>0.12355957584391213</v>
      </c>
      <c r="H55" s="233">
        <f t="shared" si="13"/>
        <v>1.1162136730785241</v>
      </c>
      <c r="I55" s="685">
        <v>1200.9000000000001</v>
      </c>
      <c r="J55" s="185">
        <v>12873.4</v>
      </c>
      <c r="K55" s="193">
        <f t="shared" si="14"/>
        <v>7.5113524062097356E-2</v>
      </c>
      <c r="L55" s="151"/>
    </row>
    <row r="56" spans="1:12" ht="11.1" customHeight="1" x14ac:dyDescent="0.2">
      <c r="A56" s="1009"/>
      <c r="B56" s="1010"/>
      <c r="C56" s="154" t="s">
        <v>9</v>
      </c>
      <c r="D56" s="132">
        <v>147078</v>
      </c>
      <c r="E56" s="151">
        <v>5434.5</v>
      </c>
      <c r="F56" s="133">
        <v>58044.2</v>
      </c>
      <c r="G56" s="738">
        <f t="shared" si="12"/>
        <v>0.26422240481527043</v>
      </c>
      <c r="H56" s="233">
        <f t="shared" si="13"/>
        <v>0.98295993578048613</v>
      </c>
      <c r="I56" s="685">
        <v>2740.6</v>
      </c>
      <c r="J56" s="185">
        <v>29378.3</v>
      </c>
      <c r="K56" s="193">
        <f t="shared" si="14"/>
        <v>0.17141820638236654</v>
      </c>
      <c r="L56" s="151"/>
    </row>
    <row r="57" spans="1:12" ht="11.1" customHeight="1" x14ac:dyDescent="0.2">
      <c r="A57" s="1004"/>
      <c r="B57" s="1066"/>
      <c r="C57" s="154" t="s">
        <v>336</v>
      </c>
      <c r="D57" s="132">
        <v>9</v>
      </c>
      <c r="E57" s="151">
        <v>125.175</v>
      </c>
      <c r="F57" s="133">
        <v>1336.94658</v>
      </c>
      <c r="G57" s="738">
        <f t="shared" si="12"/>
        <v>6.0859397410528062E-3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11"/>
      <c r="B58" s="1012"/>
      <c r="C58" s="174" t="s">
        <v>2</v>
      </c>
      <c r="D58" s="175">
        <v>158109</v>
      </c>
      <c r="E58" s="176">
        <v>20567.899999999998</v>
      </c>
      <c r="F58" s="177">
        <v>219679.46405000001</v>
      </c>
      <c r="G58" s="745">
        <f>SUM(G53:G57)</f>
        <v>1.0000000000000002</v>
      </c>
      <c r="H58" s="744">
        <f t="shared" ref="H58" si="15">(E58-I58)/I58</f>
        <v>0.28647468694879841</v>
      </c>
      <c r="I58" s="693">
        <v>15987.8</v>
      </c>
      <c r="J58" s="188">
        <v>171381.21671999997</v>
      </c>
      <c r="K58" s="195">
        <f>SUM(K53:K56)</f>
        <v>1</v>
      </c>
      <c r="L58" s="178"/>
    </row>
    <row r="59" spans="1:12" ht="11.1" customHeight="1" thickTop="1" x14ac:dyDescent="0.2">
      <c r="A59" s="1031" t="str">
        <f>T!E17</f>
        <v>III. čtvrtletí</v>
      </c>
      <c r="B59" s="1032"/>
      <c r="C59" s="154" t="s">
        <v>6</v>
      </c>
      <c r="D59" s="132">
        <f>D53</f>
        <v>73</v>
      </c>
      <c r="E59" s="151">
        <f>E41+E47+E53</f>
        <v>29479.758999999998</v>
      </c>
      <c r="F59" s="133">
        <f>F41+F47+F53</f>
        <v>314575.12741999998</v>
      </c>
      <c r="G59" s="738">
        <f>E59/$E$64</f>
        <v>0.61866241490174356</v>
      </c>
      <c r="H59" s="233">
        <f>(E59-I59)/I59</f>
        <v>7.7826549205012975E-3</v>
      </c>
      <c r="I59" s="688">
        <v>29252.100000000002</v>
      </c>
      <c r="J59" s="185">
        <v>313497.54651000001</v>
      </c>
      <c r="K59" s="193">
        <f>I59/$I$64</f>
        <v>0.67606932622105531</v>
      </c>
      <c r="L59" s="148"/>
    </row>
    <row r="60" spans="1:12" ht="11.1" customHeight="1" x14ac:dyDescent="0.2">
      <c r="A60" s="1009"/>
      <c r="B60" s="1010"/>
      <c r="C60" s="154" t="s">
        <v>7</v>
      </c>
      <c r="D60" s="132">
        <f>D54</f>
        <v>337</v>
      </c>
      <c r="E60" s="151">
        <f t="shared" ref="E60:F61" si="16">E42+E48+E54</f>
        <v>3999.6379999999999</v>
      </c>
      <c r="F60" s="133">
        <f t="shared" si="16"/>
        <v>42684.065700000021</v>
      </c>
      <c r="G60" s="738">
        <f t="shared" ref="G60:G63" si="17">E60/$E$64</f>
        <v>8.3936429189016767E-2</v>
      </c>
      <c r="H60" s="233">
        <f t="shared" ref="H60:H62" si="18">(E60-I60)/I60</f>
        <v>1.264349191077806E-2</v>
      </c>
      <c r="I60" s="685">
        <v>3949.7</v>
      </c>
      <c r="J60" s="185">
        <v>42329.313940000022</v>
      </c>
      <c r="K60" s="193">
        <f t="shared" ref="K60:K62" si="19">I60/$I$64</f>
        <v>9.1284763069157504E-2</v>
      </c>
      <c r="L60" s="148"/>
    </row>
    <row r="61" spans="1:12" ht="11.1" customHeight="1" x14ac:dyDescent="0.2">
      <c r="A61" s="1009"/>
      <c r="B61" s="1010"/>
      <c r="C61" s="154" t="s">
        <v>8</v>
      </c>
      <c r="D61" s="132">
        <f>D55</f>
        <v>10612</v>
      </c>
      <c r="E61" s="151">
        <f>E43+E49+E55</f>
        <v>4099.9229999999998</v>
      </c>
      <c r="F61" s="133">
        <f t="shared" si="16"/>
        <v>43766.813439999998</v>
      </c>
      <c r="G61" s="738">
        <f t="shared" si="17"/>
        <v>8.6041010853962582E-2</v>
      </c>
      <c r="H61" s="233">
        <f t="shared" si="18"/>
        <v>0.33678611020541238</v>
      </c>
      <c r="I61" s="685">
        <v>3067</v>
      </c>
      <c r="J61" s="185">
        <v>32869.800000000003</v>
      </c>
      <c r="K61" s="193">
        <f t="shared" si="19"/>
        <v>7.0883957853281526E-2</v>
      </c>
      <c r="L61" s="148"/>
    </row>
    <row r="62" spans="1:12" ht="11.1" customHeight="1" x14ac:dyDescent="0.2">
      <c r="A62" s="1009"/>
      <c r="B62" s="1010"/>
      <c r="C62" s="154" t="s">
        <v>9</v>
      </c>
      <c r="D62" s="132">
        <f>D56</f>
        <v>147078</v>
      </c>
      <c r="E62" s="151">
        <f t="shared" ref="E62:F63" si="20">E44+E50+E56</f>
        <v>9699.6</v>
      </c>
      <c r="F62" s="133">
        <f t="shared" si="20"/>
        <v>103535.1</v>
      </c>
      <c r="G62" s="738">
        <f t="shared" si="17"/>
        <v>0.20355586894658645</v>
      </c>
      <c r="H62" s="233">
        <f t="shared" si="18"/>
        <v>0.38583532168421653</v>
      </c>
      <c r="I62" s="685">
        <v>6999.1</v>
      </c>
      <c r="J62" s="185">
        <v>75011.900000000009</v>
      </c>
      <c r="K62" s="193">
        <f t="shared" si="19"/>
        <v>0.16176195285650563</v>
      </c>
      <c r="L62" s="148"/>
    </row>
    <row r="63" spans="1:12" ht="11.1" customHeight="1" x14ac:dyDescent="0.2">
      <c r="A63" s="1009"/>
      <c r="B63" s="1010"/>
      <c r="C63" s="154" t="s">
        <v>336</v>
      </c>
      <c r="D63" s="132">
        <f>D57</f>
        <v>9</v>
      </c>
      <c r="E63" s="151">
        <f>E45+E51+E57</f>
        <v>371.88</v>
      </c>
      <c r="F63" s="133">
        <f t="shared" si="20"/>
        <v>3968.1175400000002</v>
      </c>
      <c r="G63" s="738">
        <f t="shared" si="17"/>
        <v>7.8042761086907254E-3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09"/>
      <c r="B64" s="1010"/>
      <c r="C64" s="157" t="s">
        <v>2</v>
      </c>
      <c r="D64" s="158">
        <f>SUM(D59:D63)</f>
        <v>158109</v>
      </c>
      <c r="E64" s="159">
        <f>SUM(E59:E63)</f>
        <v>47650.799999999996</v>
      </c>
      <c r="F64" s="160">
        <f>SUM(F59:F63)</f>
        <v>508529.22409999999</v>
      </c>
      <c r="G64" s="743">
        <f>SUM(G59:G63)</f>
        <v>1</v>
      </c>
      <c r="H64" s="733">
        <f>(E64-I64)/I64</f>
        <v>0.10129680432838187</v>
      </c>
      <c r="I64" s="689">
        <v>43267.9</v>
      </c>
      <c r="J64" s="189">
        <v>463708.56045000005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P33" sqref="P33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271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169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8"/>
      <c r="C5" s="1039"/>
      <c r="D5" s="468"/>
      <c r="E5" s="469"/>
      <c r="F5" s="223"/>
      <c r="G5" s="472" t="str">
        <f>T!J20</f>
        <v>červenec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5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224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208" t="s">
        <v>162</v>
      </c>
      <c r="C9" s="1027"/>
      <c r="D9" s="208" t="s">
        <v>148</v>
      </c>
      <c r="E9" s="208" t="s">
        <v>1</v>
      </c>
      <c r="F9" s="208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'19'!D15</f>
        <v>106819</v>
      </c>
      <c r="D10" s="172">
        <f>'19'!E15</f>
        <v>8852.5939999999991</v>
      </c>
      <c r="E10" s="172">
        <f>'19'!F15</f>
        <v>94521.886530000003</v>
      </c>
      <c r="F10" s="656">
        <f t="shared" ref="F10:F23" si="0">E10/$E$24</f>
        <v>2.6027281042364413E-2</v>
      </c>
      <c r="G10" s="656">
        <f>'19'!H15</f>
        <v>4.0305000908384278E-2</v>
      </c>
      <c r="H10" s="254">
        <v>18.387096774193552</v>
      </c>
      <c r="I10" s="255">
        <v>23.4</v>
      </c>
      <c r="J10" s="255">
        <v>12.3</v>
      </c>
      <c r="K10" s="255">
        <v>17.199999999999996</v>
      </c>
      <c r="L10" s="256">
        <v>1.1870967741935559</v>
      </c>
      <c r="M10" s="126"/>
    </row>
    <row r="11" spans="1:13" ht="14.1" customHeight="1" x14ac:dyDescent="0.2">
      <c r="A11" s="253"/>
      <c r="B11" s="230" t="s">
        <v>14</v>
      </c>
      <c r="C11" s="231">
        <f>'19'!D46</f>
        <v>387337</v>
      </c>
      <c r="D11" s="232">
        <f>'19'!E46</f>
        <v>27459.699999999997</v>
      </c>
      <c r="E11" s="232">
        <f>'19'!F46</f>
        <v>293140.46677000012</v>
      </c>
      <c r="F11" s="233">
        <f t="shared" si="0"/>
        <v>8.0718335124332588E-2</v>
      </c>
      <c r="G11" s="657">
        <f>'19'!H46</f>
        <v>8.057943774274651E-3</v>
      </c>
      <c r="H11" s="257">
        <v>20.951612903225808</v>
      </c>
      <c r="I11" s="258">
        <v>26.1</v>
      </c>
      <c r="J11" s="258">
        <v>15.5</v>
      </c>
      <c r="K11" s="258">
        <v>18.899999999999988</v>
      </c>
      <c r="L11" s="259">
        <v>2.0516129032258199</v>
      </c>
      <c r="M11" s="223"/>
    </row>
    <row r="12" spans="1:13" ht="14.1" customHeight="1" x14ac:dyDescent="0.2">
      <c r="A12" s="167"/>
      <c r="B12" s="139" t="s">
        <v>15</v>
      </c>
      <c r="C12" s="132">
        <f>'20'!D15</f>
        <v>85445</v>
      </c>
      <c r="D12" s="133">
        <f>'20'!E15</f>
        <v>9677.1999999999989</v>
      </c>
      <c r="E12" s="133">
        <f>'20'!F15</f>
        <v>103307.41757999999</v>
      </c>
      <c r="F12" s="656">
        <f t="shared" si="0"/>
        <v>2.8446440182530262E-2</v>
      </c>
      <c r="G12" s="233">
        <f>'20'!H15</f>
        <v>0.14356616995379479</v>
      </c>
      <c r="H12" s="260">
        <v>17.0741935483871</v>
      </c>
      <c r="I12" s="261">
        <v>21.7</v>
      </c>
      <c r="J12" s="261">
        <v>11.9</v>
      </c>
      <c r="K12" s="261">
        <v>16.5</v>
      </c>
      <c r="L12" s="262">
        <v>0.57419354838710035</v>
      </c>
      <c r="M12" s="126"/>
    </row>
    <row r="13" spans="1:13" ht="14.1" customHeight="1" x14ac:dyDescent="0.2">
      <c r="A13" s="253"/>
      <c r="B13" s="230" t="s">
        <v>334</v>
      </c>
      <c r="C13" s="231">
        <f>'20'!D46</f>
        <v>118192</v>
      </c>
      <c r="D13" s="232">
        <f>'20'!E46</f>
        <v>10204</v>
      </c>
      <c r="E13" s="232">
        <f>'20'!F46</f>
        <v>108931.61069000006</v>
      </c>
      <c r="F13" s="233">
        <f t="shared" si="0"/>
        <v>2.9995102191768104E-2</v>
      </c>
      <c r="G13" s="657">
        <f>'20'!H46</f>
        <v>2.2117156823463345E-2</v>
      </c>
      <c r="H13" s="257">
        <v>18.099999999999998</v>
      </c>
      <c r="I13" s="258">
        <v>23.2</v>
      </c>
      <c r="J13" s="258">
        <v>13.1</v>
      </c>
      <c r="K13" s="258">
        <v>16.899999999999991</v>
      </c>
      <c r="L13" s="259">
        <v>1.2000000000000064</v>
      </c>
      <c r="M13" s="223"/>
    </row>
    <row r="14" spans="1:13" ht="14.1" customHeight="1" x14ac:dyDescent="0.2">
      <c r="A14" s="167"/>
      <c r="B14" s="139" t="s">
        <v>16</v>
      </c>
      <c r="C14" s="132">
        <f>'21'!D15</f>
        <v>93002</v>
      </c>
      <c r="D14" s="133">
        <f>'21'!E15</f>
        <v>10777</v>
      </c>
      <c r="E14" s="133">
        <f>'21'!F15</f>
        <v>115047.91497999997</v>
      </c>
      <c r="F14" s="656">
        <f t="shared" si="0"/>
        <v>3.1679270552562741E-2</v>
      </c>
      <c r="G14" s="233">
        <f>'21'!H15</f>
        <v>2.8133675503954323E-2</v>
      </c>
      <c r="H14" s="260">
        <v>18.012903225806454</v>
      </c>
      <c r="I14" s="261">
        <v>22.9</v>
      </c>
      <c r="J14" s="261">
        <v>12.2</v>
      </c>
      <c r="K14" s="261">
        <v>16.600000000000009</v>
      </c>
      <c r="L14" s="262">
        <v>1.4129032258064456</v>
      </c>
      <c r="M14" s="126"/>
    </row>
    <row r="15" spans="1:13" ht="14.1" customHeight="1" x14ac:dyDescent="0.2">
      <c r="A15" s="253"/>
      <c r="B15" s="230" t="s">
        <v>17</v>
      </c>
      <c r="C15" s="231">
        <f>'21'!D46</f>
        <v>383522</v>
      </c>
      <c r="D15" s="232">
        <f>'21'!E46</f>
        <v>38449.026999999995</v>
      </c>
      <c r="E15" s="232">
        <f>'21'!F46</f>
        <v>410268.48549000005</v>
      </c>
      <c r="F15" s="233">
        <f t="shared" si="0"/>
        <v>0.11297037719707727</v>
      </c>
      <c r="G15" s="657">
        <f>'21'!H46</f>
        <v>-4.8249571565324612E-2</v>
      </c>
      <c r="H15" s="257">
        <v>18.580645161290327</v>
      </c>
      <c r="I15" s="258">
        <v>25</v>
      </c>
      <c r="J15" s="258">
        <v>13.7</v>
      </c>
      <c r="K15" s="258">
        <v>17.199999999999996</v>
      </c>
      <c r="L15" s="259">
        <v>1.3806451612903317</v>
      </c>
      <c r="M15" s="223"/>
    </row>
    <row r="16" spans="1:13" ht="14.1" customHeight="1" x14ac:dyDescent="0.2">
      <c r="A16" s="167"/>
      <c r="B16" s="139" t="s">
        <v>18</v>
      </c>
      <c r="C16" s="132">
        <f>'22'!D15</f>
        <v>188789</v>
      </c>
      <c r="D16" s="133">
        <f>'22'!E15</f>
        <v>15472.199999999999</v>
      </c>
      <c r="E16" s="133">
        <f>'22'!F15</f>
        <v>165171.25552999994</v>
      </c>
      <c r="F16" s="656">
        <f t="shared" si="0"/>
        <v>4.5481092746017741E-2</v>
      </c>
      <c r="G16" s="233">
        <f>'22'!H15</f>
        <v>3.5248303825926447E-2</v>
      </c>
      <c r="H16" s="260">
        <v>18.367741935483874</v>
      </c>
      <c r="I16" s="261">
        <v>24.6</v>
      </c>
      <c r="J16" s="261">
        <v>13.9</v>
      </c>
      <c r="K16" s="261">
        <v>16.699999999999996</v>
      </c>
      <c r="L16" s="262">
        <v>1.6677419354838783</v>
      </c>
      <c r="M16" s="126"/>
    </row>
    <row r="17" spans="1:18" ht="14.1" customHeight="1" x14ac:dyDescent="0.2">
      <c r="A17" s="253"/>
      <c r="B17" s="230" t="s">
        <v>19</v>
      </c>
      <c r="C17" s="231">
        <f>'22'!D46</f>
        <v>136527</v>
      </c>
      <c r="D17" s="232">
        <f>'22'!E46</f>
        <v>15181.300000000001</v>
      </c>
      <c r="E17" s="232">
        <f>'22'!F46</f>
        <v>162064.10112000001</v>
      </c>
      <c r="F17" s="233">
        <f t="shared" si="0"/>
        <v>4.4625515439639891E-2</v>
      </c>
      <c r="G17" s="657">
        <f>'22'!H46</f>
        <v>0.15380464522405307</v>
      </c>
      <c r="H17" s="257">
        <v>18.251612903225809</v>
      </c>
      <c r="I17" s="258">
        <v>24.2</v>
      </c>
      <c r="J17" s="258">
        <v>12.4</v>
      </c>
      <c r="K17" s="258">
        <v>17.7</v>
      </c>
      <c r="L17" s="259">
        <v>0.55161290322580925</v>
      </c>
      <c r="M17" s="223"/>
    </row>
    <row r="18" spans="1:18" ht="14.1" customHeight="1" x14ac:dyDescent="0.2">
      <c r="A18" s="167"/>
      <c r="B18" s="139" t="s">
        <v>20</v>
      </c>
      <c r="C18" s="132">
        <f>'23'!D15</f>
        <v>159462</v>
      </c>
      <c r="D18" s="133">
        <f>'23'!E15</f>
        <v>13436.699999999999</v>
      </c>
      <c r="E18" s="133">
        <f>'23'!F15</f>
        <v>143441.34945000004</v>
      </c>
      <c r="F18" s="656">
        <f t="shared" si="0"/>
        <v>3.949760687485037E-2</v>
      </c>
      <c r="G18" s="233">
        <f>'23'!H15</f>
        <v>-3.2795145512262217E-2</v>
      </c>
      <c r="H18" s="260">
        <v>19.064516129032253</v>
      </c>
      <c r="I18" s="261">
        <v>23.8</v>
      </c>
      <c r="J18" s="261">
        <v>14</v>
      </c>
      <c r="K18" s="261">
        <v>17.5</v>
      </c>
      <c r="L18" s="262">
        <v>1.5645161290322527</v>
      </c>
      <c r="M18" s="126"/>
    </row>
    <row r="19" spans="1:18" ht="14.1" customHeight="1" x14ac:dyDescent="0.2">
      <c r="A19" s="253"/>
      <c r="B19" s="230" t="s">
        <v>3</v>
      </c>
      <c r="C19" s="231">
        <f>'23'!D46</f>
        <v>424743</v>
      </c>
      <c r="D19" s="232">
        <f>'23'!E46</f>
        <v>20686.482890115458</v>
      </c>
      <c r="E19" s="232">
        <f>'23'!F46</f>
        <v>220730.98589599898</v>
      </c>
      <c r="F19" s="233">
        <f t="shared" si="0"/>
        <v>6.0779863961453462E-2</v>
      </c>
      <c r="G19" s="657">
        <f>'23'!H46</f>
        <v>8.0194853664800807E-4</v>
      </c>
      <c r="H19" s="257">
        <v>20.787096774193543</v>
      </c>
      <c r="I19" s="258">
        <v>26.1</v>
      </c>
      <c r="J19" s="258">
        <v>14.9</v>
      </c>
      <c r="K19" s="258">
        <v>18.7</v>
      </c>
      <c r="L19" s="259">
        <v>2.0870967741935438</v>
      </c>
      <c r="M19" s="223"/>
    </row>
    <row r="20" spans="1:18" ht="14.1" customHeight="1" x14ac:dyDescent="0.2">
      <c r="A20" s="167"/>
      <c r="B20" s="139" t="s">
        <v>21</v>
      </c>
      <c r="C20" s="140">
        <f>'24'!D15</f>
        <v>255633</v>
      </c>
      <c r="D20" s="141">
        <f>'24'!E15</f>
        <v>46899.995000000003</v>
      </c>
      <c r="E20" s="141">
        <f>'24'!F15</f>
        <v>500657.39442000003</v>
      </c>
      <c r="F20" s="656">
        <f t="shared" si="0"/>
        <v>0.13785961314231113</v>
      </c>
      <c r="G20" s="165">
        <f>'24'!H15</f>
        <v>6.2517782732217544E-2</v>
      </c>
      <c r="H20" s="263">
        <v>19.306451612903228</v>
      </c>
      <c r="I20" s="264">
        <v>24.3</v>
      </c>
      <c r="J20" s="261">
        <v>13.6</v>
      </c>
      <c r="K20" s="261">
        <v>18.3</v>
      </c>
      <c r="L20" s="262">
        <v>1.006451612903227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'24'!D46</f>
        <v>225348</v>
      </c>
      <c r="D21" s="226">
        <f>'24'!E46</f>
        <v>98754.226999999999</v>
      </c>
      <c r="E21" s="226">
        <f>'24'!F46</f>
        <v>1053379.17726</v>
      </c>
      <c r="F21" s="233">
        <f t="shared" si="0"/>
        <v>0.29005552996468131</v>
      </c>
      <c r="G21" s="663">
        <f>'24'!H46</f>
        <v>0.77229675071599968</v>
      </c>
      <c r="H21" s="265">
        <v>19.074193548387097</v>
      </c>
      <c r="I21" s="266">
        <v>23.9</v>
      </c>
      <c r="J21" s="258">
        <v>13.6</v>
      </c>
      <c r="K21" s="258">
        <v>18.5</v>
      </c>
      <c r="L21" s="259">
        <v>0.5741935483870968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'25'!D15</f>
        <v>116813</v>
      </c>
      <c r="D22" s="141">
        <f>'25'!E15</f>
        <v>11311.763999999999</v>
      </c>
      <c r="E22" s="141">
        <f>'25'!F15</f>
        <v>120761.45835000002</v>
      </c>
      <c r="F22" s="656">
        <f t="shared" si="0"/>
        <v>3.3252535798295339E-2</v>
      </c>
      <c r="G22" s="165">
        <f>'25'!H15</f>
        <v>2.7570569735816466E-2</v>
      </c>
      <c r="H22" s="263">
        <v>18.535483870967738</v>
      </c>
      <c r="I22" s="264">
        <v>24.5</v>
      </c>
      <c r="J22" s="261">
        <v>13</v>
      </c>
      <c r="K22" s="261">
        <v>17</v>
      </c>
      <c r="L22" s="262">
        <v>1.5354838709677381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'25'!D46</f>
        <v>158118</v>
      </c>
      <c r="D23" s="249">
        <f>'25'!E46</f>
        <v>13135.2</v>
      </c>
      <c r="E23" s="249">
        <f>'25'!F46</f>
        <v>140223.08921999999</v>
      </c>
      <c r="F23" s="661">
        <f t="shared" si="0"/>
        <v>3.8611435782115247E-2</v>
      </c>
      <c r="G23" s="664">
        <f>'25'!H46</f>
        <v>-1.6472984305738587E-2</v>
      </c>
      <c r="H23" s="267">
        <v>18.845161290322583</v>
      </c>
      <c r="I23" s="268">
        <v>25</v>
      </c>
      <c r="J23" s="268">
        <v>14</v>
      </c>
      <c r="K23" s="268">
        <v>18.2</v>
      </c>
      <c r="L23" s="269">
        <v>0.64516129032258362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2839750</v>
      </c>
      <c r="D24" s="141">
        <f>SUM(D10:D23)</f>
        <v>340297.38989011548</v>
      </c>
      <c r="E24" s="141">
        <f>SUM(E10:E23)</f>
        <v>3631646.5932859997</v>
      </c>
      <c r="F24" s="279">
        <f>SUM(F10:F23)</f>
        <v>0.99999999999999989</v>
      </c>
      <c r="G24" s="165"/>
      <c r="H24" s="270">
        <v>18.767741935483873</v>
      </c>
      <c r="I24" s="271">
        <v>24.2</v>
      </c>
      <c r="J24" s="271">
        <v>13.5</v>
      </c>
      <c r="K24" s="271">
        <v>17.525806451612908</v>
      </c>
      <c r="L24" s="272">
        <v>1.2419354838709644</v>
      </c>
      <c r="M24" s="126"/>
    </row>
    <row r="25" spans="1:18" ht="14.1" customHeight="1" x14ac:dyDescent="0.2">
      <c r="A25" s="253"/>
      <c r="B25" s="230" t="s">
        <v>344</v>
      </c>
      <c r="C25" s="222"/>
      <c r="D25" s="226">
        <f>'10'!E15+'11'!E15+'12'!E15+'13'!E15</f>
        <v>7002.2047956114211</v>
      </c>
      <c r="E25" s="226">
        <f>'10'!F15+'11'!F15+'12'!F15+'13'!F15</f>
        <v>74862.800948000004</v>
      </c>
      <c r="F25" s="229"/>
      <c r="G25" s="165">
        <f>'9'!H15</f>
        <v>0.49492670303774056</v>
      </c>
      <c r="H25" s="273">
        <v>18.767741935483873</v>
      </c>
      <c r="I25" s="274">
        <v>24.2</v>
      </c>
      <c r="J25" s="274">
        <v>13.5</v>
      </c>
      <c r="K25" s="274">
        <v>17.525806451612908</v>
      </c>
      <c r="L25" s="275">
        <v>1.2419354838709644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2839750</v>
      </c>
      <c r="D26" s="146">
        <f>D24+D25</f>
        <v>347299.59468572692</v>
      </c>
      <c r="E26" s="285">
        <f>E24+E25</f>
        <v>3706509.3942339998</v>
      </c>
      <c r="F26" s="662"/>
      <c r="G26" s="665">
        <f>'9'!H16</f>
        <v>0.17073950469687027</v>
      </c>
      <c r="H26" s="276">
        <v>18.767741935483873</v>
      </c>
      <c r="I26" s="277">
        <v>24.2</v>
      </c>
      <c r="J26" s="277">
        <v>13.5</v>
      </c>
      <c r="K26" s="277">
        <v>17.525806451612908</v>
      </c>
      <c r="L26" s="278">
        <v>1.2419354838709644</v>
      </c>
      <c r="M26" s="286"/>
    </row>
    <row r="27" spans="1:18" ht="15" customHeight="1" x14ac:dyDescent="0.2">
      <c r="A27" s="167"/>
      <c r="B27" s="139"/>
      <c r="C27" s="252"/>
      <c r="D27" s="1052" t="s">
        <v>168</v>
      </c>
      <c r="E27" s="1053"/>
      <c r="F27" s="1053"/>
      <c r="G27" s="1054"/>
      <c r="H27" s="1046" t="s">
        <v>166</v>
      </c>
      <c r="I27" s="1047"/>
      <c r="J27" s="1047"/>
      <c r="K27" s="1047"/>
      <c r="L27" s="1048"/>
      <c r="M27" s="126"/>
    </row>
    <row r="28" spans="1:18" ht="15" customHeight="1" x14ac:dyDescent="0.2">
      <c r="A28" s="126"/>
      <c r="B28" s="251"/>
      <c r="C28" s="138"/>
      <c r="D28" s="1055"/>
      <c r="E28" s="1056"/>
      <c r="F28" s="1056"/>
      <c r="G28" s="1057"/>
      <c r="H28" s="1049" t="s">
        <v>167</v>
      </c>
      <c r="I28" s="1050"/>
      <c r="J28" s="1050"/>
      <c r="K28" s="1050"/>
      <c r="L28" s="1051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44" t="s">
        <v>188</v>
      </c>
      <c r="C32" s="997"/>
      <c r="D32" s="997"/>
      <c r="E32" s="997"/>
      <c r="F32" s="997"/>
      <c r="G32" s="997" t="s">
        <v>189</v>
      </c>
      <c r="H32" s="997"/>
      <c r="I32" s="997"/>
      <c r="J32" s="997"/>
      <c r="K32" s="997"/>
      <c r="L32" s="1000"/>
      <c r="M32" s="148"/>
    </row>
    <row r="33" spans="1:13" ht="15" customHeight="1" x14ac:dyDescent="0.2">
      <c r="A33" s="167"/>
      <c r="C33" s="465" t="str">
        <f>G5</f>
        <v>červenec</v>
      </c>
      <c r="D33" s="466">
        <f>H5</f>
        <v>2017</v>
      </c>
      <c r="I33" s="465" t="str">
        <f>G5</f>
        <v>červenec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H10" sqref="H10:L26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272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169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8"/>
      <c r="C5" s="1039"/>
      <c r="D5" s="468"/>
      <c r="E5" s="469"/>
      <c r="F5" s="223"/>
      <c r="G5" s="472" t="str">
        <f>T!J21</f>
        <v>srpen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5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27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'19'!D21</f>
        <v>106831</v>
      </c>
      <c r="D10" s="172">
        <f>'19'!E21</f>
        <v>8816.8510000000006</v>
      </c>
      <c r="E10" s="172">
        <f>'19'!F21</f>
        <v>94070.149449999997</v>
      </c>
      <c r="F10" s="656">
        <f>E10/$E$24</f>
        <v>2.7814361672975352E-2</v>
      </c>
      <c r="G10" s="656">
        <f>'19'!H21</f>
        <v>-6.1064630344791017E-2</v>
      </c>
      <c r="H10" s="254">
        <v>18.477419354838716</v>
      </c>
      <c r="I10" s="255">
        <v>26.5</v>
      </c>
      <c r="J10" s="255">
        <v>12.7</v>
      </c>
      <c r="K10" s="255">
        <v>16.899999999999991</v>
      </c>
      <c r="L10" s="256">
        <v>1.5774193548387245</v>
      </c>
      <c r="M10" s="126"/>
    </row>
    <row r="11" spans="1:13" ht="14.1" customHeight="1" x14ac:dyDescent="0.2">
      <c r="A11" s="253"/>
      <c r="B11" s="230" t="s">
        <v>14</v>
      </c>
      <c r="C11" s="231">
        <f>'19'!D52</f>
        <v>387239</v>
      </c>
      <c r="D11" s="232">
        <f>'19'!E52</f>
        <v>28540.299999999996</v>
      </c>
      <c r="E11" s="232">
        <f>'19'!F52</f>
        <v>304123.01468999987</v>
      </c>
      <c r="F11" s="233">
        <f t="shared" ref="F11:F23" si="0">E11/$E$24</f>
        <v>8.9922122725651227E-2</v>
      </c>
      <c r="G11" s="657">
        <f>'19'!H52</f>
        <v>-2.0795020997447445E-2</v>
      </c>
      <c r="H11" s="257">
        <v>21.432258064516127</v>
      </c>
      <c r="I11" s="258">
        <v>29.2</v>
      </c>
      <c r="J11" s="258">
        <v>15</v>
      </c>
      <c r="K11" s="258">
        <v>18.7</v>
      </c>
      <c r="L11" s="259">
        <v>2.7322580645161274</v>
      </c>
      <c r="M11" s="223"/>
    </row>
    <row r="12" spans="1:13" ht="14.1" customHeight="1" x14ac:dyDescent="0.2">
      <c r="A12" s="167"/>
      <c r="B12" s="139" t="s">
        <v>15</v>
      </c>
      <c r="C12" s="132">
        <f>'20'!D21</f>
        <v>85430</v>
      </c>
      <c r="D12" s="133">
        <f>'20'!E21</f>
        <v>8742.2999999999993</v>
      </c>
      <c r="E12" s="133">
        <f>'20'!F21</f>
        <v>93157.972200000004</v>
      </c>
      <c r="F12" s="656">
        <f t="shared" si="0"/>
        <v>2.7544652013857127E-2</v>
      </c>
      <c r="G12" s="233">
        <f>'20'!H21</f>
        <v>-4.7056899934597857E-2</v>
      </c>
      <c r="H12" s="260">
        <v>16.787096774193547</v>
      </c>
      <c r="I12" s="261">
        <v>24.7</v>
      </c>
      <c r="J12" s="261">
        <v>11.9</v>
      </c>
      <c r="K12" s="261">
        <v>16.100000000000009</v>
      </c>
      <c r="L12" s="262">
        <v>0.6870967741935381</v>
      </c>
      <c r="M12" s="126"/>
    </row>
    <row r="13" spans="1:13" ht="14.1" customHeight="1" x14ac:dyDescent="0.2">
      <c r="A13" s="253"/>
      <c r="B13" s="230" t="s">
        <v>334</v>
      </c>
      <c r="C13" s="231">
        <f>'20'!D52</f>
        <v>118176</v>
      </c>
      <c r="D13" s="232">
        <f>'20'!E52</f>
        <v>10874.599999999999</v>
      </c>
      <c r="E13" s="232">
        <f>'20'!F52</f>
        <v>115878.48471</v>
      </c>
      <c r="F13" s="233">
        <f t="shared" si="0"/>
        <v>3.4262580666499454E-2</v>
      </c>
      <c r="G13" s="657">
        <f>'20'!H52</f>
        <v>-4.8558129768321009E-2</v>
      </c>
      <c r="H13" s="257">
        <v>18.493548387096773</v>
      </c>
      <c r="I13" s="258">
        <v>27</v>
      </c>
      <c r="J13" s="258">
        <v>12</v>
      </c>
      <c r="K13" s="258">
        <v>16.899999999999991</v>
      </c>
      <c r="L13" s="259">
        <v>1.5935483870967815</v>
      </c>
      <c r="M13" s="223"/>
    </row>
    <row r="14" spans="1:13" ht="14.1" customHeight="1" x14ac:dyDescent="0.2">
      <c r="A14" s="167"/>
      <c r="B14" s="139" t="s">
        <v>16</v>
      </c>
      <c r="C14" s="132">
        <f>'21'!D21</f>
        <v>92987</v>
      </c>
      <c r="D14" s="133">
        <f>'21'!E21</f>
        <v>11018.4</v>
      </c>
      <c r="E14" s="133">
        <f>'21'!F21</f>
        <v>117411.38956</v>
      </c>
      <c r="F14" s="656">
        <f t="shared" si="0"/>
        <v>3.4715825082049366E-2</v>
      </c>
      <c r="G14" s="233">
        <f>'21'!H21</f>
        <v>-1.9994307670414213E-2</v>
      </c>
      <c r="H14" s="260">
        <v>17.664516129032258</v>
      </c>
      <c r="I14" s="261">
        <v>27</v>
      </c>
      <c r="J14" s="261">
        <v>11.7</v>
      </c>
      <c r="K14" s="261">
        <v>16.300000000000008</v>
      </c>
      <c r="L14" s="262">
        <v>1.3645161290322498</v>
      </c>
      <c r="M14" s="126"/>
    </row>
    <row r="15" spans="1:13" ht="14.1" customHeight="1" x14ac:dyDescent="0.2">
      <c r="A15" s="253"/>
      <c r="B15" s="230" t="s">
        <v>17</v>
      </c>
      <c r="C15" s="231">
        <f>'21'!D52</f>
        <v>383443</v>
      </c>
      <c r="D15" s="232">
        <f>'21'!E52</f>
        <v>34849.99</v>
      </c>
      <c r="E15" s="232">
        <f>'21'!F52</f>
        <v>371224.69669000007</v>
      </c>
      <c r="F15" s="233">
        <f t="shared" si="0"/>
        <v>0.10976253398177457</v>
      </c>
      <c r="G15" s="657">
        <f>'21'!H52</f>
        <v>-8.1976203130459488E-2</v>
      </c>
      <c r="H15" s="257">
        <v>19.283870967741933</v>
      </c>
      <c r="I15" s="258">
        <v>27.3</v>
      </c>
      <c r="J15" s="258">
        <v>12.7</v>
      </c>
      <c r="K15" s="258">
        <v>16.899999999999991</v>
      </c>
      <c r="L15" s="259">
        <v>2.3838709677419416</v>
      </c>
      <c r="M15" s="223"/>
    </row>
    <row r="16" spans="1:13" ht="14.1" customHeight="1" x14ac:dyDescent="0.2">
      <c r="A16" s="167"/>
      <c r="B16" s="139" t="s">
        <v>18</v>
      </c>
      <c r="C16" s="132">
        <f>'22'!D21</f>
        <v>188758</v>
      </c>
      <c r="D16" s="133">
        <f>'22'!E21</f>
        <v>15681.100000000002</v>
      </c>
      <c r="E16" s="133">
        <f>'22'!F21</f>
        <v>167096.15507999994</v>
      </c>
      <c r="F16" s="656">
        <f t="shared" si="0"/>
        <v>4.9406458039370063E-2</v>
      </c>
      <c r="G16" s="233">
        <f>'22'!H21</f>
        <v>-1.7505717239434605E-2</v>
      </c>
      <c r="H16" s="260">
        <v>19.083870967741941</v>
      </c>
      <c r="I16" s="261">
        <v>26.6</v>
      </c>
      <c r="J16" s="261">
        <v>12.9</v>
      </c>
      <c r="K16" s="261">
        <v>16.600000000000009</v>
      </c>
      <c r="L16" s="262">
        <v>2.4838709677419324</v>
      </c>
      <c r="M16" s="126"/>
    </row>
    <row r="17" spans="1:18" ht="14.1" customHeight="1" x14ac:dyDescent="0.2">
      <c r="A17" s="253"/>
      <c r="B17" s="230" t="s">
        <v>19</v>
      </c>
      <c r="C17" s="231">
        <f>'22'!D52</f>
        <v>136505</v>
      </c>
      <c r="D17" s="232">
        <f>'22'!E52</f>
        <v>14223.800000000001</v>
      </c>
      <c r="E17" s="232">
        <f>'22'!F52</f>
        <v>151567.22981000005</v>
      </c>
      <c r="F17" s="233">
        <f t="shared" si="0"/>
        <v>4.4814914958193598E-2</v>
      </c>
      <c r="G17" s="657">
        <f>'22'!H52</f>
        <v>7.082737333433721E-2</v>
      </c>
      <c r="H17" s="257">
        <v>19.009677419354837</v>
      </c>
      <c r="I17" s="258">
        <v>27.3</v>
      </c>
      <c r="J17" s="258">
        <v>12.2</v>
      </c>
      <c r="K17" s="258">
        <v>17.5</v>
      </c>
      <c r="L17" s="259">
        <v>1.509677419354837</v>
      </c>
      <c r="M17" s="223"/>
    </row>
    <row r="18" spans="1:18" ht="14.1" customHeight="1" x14ac:dyDescent="0.2">
      <c r="A18" s="167"/>
      <c r="B18" s="139" t="s">
        <v>20</v>
      </c>
      <c r="C18" s="132">
        <f>'23'!D21</f>
        <v>159434</v>
      </c>
      <c r="D18" s="133">
        <f>'23'!E21</f>
        <v>14710.000000000002</v>
      </c>
      <c r="E18" s="133">
        <f>'23'!F21</f>
        <v>156748.79918999999</v>
      </c>
      <c r="F18" s="656">
        <f t="shared" si="0"/>
        <v>4.6346984861468675E-2</v>
      </c>
      <c r="G18" s="233">
        <f>'23'!H21</f>
        <v>1.559641261797442E-2</v>
      </c>
      <c r="H18" s="260">
        <v>18.974193548387102</v>
      </c>
      <c r="I18" s="261">
        <v>26.8</v>
      </c>
      <c r="J18" s="261">
        <v>13.3</v>
      </c>
      <c r="K18" s="261">
        <v>17</v>
      </c>
      <c r="L18" s="262">
        <v>1.9741935483871025</v>
      </c>
      <c r="M18" s="126"/>
    </row>
    <row r="19" spans="1:18" ht="14.1" customHeight="1" x14ac:dyDescent="0.2">
      <c r="A19" s="253"/>
      <c r="B19" s="230" t="s">
        <v>3</v>
      </c>
      <c r="C19" s="231">
        <f>'23'!D52</f>
        <v>424677</v>
      </c>
      <c r="D19" s="232">
        <f>'23'!E52</f>
        <v>19828.306170349773</v>
      </c>
      <c r="E19" s="232">
        <f>'23'!F52</f>
        <v>211215.0712699999</v>
      </c>
      <c r="F19" s="233">
        <f t="shared" si="0"/>
        <v>6.2451398423785991E-2</v>
      </c>
      <c r="G19" s="657">
        <f>'23'!H52</f>
        <v>1.9283857121466842E-2</v>
      </c>
      <c r="H19" s="257">
        <v>20.690322580645166</v>
      </c>
      <c r="I19" s="258">
        <v>28.2</v>
      </c>
      <c r="J19" s="258">
        <v>15.7</v>
      </c>
      <c r="K19" s="258">
        <v>18.5</v>
      </c>
      <c r="L19" s="259">
        <v>2.1903225806451658</v>
      </c>
      <c r="M19" s="223"/>
    </row>
    <row r="20" spans="1:18" ht="14.1" customHeight="1" x14ac:dyDescent="0.2">
      <c r="A20" s="167"/>
      <c r="B20" s="139" t="s">
        <v>21</v>
      </c>
      <c r="C20" s="140">
        <f>'24'!D21</f>
        <v>255596</v>
      </c>
      <c r="D20" s="141">
        <f>'24'!E21</f>
        <v>46393.027999999998</v>
      </c>
      <c r="E20" s="141">
        <f>'24'!F21</f>
        <v>494347.44679999992</v>
      </c>
      <c r="F20" s="656">
        <f t="shared" si="0"/>
        <v>0.14616707593002701</v>
      </c>
      <c r="G20" s="165">
        <f>'24'!H21</f>
        <v>-2.8103479820726419E-3</v>
      </c>
      <c r="H20" s="263">
        <v>19.216129032258067</v>
      </c>
      <c r="I20" s="264">
        <v>28.1</v>
      </c>
      <c r="J20" s="261">
        <v>13.5</v>
      </c>
      <c r="K20" s="261">
        <v>18.100000000000009</v>
      </c>
      <c r="L20" s="262">
        <v>1.1161290322580584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'24'!D52</f>
        <v>225304</v>
      </c>
      <c r="D21" s="226">
        <f>'24'!E52</f>
        <v>78116.319999999992</v>
      </c>
      <c r="E21" s="226">
        <f>'24'!F52</f>
        <v>832189.26853000012</v>
      </c>
      <c r="F21" s="233">
        <f t="shared" si="0"/>
        <v>0.24605906794657728</v>
      </c>
      <c r="G21" s="663">
        <f>'24'!H52</f>
        <v>1.3361519735836731E-3</v>
      </c>
      <c r="H21" s="265">
        <v>18.509677419354844</v>
      </c>
      <c r="I21" s="266">
        <v>26.7</v>
      </c>
      <c r="J21" s="258">
        <v>13.5</v>
      </c>
      <c r="K21" s="258">
        <v>18</v>
      </c>
      <c r="L21" s="259">
        <v>0.50967741935484412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'25'!D21</f>
        <v>116799</v>
      </c>
      <c r="D22" s="141">
        <f>'25'!E21</f>
        <v>11673.026</v>
      </c>
      <c r="E22" s="141">
        <f>'25'!F21</f>
        <v>124414.77531</v>
      </c>
      <c r="F22" s="656">
        <f t="shared" si="0"/>
        <v>3.6786563837380021E-2</v>
      </c>
      <c r="G22" s="165">
        <f>'25'!H21</f>
        <v>-0.11180584163076129</v>
      </c>
      <c r="H22" s="263">
        <v>18.990322580645159</v>
      </c>
      <c r="I22" s="264">
        <v>27.2</v>
      </c>
      <c r="J22" s="261">
        <v>12.8</v>
      </c>
      <c r="K22" s="261">
        <v>16.699999999999996</v>
      </c>
      <c r="L22" s="262">
        <v>2.2903225806451637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'25'!D52</f>
        <v>158087</v>
      </c>
      <c r="D23" s="249">
        <f>'25'!E52</f>
        <v>13947.699999999999</v>
      </c>
      <c r="E23" s="249">
        <f>'25'!F52</f>
        <v>148626.67082999999</v>
      </c>
      <c r="F23" s="661">
        <f t="shared" si="0"/>
        <v>4.3945459860390126E-2</v>
      </c>
      <c r="G23" s="664">
        <f>'25'!H52</f>
        <v>1.6373546668196864E-3</v>
      </c>
      <c r="H23" s="267">
        <v>19.341935483870973</v>
      </c>
      <c r="I23" s="268">
        <v>26.9</v>
      </c>
      <c r="J23" s="268">
        <v>12.6</v>
      </c>
      <c r="K23" s="268">
        <v>17.899999999999991</v>
      </c>
      <c r="L23" s="269">
        <v>1.4419354838709815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2839266</v>
      </c>
      <c r="D24" s="141">
        <f>SUM(D10:D23)</f>
        <v>317415.72117034975</v>
      </c>
      <c r="E24" s="141">
        <f>SUM(E10:E23)</f>
        <v>3382071.1241200003</v>
      </c>
      <c r="F24" s="279">
        <f>SUM(F10:F23)</f>
        <v>0.99999999999999978</v>
      </c>
      <c r="G24" s="165"/>
      <c r="H24" s="270">
        <v>19.025806451612901</v>
      </c>
      <c r="I24" s="271">
        <v>27.2</v>
      </c>
      <c r="J24" s="271">
        <v>13.2</v>
      </c>
      <c r="K24" s="271">
        <v>17.219354838709684</v>
      </c>
      <c r="L24" s="272">
        <v>1.8064516129032171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'10'!E22+'11'!E22+'12'!E22+'13'!E22</f>
        <v>8440.7761126619516</v>
      </c>
      <c r="E25" s="226">
        <f>'10'!F22+'11'!F22+'12'!F22+'13'!F22</f>
        <v>90109.038969000016</v>
      </c>
      <c r="F25" s="229"/>
      <c r="G25" s="666">
        <f>'9'!H22</f>
        <v>0.75844905313184796</v>
      </c>
      <c r="H25" s="273">
        <v>19.025806451612901</v>
      </c>
      <c r="I25" s="274">
        <v>27.2</v>
      </c>
      <c r="J25" s="274">
        <v>13.2</v>
      </c>
      <c r="K25" s="274">
        <v>17.219354838709684</v>
      </c>
      <c r="L25" s="275">
        <v>1.8064516129032171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2839266</v>
      </c>
      <c r="D26" s="146">
        <f t="shared" ref="D26:E26" si="1">D24+D25</f>
        <v>325856.49728301167</v>
      </c>
      <c r="E26" s="285">
        <f t="shared" si="1"/>
        <v>3472180.1630890002</v>
      </c>
      <c r="F26" s="662"/>
      <c r="G26" s="667">
        <f>'9'!H23</f>
        <v>-6.321541778081665E-3</v>
      </c>
      <c r="H26" s="276">
        <v>19.025806451612901</v>
      </c>
      <c r="I26" s="277">
        <v>27.2</v>
      </c>
      <c r="J26" s="277">
        <v>13.2</v>
      </c>
      <c r="K26" s="277">
        <v>17.219354838709684</v>
      </c>
      <c r="L26" s="278">
        <v>1.8064516129032171</v>
      </c>
      <c r="M26" s="286"/>
    </row>
    <row r="27" spans="1:18" ht="15" customHeight="1" x14ac:dyDescent="0.2">
      <c r="A27" s="167"/>
      <c r="B27" s="139"/>
      <c r="C27" s="252"/>
      <c r="D27" s="1052" t="s">
        <v>168</v>
      </c>
      <c r="E27" s="1053"/>
      <c r="F27" s="1053"/>
      <c r="G27" s="1054"/>
      <c r="H27" s="1046" t="s">
        <v>166</v>
      </c>
      <c r="I27" s="1047"/>
      <c r="J27" s="1047"/>
      <c r="K27" s="1047"/>
      <c r="L27" s="1048"/>
      <c r="M27" s="126"/>
    </row>
    <row r="28" spans="1:18" ht="15" customHeight="1" x14ac:dyDescent="0.2">
      <c r="A28" s="126"/>
      <c r="B28" s="251"/>
      <c r="C28" s="138"/>
      <c r="D28" s="1055"/>
      <c r="E28" s="1056"/>
      <c r="F28" s="1056"/>
      <c r="G28" s="1057"/>
      <c r="H28" s="1049" t="s">
        <v>167</v>
      </c>
      <c r="I28" s="1050"/>
      <c r="J28" s="1050"/>
      <c r="K28" s="1050"/>
      <c r="L28" s="1051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44" t="s">
        <v>188</v>
      </c>
      <c r="C32" s="997"/>
      <c r="D32" s="997"/>
      <c r="E32" s="997"/>
      <c r="F32" s="997"/>
      <c r="G32" s="997" t="s">
        <v>189</v>
      </c>
      <c r="H32" s="997"/>
      <c r="I32" s="997"/>
      <c r="J32" s="997"/>
      <c r="K32" s="997"/>
      <c r="L32" s="1000"/>
      <c r="M32" s="148"/>
    </row>
    <row r="33" spans="1:13" ht="15" customHeight="1" x14ac:dyDescent="0.2">
      <c r="A33" s="167"/>
      <c r="C33" s="465" t="str">
        <f>G5</f>
        <v>srpen</v>
      </c>
      <c r="D33" s="466">
        <f>H5</f>
        <v>2017</v>
      </c>
      <c r="I33" s="465" t="str">
        <f>G5</f>
        <v>srpen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273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169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8"/>
      <c r="C5" s="1039"/>
      <c r="D5" s="468"/>
      <c r="E5" s="469"/>
      <c r="F5" s="223"/>
      <c r="G5" s="472" t="str">
        <f>T!J22</f>
        <v>září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5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27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'19'!D27</f>
        <v>106850</v>
      </c>
      <c r="D10" s="172">
        <f>'19'!E27</f>
        <v>13768.436000000002</v>
      </c>
      <c r="E10" s="172">
        <f>'19'!F27</f>
        <v>146979.82597000001</v>
      </c>
      <c r="F10" s="656">
        <f>E10/$E$24</f>
        <v>3.0492651941223244E-2</v>
      </c>
      <c r="G10" s="656">
        <f>'19'!H27</f>
        <v>0.17669747850467071</v>
      </c>
      <c r="H10" s="254">
        <v>11.370000000000003</v>
      </c>
      <c r="I10" s="255">
        <v>16</v>
      </c>
      <c r="J10" s="255">
        <v>7.9</v>
      </c>
      <c r="K10" s="255">
        <v>12.600000000000003</v>
      </c>
      <c r="L10" s="256">
        <v>-1.2300000000000004</v>
      </c>
      <c r="M10" s="126"/>
    </row>
    <row r="11" spans="1:13" ht="14.1" customHeight="1" x14ac:dyDescent="0.2">
      <c r="A11" s="253"/>
      <c r="B11" s="230" t="s">
        <v>14</v>
      </c>
      <c r="C11" s="231">
        <f>'19'!D58</f>
        <v>387320</v>
      </c>
      <c r="D11" s="232">
        <f>'19'!E58</f>
        <v>47438.5</v>
      </c>
      <c r="E11" s="232">
        <f>'19'!F58</f>
        <v>506675.08899999998</v>
      </c>
      <c r="F11" s="233">
        <f t="shared" ref="F11:F23" si="0">E11/$E$24</f>
        <v>0.10511556286179558</v>
      </c>
      <c r="G11" s="657">
        <f>'19'!H58</f>
        <v>0.34313631112822496</v>
      </c>
      <c r="H11" s="257">
        <v>13.833333333333332</v>
      </c>
      <c r="I11" s="258">
        <v>19</v>
      </c>
      <c r="J11" s="258">
        <v>10.4</v>
      </c>
      <c r="K11" s="258">
        <v>14.199999999999992</v>
      </c>
      <c r="L11" s="259">
        <v>-0.36666666666666003</v>
      </c>
      <c r="M11" s="223"/>
    </row>
    <row r="12" spans="1:13" ht="14.1" customHeight="1" x14ac:dyDescent="0.2">
      <c r="A12" s="167"/>
      <c r="B12" s="139" t="s">
        <v>15</v>
      </c>
      <c r="C12" s="132">
        <f>'20'!D27</f>
        <v>85443</v>
      </c>
      <c r="D12" s="133">
        <f>'20'!E27</f>
        <v>12155.6</v>
      </c>
      <c r="E12" s="133">
        <f>'20'!F27</f>
        <v>129831.06334000001</v>
      </c>
      <c r="F12" s="656">
        <f t="shared" si="0"/>
        <v>2.693494429904671E-2</v>
      </c>
      <c r="G12" s="233">
        <f>'20'!H27</f>
        <v>0.17453354333143317</v>
      </c>
      <c r="H12" s="260">
        <v>10.273333333333337</v>
      </c>
      <c r="I12" s="261">
        <v>14</v>
      </c>
      <c r="J12" s="261">
        <v>6.7</v>
      </c>
      <c r="K12" s="261">
        <v>11.800000000000006</v>
      </c>
      <c r="L12" s="262">
        <v>-1.5266666666666691</v>
      </c>
      <c r="M12" s="126"/>
    </row>
    <row r="13" spans="1:13" ht="14.1" customHeight="1" x14ac:dyDescent="0.2">
      <c r="A13" s="253"/>
      <c r="B13" s="230" t="s">
        <v>334</v>
      </c>
      <c r="C13" s="231">
        <f>'20'!D58</f>
        <v>118195</v>
      </c>
      <c r="D13" s="232">
        <f>'20'!E58</f>
        <v>17917.000000000004</v>
      </c>
      <c r="E13" s="232">
        <f>'20'!F58</f>
        <v>191365.82087000003</v>
      </c>
      <c r="F13" s="233">
        <f t="shared" si="0"/>
        <v>3.9701036048487473E-2</v>
      </c>
      <c r="G13" s="657">
        <f>'20'!H58</f>
        <v>0.43033912377059663</v>
      </c>
      <c r="H13" s="257">
        <v>11.819999999999999</v>
      </c>
      <c r="I13" s="258">
        <v>15.1</v>
      </c>
      <c r="J13" s="258">
        <v>8.6999999999999993</v>
      </c>
      <c r="K13" s="258">
        <v>12.600000000000003</v>
      </c>
      <c r="L13" s="259">
        <v>-0.78000000000000469</v>
      </c>
      <c r="M13" s="223"/>
    </row>
    <row r="14" spans="1:13" ht="14.1" customHeight="1" x14ac:dyDescent="0.2">
      <c r="A14" s="167"/>
      <c r="B14" s="139" t="s">
        <v>16</v>
      </c>
      <c r="C14" s="132">
        <f>'21'!D27</f>
        <v>93004</v>
      </c>
      <c r="D14" s="133">
        <f>'21'!E27</f>
        <v>17449.599999999999</v>
      </c>
      <c r="E14" s="133">
        <f>'21'!F27</f>
        <v>186374.68220000001</v>
      </c>
      <c r="F14" s="656">
        <f t="shared" si="0"/>
        <v>3.8665567042790366E-2</v>
      </c>
      <c r="G14" s="233">
        <f>'21'!H27</f>
        <v>0.38039712048097452</v>
      </c>
      <c r="H14" s="260">
        <v>11.650000000000002</v>
      </c>
      <c r="I14" s="261">
        <v>15.6</v>
      </c>
      <c r="J14" s="261">
        <v>7.7</v>
      </c>
      <c r="K14" s="261">
        <v>12.300000000000006</v>
      </c>
      <c r="L14" s="262">
        <v>-0.65000000000000391</v>
      </c>
      <c r="M14" s="126"/>
    </row>
    <row r="15" spans="1:13" ht="14.1" customHeight="1" x14ac:dyDescent="0.2">
      <c r="A15" s="253"/>
      <c r="B15" s="230" t="s">
        <v>17</v>
      </c>
      <c r="C15" s="231">
        <f>'21'!D58</f>
        <v>383482</v>
      </c>
      <c r="D15" s="232">
        <f>'21'!E58</f>
        <v>52249.051000000007</v>
      </c>
      <c r="E15" s="232">
        <f>'21'!F58</f>
        <v>557852.98922999995</v>
      </c>
      <c r="F15" s="233">
        <f t="shared" si="0"/>
        <v>0.11573300568768763</v>
      </c>
      <c r="G15" s="657">
        <f>'21'!H58</f>
        <v>0.11983339405548216</v>
      </c>
      <c r="H15" s="257">
        <v>12.660000000000002</v>
      </c>
      <c r="I15" s="258">
        <v>18.8</v>
      </c>
      <c r="J15" s="258">
        <v>9.1999999999999993</v>
      </c>
      <c r="K15" s="258">
        <v>12.699999999999994</v>
      </c>
      <c r="L15" s="259">
        <v>-3.9999999999992042E-2</v>
      </c>
      <c r="M15" s="223"/>
    </row>
    <row r="16" spans="1:13" ht="14.1" customHeight="1" x14ac:dyDescent="0.2">
      <c r="A16" s="167"/>
      <c r="B16" s="139" t="s">
        <v>18</v>
      </c>
      <c r="C16" s="132">
        <f>'22'!D27</f>
        <v>188787</v>
      </c>
      <c r="D16" s="133">
        <f>'22'!E27</f>
        <v>23012.5</v>
      </c>
      <c r="E16" s="133">
        <f>'22'!F27</f>
        <v>245788.41757000005</v>
      </c>
      <c r="F16" s="656">
        <f t="shared" si="0"/>
        <v>5.0991628399912517E-2</v>
      </c>
      <c r="G16" s="233">
        <f>'22'!H27</f>
        <v>0.35029279570018673</v>
      </c>
      <c r="H16" s="260">
        <v>12.283333333333331</v>
      </c>
      <c r="I16" s="261">
        <v>17.5</v>
      </c>
      <c r="J16" s="261">
        <v>8.9</v>
      </c>
      <c r="K16" s="261">
        <v>12.5</v>
      </c>
      <c r="L16" s="262">
        <v>-0.21666666666666856</v>
      </c>
      <c r="M16" s="126"/>
    </row>
    <row r="17" spans="1:18" ht="14.1" customHeight="1" x14ac:dyDescent="0.2">
      <c r="A17" s="253"/>
      <c r="B17" s="230" t="s">
        <v>19</v>
      </c>
      <c r="C17" s="231">
        <f>'22'!D58</f>
        <v>136522</v>
      </c>
      <c r="D17" s="232">
        <f>'22'!E58</f>
        <v>21424.5</v>
      </c>
      <c r="E17" s="232">
        <f>'22'!F58</f>
        <v>228828.31930000003</v>
      </c>
      <c r="F17" s="233">
        <f t="shared" si="0"/>
        <v>4.7473061344719444E-2</v>
      </c>
      <c r="G17" s="657">
        <f>'22'!H58</f>
        <v>0.40008364755624976</v>
      </c>
      <c r="H17" s="257">
        <v>12.043333333333333</v>
      </c>
      <c r="I17" s="258">
        <v>15.4</v>
      </c>
      <c r="J17" s="258">
        <v>9.5</v>
      </c>
      <c r="K17" s="258">
        <v>13.300000000000008</v>
      </c>
      <c r="L17" s="259">
        <v>-1.2566666666666748</v>
      </c>
      <c r="M17" s="223"/>
    </row>
    <row r="18" spans="1:18" ht="14.1" customHeight="1" x14ac:dyDescent="0.2">
      <c r="A18" s="167"/>
      <c r="B18" s="139" t="s">
        <v>20</v>
      </c>
      <c r="C18" s="132">
        <f>'23'!D27</f>
        <v>159457</v>
      </c>
      <c r="D18" s="133">
        <f>'23'!E27</f>
        <v>20875.7</v>
      </c>
      <c r="E18" s="133">
        <f>'23'!F27</f>
        <v>222966.19068999996</v>
      </c>
      <c r="F18" s="656">
        <f t="shared" si="0"/>
        <v>4.6256895478691655E-2</v>
      </c>
      <c r="G18" s="233">
        <f>'23'!H27</f>
        <v>0.27424493981492781</v>
      </c>
      <c r="H18" s="260">
        <v>11.579999999999997</v>
      </c>
      <c r="I18" s="261">
        <v>16.100000000000001</v>
      </c>
      <c r="J18" s="261">
        <v>7.6</v>
      </c>
      <c r="K18" s="261">
        <v>12.800000000000006</v>
      </c>
      <c r="L18" s="262">
        <v>-1.2200000000000095</v>
      </c>
      <c r="M18" s="126"/>
    </row>
    <row r="19" spans="1:18" ht="14.1" customHeight="1" x14ac:dyDescent="0.2">
      <c r="A19" s="253"/>
      <c r="B19" s="230" t="s">
        <v>3</v>
      </c>
      <c r="C19" s="231">
        <f>'23'!D58</f>
        <v>424756</v>
      </c>
      <c r="D19" s="232">
        <f>'23'!E58</f>
        <v>38037.515366615415</v>
      </c>
      <c r="E19" s="232">
        <f>'23'!F58</f>
        <v>405989.62031703303</v>
      </c>
      <c r="F19" s="233">
        <f t="shared" si="0"/>
        <v>8.4227206709330843E-2</v>
      </c>
      <c r="G19" s="657">
        <f>'23'!H58</f>
        <v>0.65926476386962707</v>
      </c>
      <c r="H19" s="257">
        <v>13.74</v>
      </c>
      <c r="I19" s="258">
        <v>17.399999999999999</v>
      </c>
      <c r="J19" s="258">
        <v>10.4</v>
      </c>
      <c r="K19" s="258">
        <v>14.100000000000005</v>
      </c>
      <c r="L19" s="259">
        <v>-0.36000000000000476</v>
      </c>
      <c r="M19" s="223"/>
    </row>
    <row r="20" spans="1:18" ht="14.1" customHeight="1" x14ac:dyDescent="0.2">
      <c r="A20" s="167"/>
      <c r="B20" s="139" t="s">
        <v>21</v>
      </c>
      <c r="C20" s="140">
        <f>'24'!D27</f>
        <v>255632</v>
      </c>
      <c r="D20" s="141">
        <f>'24'!E27</f>
        <v>64860.713999999993</v>
      </c>
      <c r="E20" s="141">
        <f>'24'!F27</f>
        <v>692738.85213999997</v>
      </c>
      <c r="F20" s="656">
        <f t="shared" si="0"/>
        <v>0.14371662617684028</v>
      </c>
      <c r="G20" s="165">
        <f>'24'!H27</f>
        <v>0.23039037603263857</v>
      </c>
      <c r="H20" s="263">
        <v>12.419999999999998</v>
      </c>
      <c r="I20" s="264">
        <v>16.600000000000001</v>
      </c>
      <c r="J20" s="261">
        <v>8.6</v>
      </c>
      <c r="K20" s="261">
        <v>13.699999999999992</v>
      </c>
      <c r="L20" s="262">
        <v>-1.279999999999994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'24'!D58</f>
        <v>225330</v>
      </c>
      <c r="D21" s="226">
        <f>'24'!E58</f>
        <v>83153.201000000001</v>
      </c>
      <c r="E21" s="226">
        <f>'24'!F58</f>
        <v>887970.91792999976</v>
      </c>
      <c r="F21" s="233">
        <f t="shared" si="0"/>
        <v>0.18421975911098565</v>
      </c>
      <c r="G21" s="663">
        <f>'24'!H58</f>
        <v>-0.26564617050544959</v>
      </c>
      <c r="H21" s="265">
        <v>12.486666666666666</v>
      </c>
      <c r="I21" s="266">
        <v>16.100000000000001</v>
      </c>
      <c r="J21" s="258">
        <v>8.9</v>
      </c>
      <c r="K21" s="258">
        <v>13.699999999999992</v>
      </c>
      <c r="L21" s="259">
        <v>-1.2133333333333258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'25'!D27</f>
        <v>116824</v>
      </c>
      <c r="D22" s="141">
        <f>'25'!E27</f>
        <v>18458.487000000001</v>
      </c>
      <c r="E22" s="141">
        <f>'25'!F27</f>
        <v>197130.71057</v>
      </c>
      <c r="F22" s="656">
        <f t="shared" si="0"/>
        <v>4.0897028586521382E-2</v>
      </c>
      <c r="G22" s="165">
        <f>'25'!H27</f>
        <v>0.35171684673826192</v>
      </c>
      <c r="H22" s="263">
        <v>11.519999999999998</v>
      </c>
      <c r="I22" s="264">
        <v>15.6</v>
      </c>
      <c r="J22" s="261">
        <v>8.6</v>
      </c>
      <c r="K22" s="261">
        <v>12.399999999999997</v>
      </c>
      <c r="L22" s="262">
        <v>-0.87999999999999901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'25'!D58</f>
        <v>158109</v>
      </c>
      <c r="D23" s="249">
        <f>'25'!E58</f>
        <v>20567.899999999998</v>
      </c>
      <c r="E23" s="249">
        <f>'25'!F58</f>
        <v>219679.46405000001</v>
      </c>
      <c r="F23" s="661">
        <f t="shared" si="0"/>
        <v>4.5575026311967227E-2</v>
      </c>
      <c r="G23" s="664">
        <f>'25'!H58</f>
        <v>0.28647468694879841</v>
      </c>
      <c r="H23" s="267">
        <v>12.449999999999998</v>
      </c>
      <c r="I23" s="268">
        <v>19.2</v>
      </c>
      <c r="J23" s="268">
        <v>7.8</v>
      </c>
      <c r="K23" s="268">
        <v>13.699999999999992</v>
      </c>
      <c r="L23" s="269">
        <v>-1.2499999999999947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2839711</v>
      </c>
      <c r="D24" s="141">
        <f>SUM(D10:D23)</f>
        <v>451368.70436661545</v>
      </c>
      <c r="E24" s="141">
        <f>SUM(E10:E23)</f>
        <v>4820171.9631770328</v>
      </c>
      <c r="F24" s="279">
        <f>SUM(F10:F23)</f>
        <v>0.99999999999999989</v>
      </c>
      <c r="G24" s="165"/>
      <c r="H24" s="270">
        <v>12.04</v>
      </c>
      <c r="I24" s="271">
        <v>15.9</v>
      </c>
      <c r="J24" s="271">
        <v>8.9</v>
      </c>
      <c r="K24" s="271">
        <v>13.010000000000002</v>
      </c>
      <c r="L24" s="272">
        <v>-0.97000000000000242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'10'!E29+'11'!E29+'12'!E29+'13'!E29</f>
        <v>9284.0457010208447</v>
      </c>
      <c r="E25" s="226">
        <f>'10'!F29+'11'!F29+'12'!F29+'13'!F29</f>
        <v>99221.977948000029</v>
      </c>
      <c r="F25" s="229"/>
      <c r="G25" s="666">
        <f>'9'!H29</f>
        <v>0.67133896567120022</v>
      </c>
      <c r="H25" s="273">
        <v>12.04</v>
      </c>
      <c r="I25" s="274">
        <v>15.9</v>
      </c>
      <c r="J25" s="274">
        <v>8.9</v>
      </c>
      <c r="K25" s="274">
        <v>13.010000000000002</v>
      </c>
      <c r="L25" s="275">
        <v>-0.97000000000000242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2839711</v>
      </c>
      <c r="D26" s="146">
        <f t="shared" ref="D26:E26" si="1">D24+D25</f>
        <v>460652.75006763631</v>
      </c>
      <c r="E26" s="285">
        <f t="shared" si="1"/>
        <v>4919393.9411250325</v>
      </c>
      <c r="F26" s="662"/>
      <c r="G26" s="667">
        <f>'9'!H30</f>
        <v>0.14592041751511264</v>
      </c>
      <c r="H26" s="276">
        <v>12.04</v>
      </c>
      <c r="I26" s="277">
        <v>15.9</v>
      </c>
      <c r="J26" s="277">
        <v>8.9</v>
      </c>
      <c r="K26" s="277">
        <v>13.010000000000002</v>
      </c>
      <c r="L26" s="278">
        <v>-0.97000000000000242</v>
      </c>
      <c r="M26" s="286"/>
    </row>
    <row r="27" spans="1:18" ht="15" customHeight="1" x14ac:dyDescent="0.2">
      <c r="A27" s="167"/>
      <c r="B27" s="139"/>
      <c r="C27" s="252"/>
      <c r="D27" s="1052" t="s">
        <v>168</v>
      </c>
      <c r="E27" s="1053"/>
      <c r="F27" s="1053"/>
      <c r="G27" s="1054"/>
      <c r="H27" s="1046" t="s">
        <v>166</v>
      </c>
      <c r="I27" s="1047"/>
      <c r="J27" s="1047"/>
      <c r="K27" s="1047"/>
      <c r="L27" s="1048"/>
      <c r="M27" s="126"/>
    </row>
    <row r="28" spans="1:18" ht="15" customHeight="1" x14ac:dyDescent="0.2">
      <c r="A28" s="126"/>
      <c r="B28" s="251"/>
      <c r="C28" s="138"/>
      <c r="D28" s="1055"/>
      <c r="E28" s="1056"/>
      <c r="F28" s="1056"/>
      <c r="G28" s="1057"/>
      <c r="H28" s="1049" t="s">
        <v>167</v>
      </c>
      <c r="I28" s="1050"/>
      <c r="J28" s="1050"/>
      <c r="K28" s="1050"/>
      <c r="L28" s="1051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44" t="s">
        <v>188</v>
      </c>
      <c r="C32" s="997"/>
      <c r="D32" s="997"/>
      <c r="E32" s="997"/>
      <c r="F32" s="997"/>
      <c r="G32" s="997" t="s">
        <v>189</v>
      </c>
      <c r="H32" s="997"/>
      <c r="I32" s="997"/>
      <c r="J32" s="997"/>
      <c r="K32" s="997"/>
      <c r="L32" s="1000"/>
      <c r="M32" s="148"/>
    </row>
    <row r="33" spans="1:13" ht="15" customHeight="1" x14ac:dyDescent="0.2">
      <c r="A33" s="167"/>
      <c r="C33" s="465" t="str">
        <f>G5</f>
        <v>září</v>
      </c>
      <c r="D33" s="466">
        <f>H5</f>
        <v>2017</v>
      </c>
      <c r="I33" s="465" t="str">
        <f>G5</f>
        <v>září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H24" sqref="H24"/>
    </sheetView>
  </sheetViews>
  <sheetFormatPr defaultRowHeight="12.75" x14ac:dyDescent="0.25"/>
  <cols>
    <col min="1" max="1" width="14.42578125" style="492" customWidth="1"/>
    <col min="2" max="2" width="2.7109375" style="598" customWidth="1"/>
    <col min="3" max="3" width="63.28515625" style="492" customWidth="1"/>
    <col min="4" max="4" width="13.5703125" style="492" customWidth="1"/>
    <col min="5" max="5" width="9.140625" style="492"/>
    <col min="6" max="6" width="11.7109375" style="492" customWidth="1"/>
    <col min="7" max="8" width="9.140625" style="492"/>
    <col min="9" max="9" width="11.7109375" style="492" customWidth="1"/>
    <col min="10" max="16384" width="9.140625" style="492"/>
  </cols>
  <sheetData>
    <row r="1" spans="1:4" ht="12.75" customHeight="1" x14ac:dyDescent="0.25">
      <c r="B1" s="613"/>
      <c r="C1" s="593"/>
      <c r="D1" s="593"/>
    </row>
    <row r="2" spans="1:4" ht="12.75" customHeight="1" x14ac:dyDescent="0.25">
      <c r="A2" s="593"/>
      <c r="B2" s="613"/>
      <c r="C2" s="593"/>
      <c r="D2" s="593"/>
    </row>
    <row r="3" spans="1:4" ht="15" customHeight="1" x14ac:dyDescent="0.25">
      <c r="A3" s="593"/>
      <c r="B3" s="613"/>
      <c r="C3" s="594" t="s">
        <v>320</v>
      </c>
      <c r="D3" s="593"/>
    </row>
    <row r="4" spans="1:4" ht="12.75" customHeight="1" x14ac:dyDescent="0.25">
      <c r="A4" s="699" t="s">
        <v>244</v>
      </c>
      <c r="B4" s="698"/>
      <c r="C4" s="700" t="s">
        <v>245</v>
      </c>
      <c r="D4" s="612"/>
    </row>
    <row r="5" spans="1:4" ht="18" customHeight="1" x14ac:dyDescent="0.25">
      <c r="A5" s="139" t="s">
        <v>336</v>
      </c>
      <c r="B5" s="614" t="s">
        <v>37</v>
      </c>
      <c r="C5" s="615" t="s">
        <v>337</v>
      </c>
      <c r="D5" s="615"/>
    </row>
    <row r="6" spans="1:4" ht="18" customHeight="1" x14ac:dyDescent="0.25">
      <c r="A6" s="139" t="s">
        <v>48</v>
      </c>
      <c r="B6" s="614" t="s">
        <v>37</v>
      </c>
      <c r="C6" s="615" t="s">
        <v>4</v>
      </c>
      <c r="D6" s="615"/>
    </row>
    <row r="7" spans="1:4" ht="18" customHeight="1" x14ac:dyDescent="0.25">
      <c r="A7" s="139" t="s">
        <v>9</v>
      </c>
      <c r="B7" s="614" t="s">
        <v>37</v>
      </c>
      <c r="C7" s="615" t="s">
        <v>64</v>
      </c>
      <c r="D7" s="615"/>
    </row>
    <row r="8" spans="1:4" ht="18" customHeight="1" x14ac:dyDescent="0.25">
      <c r="A8" s="139" t="s">
        <v>75</v>
      </c>
      <c r="B8" s="614" t="s">
        <v>37</v>
      </c>
      <c r="C8" s="615" t="s">
        <v>76</v>
      </c>
      <c r="D8" s="615"/>
    </row>
    <row r="9" spans="1:4" ht="18" customHeight="1" x14ac:dyDescent="0.25">
      <c r="A9" s="139" t="s">
        <v>348</v>
      </c>
      <c r="B9" s="614" t="s">
        <v>37</v>
      </c>
      <c r="C9" s="615" t="s">
        <v>349</v>
      </c>
      <c r="D9" s="483"/>
    </row>
    <row r="10" spans="1:4" ht="18" customHeight="1" x14ac:dyDescent="0.25">
      <c r="A10" s="139" t="s">
        <v>41</v>
      </c>
      <c r="B10" s="614" t="s">
        <v>37</v>
      </c>
      <c r="C10" s="138" t="s">
        <v>300</v>
      </c>
      <c r="D10" s="615"/>
    </row>
    <row r="11" spans="1:4" ht="18" customHeight="1" x14ac:dyDescent="0.25">
      <c r="A11" s="139" t="s">
        <v>67</v>
      </c>
      <c r="B11" s="614" t="s">
        <v>37</v>
      </c>
      <c r="C11" s="615" t="s">
        <v>68</v>
      </c>
      <c r="D11" s="615"/>
    </row>
    <row r="12" spans="1:4" ht="18" customHeight="1" x14ac:dyDescent="0.25">
      <c r="A12" s="139" t="s">
        <v>322</v>
      </c>
      <c r="B12" s="614" t="s">
        <v>37</v>
      </c>
      <c r="C12" s="138" t="s">
        <v>323</v>
      </c>
      <c r="D12" s="615"/>
    </row>
    <row r="13" spans="1:4" ht="18" customHeight="1" x14ac:dyDescent="0.25">
      <c r="A13" s="139" t="s">
        <v>277</v>
      </c>
      <c r="B13" s="614" t="s">
        <v>37</v>
      </c>
      <c r="C13" s="615" t="s">
        <v>298</v>
      </c>
      <c r="D13" s="615"/>
    </row>
    <row r="14" spans="1:4" ht="18" customHeight="1" x14ac:dyDescent="0.25">
      <c r="A14" s="139" t="s">
        <v>57</v>
      </c>
      <c r="B14" s="614" t="s">
        <v>37</v>
      </c>
      <c r="C14" s="615" t="s">
        <v>58</v>
      </c>
      <c r="D14" s="483"/>
    </row>
    <row r="15" spans="1:4" ht="18" customHeight="1" x14ac:dyDescent="0.25">
      <c r="A15" s="139" t="s">
        <v>324</v>
      </c>
      <c r="B15" s="614" t="s">
        <v>37</v>
      </c>
      <c r="C15" s="615" t="s">
        <v>325</v>
      </c>
      <c r="D15" s="483"/>
    </row>
    <row r="16" spans="1:4" ht="18" customHeight="1" x14ac:dyDescent="0.25">
      <c r="A16" s="139" t="s">
        <v>77</v>
      </c>
      <c r="B16" s="614" t="s">
        <v>37</v>
      </c>
      <c r="C16" s="615" t="s">
        <v>78</v>
      </c>
      <c r="D16" s="483"/>
    </row>
    <row r="17" spans="1:4" ht="18" customHeight="1" x14ac:dyDescent="0.25">
      <c r="A17" s="139" t="s">
        <v>53</v>
      </c>
      <c r="B17" s="614" t="s">
        <v>37</v>
      </c>
      <c r="C17" s="615" t="s">
        <v>54</v>
      </c>
      <c r="D17" s="483"/>
    </row>
    <row r="18" spans="1:4" ht="18" customHeight="1" x14ac:dyDescent="0.25">
      <c r="A18" s="139" t="s">
        <v>149</v>
      </c>
      <c r="B18" s="614" t="s">
        <v>37</v>
      </c>
      <c r="C18" s="615" t="s">
        <v>297</v>
      </c>
      <c r="D18" s="615"/>
    </row>
    <row r="19" spans="1:4" ht="18" customHeight="1" x14ac:dyDescent="0.25">
      <c r="A19" s="139" t="s">
        <v>8</v>
      </c>
      <c r="B19" s="614" t="s">
        <v>37</v>
      </c>
      <c r="C19" s="615" t="s">
        <v>61</v>
      </c>
      <c r="D19" s="615"/>
    </row>
    <row r="20" spans="1:4" ht="18" customHeight="1" x14ac:dyDescent="0.25">
      <c r="A20" s="139" t="s">
        <v>230</v>
      </c>
      <c r="B20" s="614" t="s">
        <v>37</v>
      </c>
      <c r="C20" s="483" t="s">
        <v>296</v>
      </c>
      <c r="D20" s="615"/>
    </row>
    <row r="21" spans="1:4" ht="18" customHeight="1" x14ac:dyDescent="0.25">
      <c r="A21" s="139" t="s">
        <v>233</v>
      </c>
      <c r="B21" s="614" t="s">
        <v>37</v>
      </c>
      <c r="C21" s="615" t="s">
        <v>234</v>
      </c>
      <c r="D21" s="615"/>
    </row>
    <row r="22" spans="1:4" ht="18" customHeight="1" x14ac:dyDescent="0.25">
      <c r="A22" s="139" t="s">
        <v>278</v>
      </c>
      <c r="B22" s="614" t="s">
        <v>37</v>
      </c>
      <c r="C22" s="483" t="s">
        <v>295</v>
      </c>
      <c r="D22" s="615"/>
    </row>
    <row r="23" spans="1:4" ht="18" customHeight="1" x14ac:dyDescent="0.25">
      <c r="A23" s="139" t="s">
        <v>65</v>
      </c>
      <c r="B23" s="614" t="s">
        <v>37</v>
      </c>
      <c r="C23" s="748" t="s">
        <v>136</v>
      </c>
      <c r="D23" s="483"/>
    </row>
    <row r="24" spans="1:4" ht="18" customHeight="1" x14ac:dyDescent="0.25">
      <c r="A24" s="139" t="s">
        <v>69</v>
      </c>
      <c r="B24" s="614" t="s">
        <v>37</v>
      </c>
      <c r="C24" s="615" t="s">
        <v>70</v>
      </c>
      <c r="D24" s="615"/>
    </row>
    <row r="25" spans="1:4" ht="18" customHeight="1" x14ac:dyDescent="0.25">
      <c r="A25" s="139" t="s">
        <v>343</v>
      </c>
      <c r="B25" s="614" t="s">
        <v>37</v>
      </c>
      <c r="C25" s="615" t="s">
        <v>342</v>
      </c>
      <c r="D25" s="615"/>
    </row>
    <row r="26" spans="1:4" ht="18" customHeight="1" x14ac:dyDescent="0.25">
      <c r="A26" s="139" t="s">
        <v>40</v>
      </c>
      <c r="B26" s="614" t="s">
        <v>37</v>
      </c>
      <c r="C26" s="138" t="s">
        <v>299</v>
      </c>
      <c r="D26" s="483"/>
    </row>
    <row r="27" spans="1:4" ht="18" customHeight="1" x14ac:dyDescent="0.25">
      <c r="A27" s="139" t="s">
        <v>60</v>
      </c>
      <c r="B27" s="614" t="s">
        <v>37</v>
      </c>
      <c r="C27" s="615" t="s">
        <v>59</v>
      </c>
      <c r="D27" s="619"/>
    </row>
    <row r="28" spans="1:4" ht="18" customHeight="1" x14ac:dyDescent="0.25">
      <c r="A28" s="139" t="s">
        <v>50</v>
      </c>
      <c r="B28" s="614" t="s">
        <v>37</v>
      </c>
      <c r="C28" s="615" t="s">
        <v>49</v>
      </c>
      <c r="D28" s="592"/>
    </row>
    <row r="29" spans="1:4" ht="18" customHeight="1" x14ac:dyDescent="0.25">
      <c r="A29" s="139" t="s">
        <v>52</v>
      </c>
      <c r="B29" s="614" t="s">
        <v>37</v>
      </c>
      <c r="C29" s="615" t="s">
        <v>51</v>
      </c>
      <c r="D29" s="592"/>
    </row>
    <row r="30" spans="1:4" ht="18" customHeight="1" x14ac:dyDescent="0.25">
      <c r="A30" s="139" t="s">
        <v>7</v>
      </c>
      <c r="B30" s="614" t="s">
        <v>37</v>
      </c>
      <c r="C30" s="615" t="s">
        <v>63</v>
      </c>
      <c r="D30" s="592"/>
    </row>
    <row r="31" spans="1:4" ht="18" customHeight="1" x14ac:dyDescent="0.25">
      <c r="A31" s="139" t="s">
        <v>6</v>
      </c>
      <c r="B31" s="614" t="s">
        <v>37</v>
      </c>
      <c r="C31" s="615" t="s">
        <v>62</v>
      </c>
      <c r="D31" s="592"/>
    </row>
    <row r="32" spans="1:4" ht="18" customHeight="1" x14ac:dyDescent="0.25">
      <c r="A32" s="139" t="s">
        <v>73</v>
      </c>
      <c r="B32" s="614" t="s">
        <v>37</v>
      </c>
      <c r="C32" s="615" t="s">
        <v>74</v>
      </c>
      <c r="D32" s="592"/>
    </row>
    <row r="33" spans="1:4" ht="18" customHeight="1" x14ac:dyDescent="0.25">
      <c r="A33" s="139" t="s">
        <v>94</v>
      </c>
      <c r="B33" s="614" t="s">
        <v>37</v>
      </c>
      <c r="C33" s="615" t="s">
        <v>92</v>
      </c>
      <c r="D33" s="592"/>
    </row>
    <row r="34" spans="1:4" ht="18" customHeight="1" x14ac:dyDescent="0.25">
      <c r="A34" s="139" t="s">
        <v>56</v>
      </c>
      <c r="B34" s="614" t="s">
        <v>37</v>
      </c>
      <c r="C34" s="615" t="s">
        <v>55</v>
      </c>
      <c r="D34" s="592"/>
    </row>
    <row r="35" spans="1:4" ht="18" customHeight="1" x14ac:dyDescent="0.25">
      <c r="A35" s="139"/>
      <c r="B35" s="706"/>
      <c r="C35" s="138"/>
      <c r="D35" s="592"/>
    </row>
    <row r="36" spans="1:4" ht="18" customHeight="1" x14ac:dyDescent="0.25">
      <c r="B36" s="716"/>
    </row>
    <row r="37" spans="1:4" ht="18" customHeight="1" x14ac:dyDescent="0.25">
      <c r="A37" s="699" t="s">
        <v>246</v>
      </c>
      <c r="B37" s="703"/>
      <c r="C37" s="913" t="s">
        <v>245</v>
      </c>
      <c r="D37" s="914"/>
    </row>
    <row r="38" spans="1:4" ht="30" customHeight="1" x14ac:dyDescent="0.25">
      <c r="A38" s="858" t="s">
        <v>341</v>
      </c>
      <c r="B38" s="855" t="s">
        <v>37</v>
      </c>
      <c r="C38" s="856" t="s">
        <v>340</v>
      </c>
      <c r="D38" s="708"/>
    </row>
    <row r="39" spans="1:4" ht="18" customHeight="1" x14ac:dyDescent="0.25">
      <c r="A39" s="854" t="s">
        <v>247</v>
      </c>
      <c r="B39" s="855" t="s">
        <v>37</v>
      </c>
      <c r="C39" s="857" t="s">
        <v>294</v>
      </c>
      <c r="D39" s="707"/>
    </row>
    <row r="40" spans="1:4" ht="18" customHeight="1" x14ac:dyDescent="0.25">
      <c r="A40" s="854" t="s">
        <v>311</v>
      </c>
      <c r="B40" s="855" t="s">
        <v>37</v>
      </c>
      <c r="C40" s="857" t="s">
        <v>312</v>
      </c>
      <c r="D40" s="707"/>
    </row>
    <row r="41" spans="1:4" ht="30" customHeight="1" x14ac:dyDescent="0.25">
      <c r="A41" s="851" t="s">
        <v>95</v>
      </c>
      <c r="B41" s="852" t="s">
        <v>37</v>
      </c>
      <c r="C41" s="853" t="s">
        <v>354</v>
      </c>
      <c r="D41" s="592"/>
    </row>
    <row r="42" spans="1:4" ht="18" customHeight="1" x14ac:dyDescent="0.25">
      <c r="A42" s="854"/>
      <c r="B42" s="855"/>
      <c r="C42" s="857"/>
      <c r="D42" s="701"/>
    </row>
    <row r="43" spans="1:4" ht="18" customHeight="1" x14ac:dyDescent="0.25">
      <c r="B43" s="605"/>
      <c r="C43" s="850"/>
      <c r="D43" s="701"/>
    </row>
    <row r="44" spans="1:4" ht="30" customHeight="1" x14ac:dyDescent="0.25">
      <c r="A44" s="139"/>
      <c r="B44" s="702"/>
      <c r="C44" s="615"/>
      <c r="D44" s="701"/>
    </row>
    <row r="45" spans="1:4" ht="30" customHeight="1" x14ac:dyDescent="0.25"/>
    <row r="46" spans="1:4" ht="30" customHeight="1" x14ac:dyDescent="0.25"/>
    <row r="47" spans="1:4" ht="30" customHeight="1" x14ac:dyDescent="0.25">
      <c r="B47" s="492"/>
    </row>
  </sheetData>
  <sortState ref="A5:C34">
    <sortCondition ref="A34"/>
  </sortState>
  <mergeCells count="1"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T24" sqref="T2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7" t="s">
        <v>274</v>
      </c>
      <c r="L1" s="1017"/>
      <c r="M1" s="1017"/>
    </row>
    <row r="2" spans="1:13" ht="6.75" customHeight="1" x14ac:dyDescent="0.2"/>
    <row r="3" spans="1:13" ht="30" customHeight="1" x14ac:dyDescent="0.2">
      <c r="B3" s="1030" t="s">
        <v>169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8"/>
      <c r="C5" s="1039"/>
      <c r="D5" s="468"/>
      <c r="E5" s="469"/>
      <c r="F5" s="223"/>
      <c r="G5" s="475" t="str">
        <f>T!E17</f>
        <v>III. čtvrtletí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45" t="s">
        <v>39</v>
      </c>
      <c r="E7" s="1040"/>
      <c r="F7" s="1040"/>
      <c r="G7" s="1041"/>
      <c r="H7" s="1045" t="s">
        <v>160</v>
      </c>
      <c r="I7" s="1040"/>
      <c r="J7" s="1040"/>
      <c r="K7" s="1040"/>
      <c r="L7" s="1041"/>
      <c r="M7" s="148"/>
    </row>
    <row r="8" spans="1:13" ht="14.1" customHeight="1" x14ac:dyDescent="0.25">
      <c r="B8" s="161"/>
      <c r="C8" s="1026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27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'19'!D33</f>
        <v>106850</v>
      </c>
      <c r="D10" s="172">
        <f>'19'!E33</f>
        <v>31437.881000000001</v>
      </c>
      <c r="E10" s="172">
        <f>'19'!F33</f>
        <v>335571.86194999999</v>
      </c>
      <c r="F10" s="656">
        <f>E10/$E$24</f>
        <v>2.8356852312101923E-2</v>
      </c>
      <c r="G10" s="656">
        <f>'19'!H33</f>
        <v>6.2062156985529304E-2</v>
      </c>
      <c r="H10" s="254">
        <f>AVERAGE('26'!H10,'27'!H10,'28'!H10)</f>
        <v>16.078172043010756</v>
      </c>
      <c r="I10" s="620">
        <f>MAX('26'!I10,'27'!I10,'28'!I10)</f>
        <v>26.5</v>
      </c>
      <c r="J10" s="620">
        <f>MIN('26'!J10,'27'!J10,'28'!J10)</f>
        <v>7.9</v>
      </c>
      <c r="K10" s="620">
        <f>AVERAGE('26'!K10,'27'!K10,'28'!K10)</f>
        <v>15.566666666666663</v>
      </c>
      <c r="L10" s="256">
        <f>H10-K10</f>
        <v>0.51150537634409332</v>
      </c>
      <c r="M10" s="126"/>
    </row>
    <row r="11" spans="1:13" ht="14.1" customHeight="1" x14ac:dyDescent="0.2">
      <c r="A11" s="253"/>
      <c r="B11" s="230" t="s">
        <v>14</v>
      </c>
      <c r="C11" s="231">
        <f>'19'!D64</f>
        <v>387320</v>
      </c>
      <c r="D11" s="232">
        <f>'19'!E64</f>
        <v>103438.5</v>
      </c>
      <c r="E11" s="232">
        <f>'19'!F64</f>
        <v>1103938.5704599996</v>
      </c>
      <c r="F11" s="233">
        <f t="shared" ref="F11:F23" si="0">E11/$E$24</f>
        <v>9.3286197544272781E-2</v>
      </c>
      <c r="G11" s="657">
        <f>'19'!H64</f>
        <v>0.12793847281197041</v>
      </c>
      <c r="H11" s="260">
        <f>AVERAGE('26'!H11,'27'!H11,'28'!H11)</f>
        <v>18.739068100358423</v>
      </c>
      <c r="I11" s="621">
        <f>MAX('26'!I11,'27'!I11,'28'!I11)</f>
        <v>29.2</v>
      </c>
      <c r="J11" s="621">
        <f>MIN('26'!J11,'27'!J11,'28'!J11)</f>
        <v>10.4</v>
      </c>
      <c r="K11" s="621">
        <f>AVERAGE('26'!K11,'27'!K11,'28'!K11)</f>
        <v>17.266666666666662</v>
      </c>
      <c r="L11" s="262">
        <f t="shared" ref="L11:L26" si="1">H11-K11</f>
        <v>1.4724014336917612</v>
      </c>
      <c r="M11" s="223"/>
    </row>
    <row r="12" spans="1:13" ht="14.1" customHeight="1" x14ac:dyDescent="0.2">
      <c r="A12" s="167"/>
      <c r="B12" s="139" t="s">
        <v>15</v>
      </c>
      <c r="C12" s="132">
        <f>'20'!D33</f>
        <v>85443</v>
      </c>
      <c r="D12" s="133">
        <f>'20'!E33</f>
        <v>30575.099999999995</v>
      </c>
      <c r="E12" s="133">
        <f>'20'!F33</f>
        <v>326296.45312000002</v>
      </c>
      <c r="F12" s="656">
        <f t="shared" si="0"/>
        <v>2.7573051796771872E-2</v>
      </c>
      <c r="G12" s="233">
        <f>'20'!H33</f>
        <v>9.2529729575209843E-2</v>
      </c>
      <c r="H12" s="254">
        <f>AVERAGE('26'!H12,'27'!H12,'28'!H12)</f>
        <v>14.711541218637995</v>
      </c>
      <c r="I12" s="620">
        <f>MAX('26'!I12,'27'!I12,'28'!I12)</f>
        <v>24.7</v>
      </c>
      <c r="J12" s="620">
        <f>MIN('26'!J12,'27'!J12,'28'!J12)</f>
        <v>6.7</v>
      </c>
      <c r="K12" s="620">
        <f>AVERAGE('26'!K12,'27'!K12,'28'!K12)</f>
        <v>14.800000000000004</v>
      </c>
      <c r="L12" s="256">
        <f t="shared" si="1"/>
        <v>-8.845878136200902E-2</v>
      </c>
      <c r="M12" s="126"/>
    </row>
    <row r="13" spans="1:13" ht="14.1" customHeight="1" x14ac:dyDescent="0.2">
      <c r="A13" s="253"/>
      <c r="B13" s="230" t="s">
        <v>334</v>
      </c>
      <c r="C13" s="231">
        <f>'20'!D64</f>
        <v>118195</v>
      </c>
      <c r="D13" s="232">
        <f>'20'!E64</f>
        <v>38995.599999999999</v>
      </c>
      <c r="E13" s="232">
        <f>'20'!F64</f>
        <v>416175.9162700001</v>
      </c>
      <c r="F13" s="233">
        <f t="shared" si="0"/>
        <v>3.5168142301753823E-2</v>
      </c>
      <c r="G13" s="657">
        <f>'20'!H64</f>
        <v>0.14898406562323219</v>
      </c>
      <c r="H13" s="260">
        <f>AVERAGE('26'!H13,'27'!H13,'28'!H13)</f>
        <v>16.13784946236559</v>
      </c>
      <c r="I13" s="621">
        <f>MAX('26'!I13,'27'!I13,'28'!I13)</f>
        <v>27</v>
      </c>
      <c r="J13" s="621">
        <f>MIN('26'!J13,'27'!J13,'28'!J13)</f>
        <v>8.6999999999999993</v>
      </c>
      <c r="K13" s="621">
        <f>AVERAGE('26'!K13,'27'!K13,'28'!K13)</f>
        <v>15.466666666666661</v>
      </c>
      <c r="L13" s="262">
        <f t="shared" si="1"/>
        <v>0.67118279569892891</v>
      </c>
      <c r="M13" s="223"/>
    </row>
    <row r="14" spans="1:13" ht="14.1" customHeight="1" x14ac:dyDescent="0.2">
      <c r="A14" s="167"/>
      <c r="B14" s="139" t="s">
        <v>16</v>
      </c>
      <c r="C14" s="132">
        <f>'21'!D33</f>
        <v>93004</v>
      </c>
      <c r="D14" s="133">
        <f>'21'!E33</f>
        <v>39245</v>
      </c>
      <c r="E14" s="133">
        <f>'21'!F33</f>
        <v>418833.98673999996</v>
      </c>
      <c r="F14" s="656">
        <f t="shared" si="0"/>
        <v>3.5392757414936873E-2</v>
      </c>
      <c r="G14" s="233">
        <f>'21'!H33</f>
        <v>0.14196174740952611</v>
      </c>
      <c r="H14" s="254">
        <f>AVERAGE('26'!H14,'27'!H14,'28'!H14)</f>
        <v>15.775806451612903</v>
      </c>
      <c r="I14" s="620">
        <f>MAX('26'!I14,'27'!I14,'28'!I14)</f>
        <v>27</v>
      </c>
      <c r="J14" s="620">
        <f>MIN('26'!J14,'27'!J14,'28'!J14)</f>
        <v>7.7</v>
      </c>
      <c r="K14" s="620">
        <f>AVERAGE('26'!K14,'27'!K14,'28'!K14)</f>
        <v>15.066666666666675</v>
      </c>
      <c r="L14" s="256">
        <f t="shared" si="1"/>
        <v>0.70913978494622754</v>
      </c>
      <c r="M14" s="126"/>
    </row>
    <row r="15" spans="1:13" ht="14.1" customHeight="1" x14ac:dyDescent="0.2">
      <c r="A15" s="253"/>
      <c r="B15" s="230" t="s">
        <v>17</v>
      </c>
      <c r="C15" s="231">
        <f>'21'!D64</f>
        <v>383482</v>
      </c>
      <c r="D15" s="232">
        <f>'21'!E64</f>
        <v>125548.068</v>
      </c>
      <c r="E15" s="232">
        <f>'21'!F64</f>
        <v>1339346.17141</v>
      </c>
      <c r="F15" s="233">
        <f t="shared" si="0"/>
        <v>0.11317886236573513</v>
      </c>
      <c r="G15" s="657">
        <f>'21'!H64</f>
        <v>4.2393631237518329E-3</v>
      </c>
      <c r="H15" s="260">
        <f>AVERAGE('26'!H15,'27'!H15,'28'!H15)</f>
        <v>16.841505376344088</v>
      </c>
      <c r="I15" s="621">
        <f>MAX('26'!I15,'27'!I15,'28'!I15)</f>
        <v>27.3</v>
      </c>
      <c r="J15" s="621">
        <f>MIN('26'!J15,'27'!J15,'28'!J15)</f>
        <v>9.1999999999999993</v>
      </c>
      <c r="K15" s="621">
        <f>AVERAGE('26'!K15,'27'!K15,'28'!K15)</f>
        <v>15.599999999999994</v>
      </c>
      <c r="L15" s="262">
        <f t="shared" si="1"/>
        <v>1.2415053763440937</v>
      </c>
      <c r="M15" s="223"/>
    </row>
    <row r="16" spans="1:13" ht="14.1" customHeight="1" x14ac:dyDescent="0.2">
      <c r="A16" s="167"/>
      <c r="B16" s="139" t="s">
        <v>18</v>
      </c>
      <c r="C16" s="132">
        <f>'22'!D33</f>
        <v>188787</v>
      </c>
      <c r="D16" s="133">
        <f>'22'!E33</f>
        <v>54165.8</v>
      </c>
      <c r="E16" s="133">
        <f>'22'!F33</f>
        <v>578055.82817999984</v>
      </c>
      <c r="F16" s="656">
        <f t="shared" si="0"/>
        <v>4.8847491719351592E-2</v>
      </c>
      <c r="G16" s="233">
        <f>'22'!H33</f>
        <v>0.12966620436510012</v>
      </c>
      <c r="H16" s="254">
        <f>AVERAGE('26'!H16,'27'!H16,'28'!H16)</f>
        <v>16.578315412186381</v>
      </c>
      <c r="I16" s="620">
        <f>MAX('26'!I16,'27'!I16,'28'!I16)</f>
        <v>26.6</v>
      </c>
      <c r="J16" s="620">
        <f>MIN('26'!J16,'27'!J16,'28'!J16)</f>
        <v>8.9</v>
      </c>
      <c r="K16" s="620">
        <f>AVERAGE('26'!K16,'27'!K16,'28'!K16)</f>
        <v>15.266666666666667</v>
      </c>
      <c r="L16" s="256">
        <f t="shared" si="1"/>
        <v>1.3116487455197134</v>
      </c>
      <c r="M16" s="126"/>
    </row>
    <row r="17" spans="1:18" ht="14.1" customHeight="1" x14ac:dyDescent="0.2">
      <c r="A17" s="253"/>
      <c r="B17" s="230" t="s">
        <v>19</v>
      </c>
      <c r="C17" s="231">
        <f>'22'!D64</f>
        <v>136522</v>
      </c>
      <c r="D17" s="232">
        <f>'22'!E64</f>
        <v>50829.599999999999</v>
      </c>
      <c r="E17" s="232">
        <f>'22'!F64</f>
        <v>542459.65023000003</v>
      </c>
      <c r="F17" s="233">
        <f t="shared" si="0"/>
        <v>4.5839505426526352E-2</v>
      </c>
      <c r="G17" s="657">
        <f>'22'!H64</f>
        <v>0.21768252804668592</v>
      </c>
      <c r="H17" s="260">
        <f>AVERAGE('26'!H17,'27'!H17,'28'!H17)</f>
        <v>16.43487455197133</v>
      </c>
      <c r="I17" s="621">
        <f>MAX('26'!I17,'27'!I17,'28'!I17)</f>
        <v>27.3</v>
      </c>
      <c r="J17" s="621">
        <f>MIN('26'!J17,'27'!J17,'28'!J17)</f>
        <v>9.5</v>
      </c>
      <c r="K17" s="621">
        <f>AVERAGE('26'!K17,'27'!K17,'28'!K17)</f>
        <v>16.166666666666671</v>
      </c>
      <c r="L17" s="262">
        <f t="shared" si="1"/>
        <v>0.26820788530465833</v>
      </c>
      <c r="M17" s="223"/>
    </row>
    <row r="18" spans="1:18" ht="14.1" customHeight="1" x14ac:dyDescent="0.2">
      <c r="A18" s="167"/>
      <c r="B18" s="139" t="s">
        <v>20</v>
      </c>
      <c r="C18" s="132">
        <f>'23'!D33</f>
        <v>159457</v>
      </c>
      <c r="D18" s="133">
        <f>'23'!E33</f>
        <v>49022.400000000001</v>
      </c>
      <c r="E18" s="133">
        <f>'23'!F33</f>
        <v>523156.33933000005</v>
      </c>
      <c r="F18" s="656">
        <f t="shared" si="0"/>
        <v>4.4208316407443916E-2</v>
      </c>
      <c r="G18" s="233">
        <f>'23'!H33</f>
        <v>9.5247457505942837E-2</v>
      </c>
      <c r="H18" s="254">
        <f>AVERAGE('26'!H18,'27'!H18,'28'!H18)</f>
        <v>16.539569892473118</v>
      </c>
      <c r="I18" s="620">
        <f>MAX('26'!I18,'27'!I18,'28'!I18)</f>
        <v>26.8</v>
      </c>
      <c r="J18" s="620">
        <f>MIN('26'!J18,'27'!J18,'28'!J18)</f>
        <v>7.6</v>
      </c>
      <c r="K18" s="620">
        <f>AVERAGE('26'!K18,'27'!K18,'28'!K18)</f>
        <v>15.766666666666667</v>
      </c>
      <c r="L18" s="256">
        <f t="shared" si="1"/>
        <v>0.77290322580645032</v>
      </c>
      <c r="M18" s="126"/>
    </row>
    <row r="19" spans="1:18" ht="14.1" customHeight="1" x14ac:dyDescent="0.2">
      <c r="A19" s="253"/>
      <c r="B19" s="230" t="s">
        <v>3</v>
      </c>
      <c r="C19" s="231">
        <f>'23'!D64</f>
        <v>424756</v>
      </c>
      <c r="D19" s="232">
        <f>'23'!E64</f>
        <v>78552.304427080642</v>
      </c>
      <c r="E19" s="232">
        <f>'23'!F64</f>
        <v>837935.67748303199</v>
      </c>
      <c r="F19" s="233">
        <f t="shared" si="0"/>
        <v>7.0808136639799124E-2</v>
      </c>
      <c r="G19" s="657">
        <f>'23'!H64</f>
        <v>0.24592456507612381</v>
      </c>
      <c r="H19" s="260">
        <f>AVERAGE('26'!H19,'27'!H19,'28'!H19)</f>
        <v>18.405806451612904</v>
      </c>
      <c r="I19" s="621">
        <f>MAX('26'!I19,'27'!I19,'28'!I19)</f>
        <v>28.2</v>
      </c>
      <c r="J19" s="621">
        <f>MIN('26'!J19,'27'!J19,'28'!J19)</f>
        <v>10.4</v>
      </c>
      <c r="K19" s="621">
        <f>AVERAGE('26'!K19,'27'!K19,'28'!K19)</f>
        <v>17.100000000000005</v>
      </c>
      <c r="L19" s="262">
        <f t="shared" si="1"/>
        <v>1.3058064516128987</v>
      </c>
      <c r="M19" s="223"/>
    </row>
    <row r="20" spans="1:18" ht="14.1" customHeight="1" x14ac:dyDescent="0.2">
      <c r="A20" s="167"/>
      <c r="B20" s="139" t="s">
        <v>21</v>
      </c>
      <c r="C20" s="140">
        <f>'24'!D33</f>
        <v>255632</v>
      </c>
      <c r="D20" s="141">
        <f>'24'!E33</f>
        <v>158153.73699999996</v>
      </c>
      <c r="E20" s="141">
        <f>'24'!F33</f>
        <v>1687743.6933599999</v>
      </c>
      <c r="F20" s="656">
        <f t="shared" si="0"/>
        <v>0.14261952231388797</v>
      </c>
      <c r="G20" s="165">
        <f>'24'!H33</f>
        <v>0.10304083631995857</v>
      </c>
      <c r="H20" s="254">
        <f>AVERAGE('26'!H20,'27'!H20,'28'!H20)</f>
        <v>16.980860215053767</v>
      </c>
      <c r="I20" s="620">
        <f>MAX('26'!I20,'27'!I20,'28'!I20)</f>
        <v>28.1</v>
      </c>
      <c r="J20" s="620">
        <f>MIN('26'!J20,'27'!J20,'28'!J20)</f>
        <v>8.6</v>
      </c>
      <c r="K20" s="620">
        <f>AVERAGE('26'!K20,'27'!K20,'28'!K20)</f>
        <v>16.7</v>
      </c>
      <c r="L20" s="256">
        <f t="shared" si="1"/>
        <v>0.28086021505376735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'24'!D64</f>
        <v>225330</v>
      </c>
      <c r="D21" s="226">
        <f>'24'!E64</f>
        <v>260023.74799999999</v>
      </c>
      <c r="E21" s="226">
        <f>'24'!F64</f>
        <v>2773539.3637199998</v>
      </c>
      <c r="F21" s="233">
        <f t="shared" si="0"/>
        <v>0.23437258911335004</v>
      </c>
      <c r="G21" s="663">
        <f>'24'!H64</f>
        <v>5.287144377975083E-2</v>
      </c>
      <c r="H21" s="260">
        <f>AVERAGE('26'!H21,'27'!H21,'28'!H21)</f>
        <v>16.690179211469538</v>
      </c>
      <c r="I21" s="621">
        <f>MAX('26'!I21,'27'!I21,'28'!I21)</f>
        <v>26.7</v>
      </c>
      <c r="J21" s="621">
        <f>MIN('26'!J21,'27'!J21,'28'!J21)</f>
        <v>8.9</v>
      </c>
      <c r="K21" s="621">
        <f>AVERAGE('26'!K21,'27'!K21,'28'!K21)</f>
        <v>16.733333333333331</v>
      </c>
      <c r="L21" s="262">
        <f t="shared" si="1"/>
        <v>-4.3154121863793193E-2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'25'!D33</f>
        <v>116824</v>
      </c>
      <c r="D22" s="141">
        <f>'25'!E33</f>
        <v>41443.276999999995</v>
      </c>
      <c r="E22" s="141">
        <f>'25'!F33</f>
        <v>442306.94423000002</v>
      </c>
      <c r="F22" s="656">
        <f t="shared" si="0"/>
        <v>3.7376294368852737E-2</v>
      </c>
      <c r="G22" s="165">
        <f>'25'!H33</f>
        <v>9.6201072240048452E-2</v>
      </c>
      <c r="H22" s="254">
        <f>AVERAGE('26'!H22,'27'!H22,'28'!H22)</f>
        <v>16.34860215053763</v>
      </c>
      <c r="I22" s="620">
        <f>MAX('26'!I22,'27'!I22,'28'!I22)</f>
        <v>27.2</v>
      </c>
      <c r="J22" s="620">
        <f>MIN('26'!J22,'27'!J22,'28'!J22)</f>
        <v>8.6</v>
      </c>
      <c r="K22" s="620">
        <f>AVERAGE('26'!K22,'27'!K22,'28'!K22)</f>
        <v>15.366666666666665</v>
      </c>
      <c r="L22" s="256">
        <f t="shared" si="1"/>
        <v>0.98193548387096463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'25'!D64</f>
        <v>158109</v>
      </c>
      <c r="D23" s="249">
        <f>'25'!E64</f>
        <v>47650.799999999996</v>
      </c>
      <c r="E23" s="249">
        <f>'25'!F64</f>
        <v>508529.22409999999</v>
      </c>
      <c r="F23" s="661">
        <f t="shared" si="0"/>
        <v>4.2972280275215977E-2</v>
      </c>
      <c r="G23" s="664">
        <f>'25'!H64</f>
        <v>0.10129680432838187</v>
      </c>
      <c r="H23" s="260">
        <f>AVERAGE('26'!H23,'27'!H23,'28'!H23)</f>
        <v>16.879032258064516</v>
      </c>
      <c r="I23" s="621">
        <f>MAX('26'!I23,'27'!I23,'28'!I23)</f>
        <v>26.9</v>
      </c>
      <c r="J23" s="621">
        <f>MIN('26'!J23,'27'!J23,'28'!J23)</f>
        <v>7.8</v>
      </c>
      <c r="K23" s="621">
        <f>AVERAGE('26'!K23,'27'!K23,'28'!K23)</f>
        <v>16.599999999999994</v>
      </c>
      <c r="L23" s="262">
        <f t="shared" si="1"/>
        <v>0.2790322580645217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2839711</v>
      </c>
      <c r="D24" s="141">
        <f>SUM(D10:D23)</f>
        <v>1109081.8154270805</v>
      </c>
      <c r="E24" s="141">
        <f>SUM(E10:E23)</f>
        <v>11833889.68058303</v>
      </c>
      <c r="F24" s="279">
        <f>SUM(F10:F23)</f>
        <v>1.0000000000000002</v>
      </c>
      <c r="G24" s="165"/>
      <c r="H24" s="625">
        <f>AVERAGE('26'!H24,'27'!H24,'28'!H24)</f>
        <v>16.611182795698927</v>
      </c>
      <c r="I24" s="626">
        <f>MAX('26'!I24,'27'!I24,'28'!I24)</f>
        <v>27.2</v>
      </c>
      <c r="J24" s="626">
        <f>MIN('26'!J24,'27'!J24,'28'!J24)</f>
        <v>8.9</v>
      </c>
      <c r="K24" s="626">
        <f>AVERAGE('26'!K24,'27'!K24,'28'!K24)</f>
        <v>15.918387096774197</v>
      </c>
      <c r="L24" s="627">
        <f t="shared" si="1"/>
        <v>0.69279569892472992</v>
      </c>
      <c r="M24" s="126"/>
      <c r="O24" s="727"/>
    </row>
    <row r="25" spans="1:18" ht="14.1" customHeight="1" x14ac:dyDescent="0.2">
      <c r="A25" s="253"/>
      <c r="B25" s="230" t="s">
        <v>93</v>
      </c>
      <c r="C25" s="222"/>
      <c r="D25" s="226">
        <f>'10'!E36+'11'!E36+'12'!E36+'13'!E36</f>
        <v>24727.026609294218</v>
      </c>
      <c r="E25" s="226">
        <f>'10'!F36+'11'!F36+'12'!F36+'13'!F36</f>
        <v>264193.81786500005</v>
      </c>
      <c r="F25" s="229"/>
      <c r="G25" s="666">
        <f>'9'!H36</f>
        <v>0.64419799671034728</v>
      </c>
      <c r="H25" s="260">
        <f>AVERAGE('26'!H25,'27'!H25,'28'!H25)</f>
        <v>16.611182795698927</v>
      </c>
      <c r="I25" s="621">
        <f>MAX('26'!I25,'27'!I25,'28'!I25)</f>
        <v>27.2</v>
      </c>
      <c r="J25" s="621">
        <f>MIN('26'!J25,'27'!J25,'28'!J25)</f>
        <v>8.9</v>
      </c>
      <c r="K25" s="621">
        <f>AVERAGE('26'!K25,'27'!K25,'28'!K25)</f>
        <v>15.918387096774197</v>
      </c>
      <c r="L25" s="262">
        <f t="shared" si="1"/>
        <v>0.69279569892472992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2839711</v>
      </c>
      <c r="D26" s="146">
        <f t="shared" ref="D26:E26" si="2">D24+D25</f>
        <v>1133808.8420363746</v>
      </c>
      <c r="E26" s="285">
        <f t="shared" si="2"/>
        <v>12098083.498448029</v>
      </c>
      <c r="F26" s="662"/>
      <c r="G26" s="667">
        <f>'9'!H37</f>
        <v>0.1044600847136552</v>
      </c>
      <c r="H26" s="622">
        <f>AVERAGE('26'!H26,'27'!H26,'28'!H26)</f>
        <v>16.611182795698927</v>
      </c>
      <c r="I26" s="623">
        <f>MAX('26'!I26,'27'!I26,'28'!I26)</f>
        <v>27.2</v>
      </c>
      <c r="J26" s="623">
        <f>MIN('26'!J26,'27'!J26,'28'!J26)</f>
        <v>8.9</v>
      </c>
      <c r="K26" s="623">
        <f>AVERAGE('26'!K26,'27'!K26,'28'!K26)</f>
        <v>15.918387096774197</v>
      </c>
      <c r="L26" s="624">
        <f t="shared" si="1"/>
        <v>0.69279569892472992</v>
      </c>
      <c r="M26" s="286"/>
    </row>
    <row r="27" spans="1:18" ht="15" customHeight="1" x14ac:dyDescent="0.2">
      <c r="A27" s="167"/>
      <c r="B27" s="139"/>
      <c r="C27" s="252"/>
      <c r="D27" s="1052" t="s">
        <v>168</v>
      </c>
      <c r="E27" s="1053"/>
      <c r="F27" s="1053"/>
      <c r="G27" s="1054"/>
      <c r="H27" s="1046" t="s">
        <v>166</v>
      </c>
      <c r="I27" s="1047"/>
      <c r="J27" s="1047"/>
      <c r="K27" s="1047"/>
      <c r="L27" s="1048"/>
      <c r="M27" s="126"/>
    </row>
    <row r="28" spans="1:18" ht="15" customHeight="1" x14ac:dyDescent="0.2">
      <c r="A28" s="126"/>
      <c r="B28" s="251"/>
      <c r="C28" s="138"/>
      <c r="D28" s="1055"/>
      <c r="E28" s="1056"/>
      <c r="F28" s="1056"/>
      <c r="G28" s="1057"/>
      <c r="H28" s="1049" t="s">
        <v>167</v>
      </c>
      <c r="I28" s="1050"/>
      <c r="J28" s="1050"/>
      <c r="K28" s="1050"/>
      <c r="L28" s="1051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44" t="s">
        <v>188</v>
      </c>
      <c r="C32" s="997"/>
      <c r="D32" s="997"/>
      <c r="E32" s="997"/>
      <c r="F32" s="997"/>
      <c r="G32" s="997" t="s">
        <v>189</v>
      </c>
      <c r="H32" s="997"/>
      <c r="I32" s="997"/>
      <c r="J32" s="997"/>
      <c r="K32" s="997"/>
      <c r="L32" s="1000"/>
      <c r="M32" s="148"/>
    </row>
    <row r="33" spans="1:13" ht="15" customHeight="1" x14ac:dyDescent="0.2">
      <c r="A33" s="167"/>
      <c r="C33" s="477" t="str">
        <f>G5</f>
        <v>III. čtvrtletí</v>
      </c>
      <c r="D33" s="478">
        <f>H5</f>
        <v>2017</v>
      </c>
      <c r="I33" s="465" t="str">
        <f>G5</f>
        <v>III. čtvrtletí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50" t="s">
        <v>275</v>
      </c>
      <c r="R1" s="950"/>
      <c r="S1" s="950"/>
    </row>
    <row r="2" spans="1:23" ht="20.100000000000001" customHeight="1" x14ac:dyDescent="0.25">
      <c r="A2" s="949" t="s">
        <v>243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</row>
    <row r="3" spans="1:23" ht="20.100000000000001" customHeight="1" x14ac:dyDescent="0.25">
      <c r="A3" s="1058"/>
      <c r="B3" s="1058"/>
      <c r="C3" s="1058"/>
      <c r="D3" s="1058"/>
      <c r="E3" s="1058"/>
      <c r="F3" s="1058"/>
      <c r="G3" s="1058"/>
      <c r="H3" s="1058"/>
      <c r="I3" s="1058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69">
        <v>2017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314"/>
    </row>
    <row r="5" spans="1:23" ht="50.25" customHeight="1" x14ac:dyDescent="0.25">
      <c r="A5" s="351"/>
      <c r="B5" s="1059" t="s">
        <v>313</v>
      </c>
      <c r="C5" s="1060"/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  <c r="O5" s="1060"/>
      <c r="P5" s="1060"/>
      <c r="Q5" s="1060"/>
      <c r="R5" s="1063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2" t="s">
        <v>293</v>
      </c>
      <c r="S6" s="329"/>
    </row>
    <row r="7" spans="1:23" ht="15" customHeight="1" x14ac:dyDescent="0.25">
      <c r="A7" s="296" t="s">
        <v>25</v>
      </c>
      <c r="B7" s="368">
        <v>49928.124000000003</v>
      </c>
      <c r="C7" s="369">
        <v>213358.18399999998</v>
      </c>
      <c r="D7" s="370">
        <v>35955.631000000008</v>
      </c>
      <c r="E7" s="371">
        <v>61017.183000000005</v>
      </c>
      <c r="F7" s="370">
        <v>61549.096999999994</v>
      </c>
      <c r="G7" s="371">
        <v>142718.035</v>
      </c>
      <c r="H7" s="370">
        <v>83326.539000000004</v>
      </c>
      <c r="I7" s="371">
        <v>66270.556000000011</v>
      </c>
      <c r="J7" s="370">
        <v>65501.497000000003</v>
      </c>
      <c r="K7" s="369">
        <v>186394.7020692229</v>
      </c>
      <c r="L7" s="372">
        <v>169711.95199999999</v>
      </c>
      <c r="M7" s="371">
        <v>158499.52900000001</v>
      </c>
      <c r="N7" s="370">
        <v>62115.575000000004</v>
      </c>
      <c r="O7" s="383">
        <v>76465.463000000003</v>
      </c>
      <c r="P7" s="370">
        <v>1432812.0670692229</v>
      </c>
      <c r="Q7" s="389">
        <v>22871.345999046556</v>
      </c>
      <c r="R7" s="394">
        <v>1455683.4130682694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34189.629000000001</v>
      </c>
      <c r="C8" s="371">
        <v>146259.45242356759</v>
      </c>
      <c r="D8" s="370">
        <v>25956.30302353243</v>
      </c>
      <c r="E8" s="371">
        <v>42493.13355368215</v>
      </c>
      <c r="F8" s="370">
        <v>43684.61746208994</v>
      </c>
      <c r="G8" s="371">
        <v>106628.75125581083</v>
      </c>
      <c r="H8" s="370">
        <v>59443.982899700772</v>
      </c>
      <c r="I8" s="371">
        <v>46605.247735643294</v>
      </c>
      <c r="J8" s="370">
        <v>46554.557391492999</v>
      </c>
      <c r="K8" s="369">
        <v>121840.94393172015</v>
      </c>
      <c r="L8" s="370">
        <v>120487.68098160659</v>
      </c>
      <c r="M8" s="371">
        <v>114001.90954563678</v>
      </c>
      <c r="N8" s="370">
        <v>43203.799089305787</v>
      </c>
      <c r="O8" s="383">
        <v>53499.247601478484</v>
      </c>
      <c r="P8" s="370">
        <v>1004849.2558952678</v>
      </c>
      <c r="Q8" s="389">
        <v>16261.088927283712</v>
      </c>
      <c r="R8" s="394">
        <v>1021110.3448225516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27425.952999999998</v>
      </c>
      <c r="C9" s="374">
        <v>111337.36065151593</v>
      </c>
      <c r="D9" s="375">
        <v>21361.958656135706</v>
      </c>
      <c r="E9" s="374">
        <v>33419.692553449953</v>
      </c>
      <c r="F9" s="375">
        <v>34813.368150703376</v>
      </c>
      <c r="G9" s="374">
        <v>87570.133904603048</v>
      </c>
      <c r="H9" s="375">
        <v>45938.06909870424</v>
      </c>
      <c r="I9" s="374">
        <v>38359.151336738236</v>
      </c>
      <c r="J9" s="375">
        <v>38572.771243466465</v>
      </c>
      <c r="K9" s="376">
        <v>90707.299999999988</v>
      </c>
      <c r="L9" s="375">
        <v>95959.331466724398</v>
      </c>
      <c r="M9" s="374">
        <v>87735.749111549347</v>
      </c>
      <c r="N9" s="375">
        <v>34355.455922577545</v>
      </c>
      <c r="O9" s="384">
        <v>42310.641226450352</v>
      </c>
      <c r="P9" s="407">
        <v>789866.93632261863</v>
      </c>
      <c r="Q9" s="390">
        <v>13612.74280067265</v>
      </c>
      <c r="R9" s="395">
        <v>803479.67912329128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23327.386999999999</v>
      </c>
      <c r="C10" s="371">
        <v>86914.685485206021</v>
      </c>
      <c r="D10" s="370">
        <v>18113.157624398184</v>
      </c>
      <c r="E10" s="371">
        <v>26990.950077684509</v>
      </c>
      <c r="F10" s="370">
        <v>28076.023033316342</v>
      </c>
      <c r="G10" s="371">
        <v>74037.254051020282</v>
      </c>
      <c r="H10" s="370">
        <v>37164.935823068503</v>
      </c>
      <c r="I10" s="371">
        <v>31573.480238439741</v>
      </c>
      <c r="J10" s="370">
        <v>31749.436665494384</v>
      </c>
      <c r="K10" s="369">
        <v>73819.899999999994</v>
      </c>
      <c r="L10" s="370">
        <v>83318.842313290908</v>
      </c>
      <c r="M10" s="371">
        <v>72304.086391021483</v>
      </c>
      <c r="N10" s="370">
        <v>28637.871492642014</v>
      </c>
      <c r="O10" s="383">
        <v>34590.646228065503</v>
      </c>
      <c r="P10" s="370">
        <v>650618.65642364789</v>
      </c>
      <c r="Q10" s="389">
        <v>11331.853810623066</v>
      </c>
      <c r="R10" s="394">
        <v>661950.51023427094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14080.05</v>
      </c>
      <c r="C11" s="371">
        <v>47322.799999999996</v>
      </c>
      <c r="D11" s="370">
        <v>12003.9</v>
      </c>
      <c r="E11" s="371">
        <v>17125</v>
      </c>
      <c r="F11" s="370">
        <v>17134.5</v>
      </c>
      <c r="G11" s="371">
        <v>52968.810999999994</v>
      </c>
      <c r="H11" s="370">
        <v>23566.6</v>
      </c>
      <c r="I11" s="371">
        <v>20987</v>
      </c>
      <c r="J11" s="370">
        <v>21268.100000000002</v>
      </c>
      <c r="K11" s="369">
        <v>39048.400000000001</v>
      </c>
      <c r="L11" s="370">
        <v>60021.144</v>
      </c>
      <c r="M11" s="371">
        <v>54156.278000000006</v>
      </c>
      <c r="N11" s="370">
        <v>17847.591999999997</v>
      </c>
      <c r="O11" s="383">
        <v>20957.700000000004</v>
      </c>
      <c r="P11" s="370">
        <v>418487.87500000006</v>
      </c>
      <c r="Q11" s="389">
        <v>7258.0066971497827</v>
      </c>
      <c r="R11" s="394">
        <v>425745.88169714983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8928.2819999999992</v>
      </c>
      <c r="C12" s="374">
        <v>29597.200000000001</v>
      </c>
      <c r="D12" s="375">
        <v>8836.6</v>
      </c>
      <c r="E12" s="374">
        <v>11766.6</v>
      </c>
      <c r="F12" s="375">
        <v>12128.499999999998</v>
      </c>
      <c r="G12" s="374">
        <v>41725.906999999999</v>
      </c>
      <c r="H12" s="375">
        <v>15644.100000000002</v>
      </c>
      <c r="I12" s="374">
        <v>15746.199999999999</v>
      </c>
      <c r="J12" s="375">
        <v>15070.699999999999</v>
      </c>
      <c r="K12" s="376">
        <v>20358.175483281535</v>
      </c>
      <c r="L12" s="375">
        <v>47828.395999999993</v>
      </c>
      <c r="M12" s="374">
        <v>79599.753000000012</v>
      </c>
      <c r="N12" s="375">
        <v>12569.594999999999</v>
      </c>
      <c r="O12" s="384">
        <v>13965.000000000002</v>
      </c>
      <c r="P12" s="407">
        <v>333765.00848328159</v>
      </c>
      <c r="Q12" s="390">
        <v>7408.1118396932052</v>
      </c>
      <c r="R12" s="395">
        <v>341173.12032297481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>
        <v>8852.5939999999991</v>
      </c>
      <c r="C13" s="371">
        <v>27459.699999999997</v>
      </c>
      <c r="D13" s="370">
        <v>9677.1999999999989</v>
      </c>
      <c r="E13" s="371">
        <v>10204</v>
      </c>
      <c r="F13" s="370">
        <v>10777</v>
      </c>
      <c r="G13" s="371">
        <v>38449.026999999995</v>
      </c>
      <c r="H13" s="370">
        <v>15472.199999999999</v>
      </c>
      <c r="I13" s="371">
        <v>15181.300000000001</v>
      </c>
      <c r="J13" s="370">
        <v>13436.699999999999</v>
      </c>
      <c r="K13" s="369">
        <v>20686.482890115458</v>
      </c>
      <c r="L13" s="370">
        <v>46899.995000000003</v>
      </c>
      <c r="M13" s="371">
        <v>98754.226999999999</v>
      </c>
      <c r="N13" s="370">
        <v>11311.763999999999</v>
      </c>
      <c r="O13" s="383">
        <v>13135.2</v>
      </c>
      <c r="P13" s="370">
        <v>340297.38989011548</v>
      </c>
      <c r="Q13" s="389">
        <v>7002.2047956114211</v>
      </c>
      <c r="R13" s="394">
        <v>347299.59468572692</v>
      </c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>
        <v>8816.8510000000006</v>
      </c>
      <c r="C14" s="371">
        <v>28540.299999999996</v>
      </c>
      <c r="D14" s="370">
        <v>8742.2999999999993</v>
      </c>
      <c r="E14" s="371">
        <v>10874.599999999999</v>
      </c>
      <c r="F14" s="370">
        <v>11018.4</v>
      </c>
      <c r="G14" s="371">
        <v>34849.99</v>
      </c>
      <c r="H14" s="370">
        <v>15681.100000000002</v>
      </c>
      <c r="I14" s="371">
        <v>14223.800000000001</v>
      </c>
      <c r="J14" s="370">
        <v>14710.000000000002</v>
      </c>
      <c r="K14" s="369">
        <v>19828.306170349773</v>
      </c>
      <c r="L14" s="370">
        <v>46393.027999999998</v>
      </c>
      <c r="M14" s="371">
        <v>78116.319999999992</v>
      </c>
      <c r="N14" s="370">
        <v>11673.026</v>
      </c>
      <c r="O14" s="383">
        <v>13947.699999999999</v>
      </c>
      <c r="P14" s="370">
        <v>317415.72117034975</v>
      </c>
      <c r="Q14" s="389">
        <v>8440.7761126619516</v>
      </c>
      <c r="R14" s="394">
        <v>325856.49728301167</v>
      </c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>
        <v>13768.436000000002</v>
      </c>
      <c r="C15" s="374">
        <v>47438.5</v>
      </c>
      <c r="D15" s="375">
        <v>12155.6</v>
      </c>
      <c r="E15" s="374">
        <v>17917.000000000004</v>
      </c>
      <c r="F15" s="375">
        <v>17449.599999999999</v>
      </c>
      <c r="G15" s="374">
        <v>52249.051000000007</v>
      </c>
      <c r="H15" s="375">
        <v>23012.5</v>
      </c>
      <c r="I15" s="374">
        <v>21424.5</v>
      </c>
      <c r="J15" s="375">
        <v>20875.7</v>
      </c>
      <c r="K15" s="376">
        <v>38037.515366615415</v>
      </c>
      <c r="L15" s="375">
        <v>64860.713999999993</v>
      </c>
      <c r="M15" s="374">
        <v>83153.201000000001</v>
      </c>
      <c r="N15" s="375">
        <v>18458.487000000001</v>
      </c>
      <c r="O15" s="384">
        <v>20567.899999999998</v>
      </c>
      <c r="P15" s="407">
        <v>451368.70436661545</v>
      </c>
      <c r="Q15" s="390">
        <v>9284.0457010208429</v>
      </c>
      <c r="R15" s="395">
        <v>460652.75006763631</v>
      </c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4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4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395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77">
        <f>SUM(B7:B9)</f>
        <v>111543.70599999999</v>
      </c>
      <c r="C19" s="378">
        <f>SUM(C7:C9)</f>
        <v>470954.99707508349</v>
      </c>
      <c r="D19" s="379">
        <f t="shared" ref="D19:J19" si="0">SUM(D7:D9)</f>
        <v>83273.892679668148</v>
      </c>
      <c r="E19" s="378">
        <f t="shared" si="0"/>
        <v>136930.00910713209</v>
      </c>
      <c r="F19" s="379">
        <f t="shared" si="0"/>
        <v>140047.08261279331</v>
      </c>
      <c r="G19" s="378">
        <f t="shared" si="0"/>
        <v>336916.92016041384</v>
      </c>
      <c r="H19" s="379">
        <f t="shared" si="0"/>
        <v>188708.59099840501</v>
      </c>
      <c r="I19" s="378">
        <f t="shared" si="0"/>
        <v>151234.95507238153</v>
      </c>
      <c r="J19" s="379">
        <f t="shared" si="0"/>
        <v>150628.82563495947</v>
      </c>
      <c r="K19" s="378">
        <f>SUM(K7:K9)</f>
        <v>398942.94600094302</v>
      </c>
      <c r="L19" s="379">
        <f t="shared" ref="L19:R19" si="1">SUM(L7:L9)</f>
        <v>386158.96444833098</v>
      </c>
      <c r="M19" s="378">
        <f t="shared" si="1"/>
        <v>360237.18765718612</v>
      </c>
      <c r="N19" s="379">
        <f t="shared" si="1"/>
        <v>139674.83001188334</v>
      </c>
      <c r="O19" s="385">
        <f t="shared" si="1"/>
        <v>172275.35182792885</v>
      </c>
      <c r="P19" s="387">
        <f t="shared" si="1"/>
        <v>3227528.2592871096</v>
      </c>
      <c r="Q19" s="391">
        <f t="shared" si="1"/>
        <v>52745.17772700292</v>
      </c>
      <c r="R19" s="386">
        <f t="shared" si="1"/>
        <v>3280273.4370141122</v>
      </c>
      <c r="S19" s="314"/>
    </row>
    <row r="20" spans="1:23" ht="15" customHeight="1" x14ac:dyDescent="0.25">
      <c r="A20" s="296" t="s">
        <v>171</v>
      </c>
      <c r="B20" s="377">
        <f>SUM(B10:B12)</f>
        <v>46335.718999999997</v>
      </c>
      <c r="C20" s="378">
        <f>SUM(C10:C12)</f>
        <v>163834.68548520602</v>
      </c>
      <c r="D20" s="379">
        <f t="shared" ref="D20:J20" si="2">SUM(D10:D12)</f>
        <v>38953.657624398184</v>
      </c>
      <c r="E20" s="378">
        <f t="shared" si="2"/>
        <v>55882.550077684507</v>
      </c>
      <c r="F20" s="379">
        <f t="shared" si="2"/>
        <v>57339.023033316342</v>
      </c>
      <c r="G20" s="378">
        <f t="shared" si="2"/>
        <v>168731.97205102028</v>
      </c>
      <c r="H20" s="379">
        <f t="shared" si="2"/>
        <v>76375.6358230685</v>
      </c>
      <c r="I20" s="378">
        <f t="shared" si="2"/>
        <v>68306.680238439745</v>
      </c>
      <c r="J20" s="379">
        <f t="shared" si="2"/>
        <v>68088.236665494391</v>
      </c>
      <c r="K20" s="378">
        <f>SUM(K10:K12)</f>
        <v>133226.47548328154</v>
      </c>
      <c r="L20" s="379">
        <f t="shared" ref="L20:R20" si="3">SUM(L10:L12)</f>
        <v>191168.3823132909</v>
      </c>
      <c r="M20" s="378">
        <f t="shared" si="3"/>
        <v>206060.11739102151</v>
      </c>
      <c r="N20" s="379">
        <f t="shared" si="3"/>
        <v>59055.058492642012</v>
      </c>
      <c r="O20" s="385">
        <f t="shared" si="3"/>
        <v>69513.346228065508</v>
      </c>
      <c r="P20" s="387">
        <f t="shared" si="3"/>
        <v>1402871.5399069295</v>
      </c>
      <c r="Q20" s="391">
        <f t="shared" si="3"/>
        <v>25997.972347466057</v>
      </c>
      <c r="R20" s="386">
        <f t="shared" si="3"/>
        <v>1428869.5122543955</v>
      </c>
      <c r="S20" s="314"/>
    </row>
    <row r="21" spans="1:23" ht="15" customHeight="1" x14ac:dyDescent="0.25">
      <c r="A21" s="296" t="s">
        <v>212</v>
      </c>
      <c r="B21" s="377">
        <f>SUM(B13:B15)</f>
        <v>31437.881000000001</v>
      </c>
      <c r="C21" s="378">
        <f>SUM(C13:C15)</f>
        <v>103438.5</v>
      </c>
      <c r="D21" s="379">
        <f t="shared" ref="D21:J21" si="4">SUM(D13:D15)</f>
        <v>30575.1</v>
      </c>
      <c r="E21" s="378">
        <f t="shared" si="4"/>
        <v>38995.600000000006</v>
      </c>
      <c r="F21" s="379">
        <f t="shared" si="4"/>
        <v>39245</v>
      </c>
      <c r="G21" s="378">
        <f t="shared" si="4"/>
        <v>125548.068</v>
      </c>
      <c r="H21" s="379">
        <f t="shared" si="4"/>
        <v>54165.8</v>
      </c>
      <c r="I21" s="378">
        <f t="shared" si="4"/>
        <v>50829.600000000006</v>
      </c>
      <c r="J21" s="379">
        <f t="shared" si="4"/>
        <v>49022.400000000001</v>
      </c>
      <c r="K21" s="378">
        <f>SUM(K13:K15)</f>
        <v>78552.304427080642</v>
      </c>
      <c r="L21" s="379">
        <f t="shared" ref="L21:R21" si="5">SUM(L13:L15)</f>
        <v>158153.73699999999</v>
      </c>
      <c r="M21" s="378">
        <f t="shared" si="5"/>
        <v>260023.74799999999</v>
      </c>
      <c r="N21" s="379">
        <f t="shared" si="5"/>
        <v>41443.277000000002</v>
      </c>
      <c r="O21" s="385">
        <f t="shared" si="5"/>
        <v>47650.8</v>
      </c>
      <c r="P21" s="387">
        <f t="shared" si="5"/>
        <v>1109081.8154270807</v>
      </c>
      <c r="Q21" s="391">
        <f t="shared" si="5"/>
        <v>24727.026609294218</v>
      </c>
      <c r="R21" s="386">
        <f t="shared" si="5"/>
        <v>1133808.8420363748</v>
      </c>
      <c r="S21" s="314"/>
    </row>
    <row r="22" spans="1:23" ht="15" customHeight="1" x14ac:dyDescent="0.25">
      <c r="A22" s="350" t="s">
        <v>172</v>
      </c>
      <c r="B22" s="812">
        <f>SUM(B16:B18)</f>
        <v>0</v>
      </c>
      <c r="C22" s="829">
        <f>SUM(C16:C18)</f>
        <v>0</v>
      </c>
      <c r="D22" s="813">
        <f t="shared" ref="D22:J22" si="6">SUM(D16:D18)</f>
        <v>0</v>
      </c>
      <c r="E22" s="829">
        <f t="shared" si="6"/>
        <v>0</v>
      </c>
      <c r="F22" s="813">
        <f t="shared" si="6"/>
        <v>0</v>
      </c>
      <c r="G22" s="829">
        <f t="shared" si="6"/>
        <v>0</v>
      </c>
      <c r="H22" s="813">
        <f t="shared" si="6"/>
        <v>0</v>
      </c>
      <c r="I22" s="829">
        <f t="shared" si="6"/>
        <v>0</v>
      </c>
      <c r="J22" s="813">
        <f t="shared" si="6"/>
        <v>0</v>
      </c>
      <c r="K22" s="829">
        <f>SUM(K16:K18)</f>
        <v>0</v>
      </c>
      <c r="L22" s="813">
        <f t="shared" ref="L22:R22" si="7">SUM(L16:L18)</f>
        <v>0</v>
      </c>
      <c r="M22" s="829">
        <f t="shared" si="7"/>
        <v>0</v>
      </c>
      <c r="N22" s="813">
        <f t="shared" si="7"/>
        <v>0</v>
      </c>
      <c r="O22" s="830">
        <f t="shared" si="7"/>
        <v>0</v>
      </c>
      <c r="P22" s="833">
        <f t="shared" si="7"/>
        <v>0</v>
      </c>
      <c r="Q22" s="836">
        <f t="shared" si="7"/>
        <v>0</v>
      </c>
      <c r="R22" s="841">
        <f t="shared" si="7"/>
        <v>0</v>
      </c>
      <c r="S22" s="329"/>
    </row>
    <row r="23" spans="1:23" ht="15" customHeight="1" x14ac:dyDescent="0.25">
      <c r="A23" s="296" t="s">
        <v>173</v>
      </c>
      <c r="B23" s="368">
        <f>SUM(B7:B12)</f>
        <v>157879.42499999999</v>
      </c>
      <c r="C23" s="369">
        <f>SUM(C7:C12)</f>
        <v>634789.68256028951</v>
      </c>
      <c r="D23" s="372">
        <f t="shared" ref="D23:J23" si="8">SUM(D7:D12)</f>
        <v>122227.55030406633</v>
      </c>
      <c r="E23" s="369">
        <f t="shared" si="8"/>
        <v>192812.55918481661</v>
      </c>
      <c r="F23" s="372">
        <f t="shared" si="8"/>
        <v>197386.10564610965</v>
      </c>
      <c r="G23" s="369">
        <f t="shared" si="8"/>
        <v>505648.89221143408</v>
      </c>
      <c r="H23" s="372">
        <f t="shared" si="8"/>
        <v>265084.22682147351</v>
      </c>
      <c r="I23" s="369">
        <f t="shared" si="8"/>
        <v>219541.63531082129</v>
      </c>
      <c r="J23" s="372">
        <f t="shared" si="8"/>
        <v>218717.06230045386</v>
      </c>
      <c r="K23" s="369">
        <f>SUM(K7:K12)</f>
        <v>532169.4214842245</v>
      </c>
      <c r="L23" s="372">
        <f t="shared" ref="L23:R23" si="9">SUM(L7:L12)</f>
        <v>577327.34676162188</v>
      </c>
      <c r="M23" s="369">
        <f t="shared" si="9"/>
        <v>566297.30504820764</v>
      </c>
      <c r="N23" s="372">
        <f t="shared" si="9"/>
        <v>198729.88850452536</v>
      </c>
      <c r="O23" s="905">
        <f t="shared" si="9"/>
        <v>241788.69805599438</v>
      </c>
      <c r="P23" s="372">
        <f t="shared" si="9"/>
        <v>4630399.7991940388</v>
      </c>
      <c r="Q23" s="391">
        <f t="shared" si="9"/>
        <v>78743.150074468969</v>
      </c>
      <c r="R23" s="386">
        <f t="shared" si="9"/>
        <v>4709142.9492685078</v>
      </c>
      <c r="S23" s="314"/>
    </row>
    <row r="24" spans="1:23" ht="15" customHeight="1" x14ac:dyDescent="0.25">
      <c r="A24" s="296" t="s">
        <v>174</v>
      </c>
      <c r="B24" s="805">
        <f>SUM(B13:B18)</f>
        <v>31437.881000000001</v>
      </c>
      <c r="C24" s="838">
        <f>SUM(C13:C18)</f>
        <v>103438.5</v>
      </c>
      <c r="D24" s="824">
        <f t="shared" ref="D24:J24" si="10">SUM(D13:D18)</f>
        <v>30575.1</v>
      </c>
      <c r="E24" s="838">
        <f t="shared" si="10"/>
        <v>38995.600000000006</v>
      </c>
      <c r="F24" s="824">
        <f t="shared" si="10"/>
        <v>39245</v>
      </c>
      <c r="G24" s="838">
        <f t="shared" si="10"/>
        <v>125548.068</v>
      </c>
      <c r="H24" s="824">
        <f t="shared" si="10"/>
        <v>54165.8</v>
      </c>
      <c r="I24" s="838">
        <f t="shared" si="10"/>
        <v>50829.600000000006</v>
      </c>
      <c r="J24" s="824">
        <f t="shared" si="10"/>
        <v>49022.400000000001</v>
      </c>
      <c r="K24" s="838">
        <f>SUM(K13:K18)</f>
        <v>78552.304427080642</v>
      </c>
      <c r="L24" s="824">
        <f t="shared" ref="L24:R24" si="11">SUM(L13:L18)</f>
        <v>158153.73699999999</v>
      </c>
      <c r="M24" s="838">
        <f t="shared" si="11"/>
        <v>260023.74799999999</v>
      </c>
      <c r="N24" s="824">
        <f t="shared" si="11"/>
        <v>41443.277000000002</v>
      </c>
      <c r="O24" s="839">
        <f t="shared" si="11"/>
        <v>47650.8</v>
      </c>
      <c r="P24" s="824">
        <f t="shared" si="11"/>
        <v>1109081.8154270807</v>
      </c>
      <c r="Q24" s="835">
        <f t="shared" si="11"/>
        <v>24727.026609294218</v>
      </c>
      <c r="R24" s="840">
        <f t="shared" si="11"/>
        <v>1133808.8420363748</v>
      </c>
      <c r="S24" s="314"/>
    </row>
    <row r="25" spans="1:23" ht="15" customHeight="1" x14ac:dyDescent="0.25">
      <c r="A25" s="335" t="s">
        <v>159</v>
      </c>
      <c r="B25" s="815">
        <f>SUM(B7:B18)</f>
        <v>189317.30599999998</v>
      </c>
      <c r="C25" s="831">
        <f>SUM(C7:C18)</f>
        <v>738228.18256028951</v>
      </c>
      <c r="D25" s="816">
        <f t="shared" ref="D25:J25" si="12">SUM(D7:D18)</f>
        <v>152802.65030406634</v>
      </c>
      <c r="E25" s="831">
        <f t="shared" si="12"/>
        <v>231808.15918481661</v>
      </c>
      <c r="F25" s="816">
        <f t="shared" si="12"/>
        <v>236631.10564610965</v>
      </c>
      <c r="G25" s="831">
        <f t="shared" si="12"/>
        <v>631196.96021143405</v>
      </c>
      <c r="H25" s="816">
        <f t="shared" si="12"/>
        <v>319250.0268214735</v>
      </c>
      <c r="I25" s="831">
        <f t="shared" si="12"/>
        <v>270371.23531082127</v>
      </c>
      <c r="J25" s="816">
        <f t="shared" si="12"/>
        <v>267739.46230045386</v>
      </c>
      <c r="K25" s="831">
        <f>SUM(K7:K18)</f>
        <v>610721.72591130517</v>
      </c>
      <c r="L25" s="816">
        <f t="shared" ref="L25:R25" si="13">SUM(L7:L18)</f>
        <v>735481.08376162197</v>
      </c>
      <c r="M25" s="831">
        <f t="shared" si="13"/>
        <v>826321.05304820754</v>
      </c>
      <c r="N25" s="816">
        <f t="shared" si="13"/>
        <v>240173.16550452536</v>
      </c>
      <c r="O25" s="832">
        <f t="shared" si="13"/>
        <v>289439.49805599439</v>
      </c>
      <c r="P25" s="834">
        <f t="shared" si="13"/>
        <v>5739481.6146211196</v>
      </c>
      <c r="Q25" s="837">
        <f t="shared" si="13"/>
        <v>103470.1766837632</v>
      </c>
      <c r="R25" s="842">
        <f t="shared" si="13"/>
        <v>5842951.7913048826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50" t="s">
        <v>276</v>
      </c>
      <c r="R1" s="950"/>
      <c r="S1" s="950"/>
    </row>
    <row r="2" spans="1:23" ht="20.100000000000001" customHeight="1" x14ac:dyDescent="0.25">
      <c r="A2" s="949" t="s">
        <v>243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</row>
    <row r="3" spans="1:23" ht="20.100000000000001" customHeight="1" x14ac:dyDescent="0.25">
      <c r="A3" s="1058"/>
      <c r="B3" s="1058"/>
      <c r="C3" s="1058"/>
      <c r="D3" s="1058"/>
      <c r="E3" s="1058"/>
      <c r="F3" s="1058"/>
      <c r="G3" s="1058"/>
      <c r="H3" s="1058"/>
      <c r="I3" s="1058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69">
        <v>2017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8"/>
      <c r="S4" s="314"/>
    </row>
    <row r="5" spans="1:23" ht="50.25" customHeight="1" x14ac:dyDescent="0.25">
      <c r="A5" s="351"/>
      <c r="B5" s="1059" t="s">
        <v>314</v>
      </c>
      <c r="C5" s="1060"/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  <c r="O5" s="1060"/>
      <c r="P5" s="1060"/>
      <c r="Q5" s="1060"/>
      <c r="R5" s="1063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8" t="s">
        <v>293</v>
      </c>
      <c r="S6" s="329"/>
    </row>
    <row r="7" spans="1:23" ht="15" customHeight="1" x14ac:dyDescent="0.25">
      <c r="A7" s="296" t="s">
        <v>25</v>
      </c>
      <c r="B7" s="368">
        <v>534099.50797999999</v>
      </c>
      <c r="C7" s="369">
        <v>2279019.0058900001</v>
      </c>
      <c r="D7" s="370">
        <v>384066.32765000011</v>
      </c>
      <c r="E7" s="371">
        <v>651764.39258999983</v>
      </c>
      <c r="F7" s="370">
        <v>657445.82524999999</v>
      </c>
      <c r="G7" s="371">
        <v>1524149.8823400002</v>
      </c>
      <c r="H7" s="370">
        <v>890065.05590000004</v>
      </c>
      <c r="I7" s="371">
        <v>707880.09655999986</v>
      </c>
      <c r="J7" s="370">
        <v>699664.56927000009</v>
      </c>
      <c r="K7" s="369">
        <v>1984283.3719689194</v>
      </c>
      <c r="L7" s="372">
        <v>1812816.5206899999</v>
      </c>
      <c r="M7" s="371">
        <v>1691295.4990000001</v>
      </c>
      <c r="N7" s="370">
        <v>663607.63578999997</v>
      </c>
      <c r="O7" s="383">
        <v>816778.61476999999</v>
      </c>
      <c r="P7" s="370">
        <v>15296936.305648919</v>
      </c>
      <c r="Q7" s="389">
        <v>244345.08552000002</v>
      </c>
      <c r="R7" s="399">
        <v>15541281.391168918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364847.92890000006</v>
      </c>
      <c r="C8" s="371">
        <v>1561270.77697</v>
      </c>
      <c r="D8" s="370">
        <v>277074.92997</v>
      </c>
      <c r="E8" s="371">
        <v>453598.36035000009</v>
      </c>
      <c r="F8" s="370">
        <v>466317.92167000013</v>
      </c>
      <c r="G8" s="371">
        <v>1138002.0628000002</v>
      </c>
      <c r="H8" s="370">
        <v>634544.46399999992</v>
      </c>
      <c r="I8" s="371">
        <v>497493.52919999993</v>
      </c>
      <c r="J8" s="370">
        <v>496954.80922000005</v>
      </c>
      <c r="K8" s="369">
        <v>1297776.683272924</v>
      </c>
      <c r="L8" s="370">
        <v>1286138.7972200001</v>
      </c>
      <c r="M8" s="371">
        <v>1216220.5492499999</v>
      </c>
      <c r="N8" s="370">
        <v>461169.58734999999</v>
      </c>
      <c r="O8" s="383">
        <v>571085.21498000016</v>
      </c>
      <c r="P8" s="370">
        <v>10722495.615152923</v>
      </c>
      <c r="Q8" s="389">
        <v>173590.38879299999</v>
      </c>
      <c r="R8" s="399">
        <v>10896086.003945922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292689.55699960003</v>
      </c>
      <c r="C9" s="374">
        <v>1188625.9877500001</v>
      </c>
      <c r="D9" s="375">
        <v>228058.36217999997</v>
      </c>
      <c r="E9" s="374">
        <v>356785.29193000001</v>
      </c>
      <c r="F9" s="375">
        <v>371664.66040999984</v>
      </c>
      <c r="G9" s="374">
        <v>934627.69884999993</v>
      </c>
      <c r="H9" s="375">
        <v>490430.42673000001</v>
      </c>
      <c r="I9" s="374">
        <v>409518.32788</v>
      </c>
      <c r="J9" s="375">
        <v>411799.15990000003</v>
      </c>
      <c r="K9" s="376">
        <v>967765.4</v>
      </c>
      <c r="L9" s="375">
        <v>1024437.36933</v>
      </c>
      <c r="M9" s="374">
        <v>936496.73115000012</v>
      </c>
      <c r="N9" s="375">
        <v>366758.00934290001</v>
      </c>
      <c r="O9" s="384">
        <v>451704.56185</v>
      </c>
      <c r="P9" s="407">
        <v>8431361.5443025008</v>
      </c>
      <c r="Q9" s="390">
        <v>144885.9749329999</v>
      </c>
      <c r="R9" s="400">
        <v>8576247.5192355011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249031.49114000003</v>
      </c>
      <c r="C10" s="371">
        <v>929169.40390999988</v>
      </c>
      <c r="D10" s="370">
        <v>193640.98918999999</v>
      </c>
      <c r="E10" s="371">
        <v>288549.86375999998</v>
      </c>
      <c r="F10" s="370">
        <v>300148.20484999998</v>
      </c>
      <c r="G10" s="371">
        <v>791281.12650000001</v>
      </c>
      <c r="H10" s="370">
        <v>397313.64119000005</v>
      </c>
      <c r="I10" s="371">
        <v>337539.21150000003</v>
      </c>
      <c r="J10" s="370">
        <v>339419.34598999994</v>
      </c>
      <c r="K10" s="369">
        <v>788255.8</v>
      </c>
      <c r="L10" s="370">
        <v>890714.65297000017</v>
      </c>
      <c r="M10" s="371">
        <v>772879.43237000005</v>
      </c>
      <c r="N10" s="370">
        <v>306096.78588000004</v>
      </c>
      <c r="O10" s="383">
        <v>369793.26613</v>
      </c>
      <c r="P10" s="370">
        <v>6953833.2153800009</v>
      </c>
      <c r="Q10" s="389">
        <v>121150.65495900002</v>
      </c>
      <c r="R10" s="399">
        <v>7074983.8703390006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150356.7574</v>
      </c>
      <c r="C11" s="371">
        <v>505764.89961000002</v>
      </c>
      <c r="D11" s="370">
        <v>128292.44341000001</v>
      </c>
      <c r="E11" s="371">
        <v>183023.3449</v>
      </c>
      <c r="F11" s="370">
        <v>183125.46512000007</v>
      </c>
      <c r="G11" s="371">
        <v>565904.29123999993</v>
      </c>
      <c r="H11" s="370">
        <v>251868.29686000009</v>
      </c>
      <c r="I11" s="371">
        <v>224300.84222000005</v>
      </c>
      <c r="J11" s="370">
        <v>227303.84028</v>
      </c>
      <c r="K11" s="369">
        <v>417236.1</v>
      </c>
      <c r="L11" s="370">
        <v>641477.62972000008</v>
      </c>
      <c r="M11" s="371">
        <v>578810.43576000014</v>
      </c>
      <c r="N11" s="370">
        <v>190718.15555999998</v>
      </c>
      <c r="O11" s="383">
        <v>223986.38850999996</v>
      </c>
      <c r="P11" s="370">
        <v>4472168.8905900009</v>
      </c>
      <c r="Q11" s="389">
        <v>77494.190911999991</v>
      </c>
      <c r="R11" s="399">
        <v>4549663.0815020008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95357.013260000007</v>
      </c>
      <c r="C12" s="374">
        <v>316386.95993999991</v>
      </c>
      <c r="D12" s="375">
        <v>94460.780060000048</v>
      </c>
      <c r="E12" s="374">
        <v>125782.35354999994</v>
      </c>
      <c r="F12" s="375">
        <v>129651.18082999997</v>
      </c>
      <c r="G12" s="374">
        <v>445839.78175999998</v>
      </c>
      <c r="H12" s="375">
        <v>167231.79795000004</v>
      </c>
      <c r="I12" s="374">
        <v>168322.26410999996</v>
      </c>
      <c r="J12" s="375">
        <v>161102.68217999997</v>
      </c>
      <c r="K12" s="376">
        <v>217482.31009000001</v>
      </c>
      <c r="L12" s="375">
        <v>511265.07047000009</v>
      </c>
      <c r="M12" s="374">
        <v>850517.1521500001</v>
      </c>
      <c r="N12" s="375">
        <v>134344.76716000002</v>
      </c>
      <c r="O12" s="384">
        <v>149282.13933999999</v>
      </c>
      <c r="P12" s="407">
        <v>3567026.2528499998</v>
      </c>
      <c r="Q12" s="390">
        <v>79273.012892000013</v>
      </c>
      <c r="R12" s="400">
        <v>3646299.2657419997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>
        <v>94521.886530000003</v>
      </c>
      <c r="C13" s="371">
        <v>293140.46677000012</v>
      </c>
      <c r="D13" s="370">
        <v>103307.41757999999</v>
      </c>
      <c r="E13" s="371">
        <v>108931.61069000006</v>
      </c>
      <c r="F13" s="370">
        <v>115047.91497999997</v>
      </c>
      <c r="G13" s="371">
        <v>410268.48549000005</v>
      </c>
      <c r="H13" s="370">
        <v>165171.25552999994</v>
      </c>
      <c r="I13" s="371">
        <v>162064.10112000001</v>
      </c>
      <c r="J13" s="370">
        <v>143441.34945000004</v>
      </c>
      <c r="K13" s="369">
        <v>220730.98589599898</v>
      </c>
      <c r="L13" s="370">
        <v>500657.39442000003</v>
      </c>
      <c r="M13" s="371">
        <v>1053379.17726</v>
      </c>
      <c r="N13" s="370">
        <v>120761.45835000002</v>
      </c>
      <c r="O13" s="383">
        <v>140223.08921999999</v>
      </c>
      <c r="P13" s="370">
        <v>3631646.5932859997</v>
      </c>
      <c r="Q13" s="389">
        <v>74862.800948000004</v>
      </c>
      <c r="R13" s="399">
        <v>3706509.3942339998</v>
      </c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>
        <v>94070.149449999997</v>
      </c>
      <c r="C14" s="371">
        <v>304123.01468999987</v>
      </c>
      <c r="D14" s="370">
        <v>93157.972200000004</v>
      </c>
      <c r="E14" s="371">
        <v>115878.48471</v>
      </c>
      <c r="F14" s="370">
        <v>117411.38956</v>
      </c>
      <c r="G14" s="371">
        <v>371224.69669000007</v>
      </c>
      <c r="H14" s="370">
        <v>167096.15507999994</v>
      </c>
      <c r="I14" s="371">
        <v>151567.22981000005</v>
      </c>
      <c r="J14" s="370">
        <v>156748.79918999999</v>
      </c>
      <c r="K14" s="369">
        <v>211215.0712699999</v>
      </c>
      <c r="L14" s="370">
        <v>494347.44679999992</v>
      </c>
      <c r="M14" s="371">
        <v>832189.26853000012</v>
      </c>
      <c r="N14" s="370">
        <v>124414.77531</v>
      </c>
      <c r="O14" s="383">
        <v>148626.67082999999</v>
      </c>
      <c r="P14" s="370">
        <v>3382071.1241200003</v>
      </c>
      <c r="Q14" s="389">
        <v>90109.038969000016</v>
      </c>
      <c r="R14" s="399">
        <v>3472180.1630890002</v>
      </c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>
        <v>146979.82597000001</v>
      </c>
      <c r="C15" s="374">
        <v>506675.08899999998</v>
      </c>
      <c r="D15" s="375">
        <v>129831.06334000001</v>
      </c>
      <c r="E15" s="374">
        <v>191365.82087000003</v>
      </c>
      <c r="F15" s="375">
        <v>186374.68220000001</v>
      </c>
      <c r="G15" s="374">
        <v>557852.98922999995</v>
      </c>
      <c r="H15" s="375">
        <v>245788.41757000005</v>
      </c>
      <c r="I15" s="374">
        <v>228828.31930000003</v>
      </c>
      <c r="J15" s="375">
        <v>222966.19068999996</v>
      </c>
      <c r="K15" s="376">
        <v>405989.62031703303</v>
      </c>
      <c r="L15" s="375">
        <v>692738.85213999997</v>
      </c>
      <c r="M15" s="374">
        <v>887970.91792999976</v>
      </c>
      <c r="N15" s="375">
        <v>197130.71057</v>
      </c>
      <c r="O15" s="384">
        <v>219679.46405000001</v>
      </c>
      <c r="P15" s="407">
        <v>4820171.9631770328</v>
      </c>
      <c r="Q15" s="390">
        <v>99221.977948000029</v>
      </c>
      <c r="R15" s="400">
        <v>4919393.9411250325</v>
      </c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9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9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400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96">
        <f>SUM(B7:B9)</f>
        <v>1191636.9938796</v>
      </c>
      <c r="C19" s="380">
        <f>SUM(C7:C9)</f>
        <v>5028915.77061</v>
      </c>
      <c r="D19" s="381">
        <f t="shared" ref="D19:J19" si="0">SUM(D7:D9)</f>
        <v>889199.61979999999</v>
      </c>
      <c r="E19" s="380">
        <f t="shared" si="0"/>
        <v>1462148.0448700001</v>
      </c>
      <c r="F19" s="381">
        <f t="shared" si="0"/>
        <v>1495428.4073299998</v>
      </c>
      <c r="G19" s="380">
        <f t="shared" si="0"/>
        <v>3596779.6439900002</v>
      </c>
      <c r="H19" s="381">
        <f t="shared" si="0"/>
        <v>2015039.9466299999</v>
      </c>
      <c r="I19" s="380">
        <f t="shared" si="0"/>
        <v>1614891.9536399997</v>
      </c>
      <c r="J19" s="381">
        <f t="shared" si="0"/>
        <v>1608418.5383900001</v>
      </c>
      <c r="K19" s="380">
        <f>SUM(K7:K9)</f>
        <v>4249825.4552418441</v>
      </c>
      <c r="L19" s="381">
        <f t="shared" ref="L19:R19" si="1">SUM(L7:L9)</f>
        <v>4123392.6872399999</v>
      </c>
      <c r="M19" s="380">
        <f t="shared" si="1"/>
        <v>3844012.7794000003</v>
      </c>
      <c r="N19" s="381">
        <f t="shared" si="1"/>
        <v>1491535.2324828999</v>
      </c>
      <c r="O19" s="397">
        <f t="shared" si="1"/>
        <v>1839568.3916</v>
      </c>
      <c r="P19" s="387">
        <f t="shared" si="1"/>
        <v>34450793.465104342</v>
      </c>
      <c r="Q19" s="391">
        <f t="shared" si="1"/>
        <v>562821.44924599992</v>
      </c>
      <c r="R19" s="401">
        <f t="shared" si="1"/>
        <v>35013614.914350338</v>
      </c>
      <c r="S19" s="314"/>
    </row>
    <row r="20" spans="1:23" ht="15" customHeight="1" x14ac:dyDescent="0.25">
      <c r="A20" s="296" t="s">
        <v>171</v>
      </c>
      <c r="B20" s="396">
        <f>SUM(B10:B12)</f>
        <v>494745.26180000009</v>
      </c>
      <c r="C20" s="380">
        <f>SUM(C10:C12)</f>
        <v>1751321.2634599998</v>
      </c>
      <c r="D20" s="381">
        <f t="shared" ref="D20:J20" si="2">SUM(D10:D12)</f>
        <v>416394.21266000008</v>
      </c>
      <c r="E20" s="380">
        <f t="shared" si="2"/>
        <v>597355.56220999989</v>
      </c>
      <c r="F20" s="381">
        <f t="shared" si="2"/>
        <v>612924.85080000001</v>
      </c>
      <c r="G20" s="380">
        <f t="shared" si="2"/>
        <v>1803025.1994999999</v>
      </c>
      <c r="H20" s="381">
        <f t="shared" si="2"/>
        <v>816413.73600000015</v>
      </c>
      <c r="I20" s="380">
        <f t="shared" si="2"/>
        <v>730162.31783000007</v>
      </c>
      <c r="J20" s="381">
        <f t="shared" si="2"/>
        <v>727825.86844999995</v>
      </c>
      <c r="K20" s="380">
        <f>SUM(K10:K12)</f>
        <v>1422974.2100899999</v>
      </c>
      <c r="L20" s="381">
        <f t="shared" ref="L20:R20" si="3">SUM(L10:L12)</f>
        <v>2043457.3531600004</v>
      </c>
      <c r="M20" s="380">
        <f t="shared" si="3"/>
        <v>2202207.0202800003</v>
      </c>
      <c r="N20" s="381">
        <f t="shared" si="3"/>
        <v>631159.70860000001</v>
      </c>
      <c r="O20" s="397">
        <f t="shared" si="3"/>
        <v>743061.79397999996</v>
      </c>
      <c r="P20" s="387">
        <f t="shared" si="3"/>
        <v>14993028.358820003</v>
      </c>
      <c r="Q20" s="391">
        <f t="shared" si="3"/>
        <v>277917.85876300005</v>
      </c>
      <c r="R20" s="401">
        <f t="shared" si="3"/>
        <v>15270946.217583001</v>
      </c>
      <c r="S20" s="314"/>
    </row>
    <row r="21" spans="1:23" ht="15" customHeight="1" x14ac:dyDescent="0.25">
      <c r="A21" s="296" t="s">
        <v>212</v>
      </c>
      <c r="B21" s="396">
        <f>SUM(B13:B15)</f>
        <v>335571.86194999999</v>
      </c>
      <c r="C21" s="380">
        <f>SUM(C13:C15)</f>
        <v>1103938.5704599998</v>
      </c>
      <c r="D21" s="381">
        <f t="shared" ref="D21:J21" si="4">SUM(D13:D15)</f>
        <v>326296.45312000002</v>
      </c>
      <c r="E21" s="380">
        <f t="shared" si="4"/>
        <v>416175.91627000005</v>
      </c>
      <c r="F21" s="381">
        <f t="shared" si="4"/>
        <v>418833.98673999996</v>
      </c>
      <c r="G21" s="380">
        <f t="shared" si="4"/>
        <v>1339346.17141</v>
      </c>
      <c r="H21" s="381">
        <f t="shared" si="4"/>
        <v>578055.82817999995</v>
      </c>
      <c r="I21" s="380">
        <f t="shared" si="4"/>
        <v>542459.65023000003</v>
      </c>
      <c r="J21" s="381">
        <f t="shared" si="4"/>
        <v>523156.33932999999</v>
      </c>
      <c r="K21" s="380">
        <f>SUM(K13:K15)</f>
        <v>837935.67748303188</v>
      </c>
      <c r="L21" s="381">
        <f t="shared" ref="L21:R21" si="5">SUM(L13:L15)</f>
        <v>1687743.6933599999</v>
      </c>
      <c r="M21" s="380">
        <f t="shared" si="5"/>
        <v>2773539.3637199998</v>
      </c>
      <c r="N21" s="381">
        <f t="shared" si="5"/>
        <v>442306.94423000002</v>
      </c>
      <c r="O21" s="397">
        <f t="shared" si="5"/>
        <v>508529.22409999999</v>
      </c>
      <c r="P21" s="387">
        <f t="shared" si="5"/>
        <v>11833889.680583034</v>
      </c>
      <c r="Q21" s="391">
        <f t="shared" si="5"/>
        <v>264193.81786500005</v>
      </c>
      <c r="R21" s="401">
        <f t="shared" si="5"/>
        <v>12098083.498448033</v>
      </c>
      <c r="S21" s="314"/>
    </row>
    <row r="22" spans="1:23" ht="15" customHeight="1" x14ac:dyDescent="0.25">
      <c r="A22" s="350" t="s">
        <v>172</v>
      </c>
      <c r="B22" s="818">
        <f>SUM(B16:B18)</f>
        <v>0</v>
      </c>
      <c r="C22" s="843">
        <f>SUM(C16:C18)</f>
        <v>0</v>
      </c>
      <c r="D22" s="819">
        <f t="shared" ref="D22:J22" si="6">SUM(D16:D18)</f>
        <v>0</v>
      </c>
      <c r="E22" s="843">
        <f t="shared" si="6"/>
        <v>0</v>
      </c>
      <c r="F22" s="819">
        <f t="shared" si="6"/>
        <v>0</v>
      </c>
      <c r="G22" s="843">
        <f t="shared" si="6"/>
        <v>0</v>
      </c>
      <c r="H22" s="819">
        <f t="shared" si="6"/>
        <v>0</v>
      </c>
      <c r="I22" s="843">
        <f t="shared" si="6"/>
        <v>0</v>
      </c>
      <c r="J22" s="819">
        <f t="shared" si="6"/>
        <v>0</v>
      </c>
      <c r="K22" s="843">
        <f>SUM(K16:K18)</f>
        <v>0</v>
      </c>
      <c r="L22" s="819">
        <f t="shared" ref="L22:R22" si="7">SUM(L16:L18)</f>
        <v>0</v>
      </c>
      <c r="M22" s="843">
        <f t="shared" si="7"/>
        <v>0</v>
      </c>
      <c r="N22" s="819">
        <f t="shared" si="7"/>
        <v>0</v>
      </c>
      <c r="O22" s="844">
        <f t="shared" si="7"/>
        <v>0</v>
      </c>
      <c r="P22" s="833">
        <f t="shared" si="7"/>
        <v>0</v>
      </c>
      <c r="Q22" s="836">
        <f t="shared" si="7"/>
        <v>0</v>
      </c>
      <c r="R22" s="848">
        <f t="shared" si="7"/>
        <v>0</v>
      </c>
      <c r="S22" s="329"/>
    </row>
    <row r="23" spans="1:23" ht="15" customHeight="1" x14ac:dyDescent="0.25">
      <c r="A23" s="296" t="s">
        <v>173</v>
      </c>
      <c r="B23" s="368">
        <f>SUM(B7:B12)</f>
        <v>1686382.2556795999</v>
      </c>
      <c r="C23" s="369">
        <f>SUM(C7:C12)</f>
        <v>6780237.0340699991</v>
      </c>
      <c r="D23" s="372">
        <f t="shared" ref="D23:J23" si="8">SUM(D7:D12)</f>
        <v>1305593.8324600002</v>
      </c>
      <c r="E23" s="369">
        <f t="shared" si="8"/>
        <v>2059503.6070799998</v>
      </c>
      <c r="F23" s="372">
        <f t="shared" si="8"/>
        <v>2108353.25813</v>
      </c>
      <c r="G23" s="369">
        <f t="shared" si="8"/>
        <v>5399804.8434899999</v>
      </c>
      <c r="H23" s="372">
        <f t="shared" si="8"/>
        <v>2831453.6826300002</v>
      </c>
      <c r="I23" s="369">
        <f t="shared" si="8"/>
        <v>2345054.2714699996</v>
      </c>
      <c r="J23" s="372">
        <f t="shared" si="8"/>
        <v>2336244.4068400003</v>
      </c>
      <c r="K23" s="369">
        <f>SUM(K7:K12)</f>
        <v>5672799.6653318433</v>
      </c>
      <c r="L23" s="372">
        <f t="shared" ref="L23:R23" si="9">SUM(L7:L12)</f>
        <v>6166850.0404000003</v>
      </c>
      <c r="M23" s="369">
        <f t="shared" si="9"/>
        <v>6046219.7996800002</v>
      </c>
      <c r="N23" s="372">
        <f t="shared" si="9"/>
        <v>2122694.9410828999</v>
      </c>
      <c r="O23" s="905">
        <f t="shared" si="9"/>
        <v>2582630.1855800003</v>
      </c>
      <c r="P23" s="372">
        <f t="shared" si="9"/>
        <v>49443821.823924333</v>
      </c>
      <c r="Q23" s="391">
        <f t="shared" si="9"/>
        <v>840739.30800900003</v>
      </c>
      <c r="R23" s="401">
        <f t="shared" si="9"/>
        <v>50284561.131933331</v>
      </c>
      <c r="S23" s="314"/>
    </row>
    <row r="24" spans="1:23" ht="15" customHeight="1" x14ac:dyDescent="0.25">
      <c r="A24" s="296" t="s">
        <v>174</v>
      </c>
      <c r="B24" s="805">
        <f>SUM(B13:B18)</f>
        <v>335571.86194999999</v>
      </c>
      <c r="C24" s="838">
        <f>SUM(C13:C18)</f>
        <v>1103938.5704599998</v>
      </c>
      <c r="D24" s="824">
        <f t="shared" ref="D24:J24" si="10">SUM(D13:D18)</f>
        <v>326296.45312000002</v>
      </c>
      <c r="E24" s="838">
        <f t="shared" si="10"/>
        <v>416175.91627000005</v>
      </c>
      <c r="F24" s="824">
        <f t="shared" si="10"/>
        <v>418833.98673999996</v>
      </c>
      <c r="G24" s="838">
        <f t="shared" si="10"/>
        <v>1339346.17141</v>
      </c>
      <c r="H24" s="824">
        <f t="shared" si="10"/>
        <v>578055.82817999995</v>
      </c>
      <c r="I24" s="838">
        <f t="shared" si="10"/>
        <v>542459.65023000003</v>
      </c>
      <c r="J24" s="824">
        <f t="shared" si="10"/>
        <v>523156.33932999999</v>
      </c>
      <c r="K24" s="838">
        <f>SUM(K13:K18)</f>
        <v>837935.67748303188</v>
      </c>
      <c r="L24" s="824">
        <f t="shared" ref="L24:R24" si="11">SUM(L13:L18)</f>
        <v>1687743.6933599999</v>
      </c>
      <c r="M24" s="838">
        <f t="shared" si="11"/>
        <v>2773539.3637199998</v>
      </c>
      <c r="N24" s="824">
        <f t="shared" si="11"/>
        <v>442306.94423000002</v>
      </c>
      <c r="O24" s="839">
        <f t="shared" si="11"/>
        <v>508529.22409999999</v>
      </c>
      <c r="P24" s="824">
        <f t="shared" si="11"/>
        <v>11833889.680583034</v>
      </c>
      <c r="Q24" s="835">
        <f t="shared" si="11"/>
        <v>264193.81786500005</v>
      </c>
      <c r="R24" s="847">
        <f t="shared" si="11"/>
        <v>12098083.498448033</v>
      </c>
      <c r="S24" s="314"/>
    </row>
    <row r="25" spans="1:23" ht="15" customHeight="1" x14ac:dyDescent="0.25">
      <c r="A25" s="335" t="s">
        <v>159</v>
      </c>
      <c r="B25" s="821">
        <f>SUM(B7:B18)</f>
        <v>2021954.1176295998</v>
      </c>
      <c r="C25" s="845">
        <f>SUM(C7:C18)</f>
        <v>7884175.6045299983</v>
      </c>
      <c r="D25" s="822">
        <f t="shared" ref="D25:J25" si="12">SUM(D7:D18)</f>
        <v>1631890.2855800001</v>
      </c>
      <c r="E25" s="845">
        <f t="shared" si="12"/>
        <v>2475679.5233499999</v>
      </c>
      <c r="F25" s="822">
        <f t="shared" si="12"/>
        <v>2527187.2448700001</v>
      </c>
      <c r="G25" s="845">
        <f t="shared" si="12"/>
        <v>6739151.0148999989</v>
      </c>
      <c r="H25" s="822">
        <f t="shared" si="12"/>
        <v>3409509.5108099999</v>
      </c>
      <c r="I25" s="845">
        <f t="shared" si="12"/>
        <v>2887513.9216999998</v>
      </c>
      <c r="J25" s="822">
        <f t="shared" si="12"/>
        <v>2859400.7461700006</v>
      </c>
      <c r="K25" s="845">
        <f>SUM(K7:K18)</f>
        <v>6510735.3428148758</v>
      </c>
      <c r="L25" s="822">
        <f t="shared" ref="L25:R25" si="13">SUM(L7:L18)</f>
        <v>7854593.7337600002</v>
      </c>
      <c r="M25" s="845">
        <f t="shared" si="13"/>
        <v>8819759.1634</v>
      </c>
      <c r="N25" s="822">
        <f t="shared" si="13"/>
        <v>2565001.8853128999</v>
      </c>
      <c r="O25" s="846">
        <f t="shared" si="13"/>
        <v>3091159.4096800005</v>
      </c>
      <c r="P25" s="834">
        <f t="shared" si="13"/>
        <v>61277711.504507363</v>
      </c>
      <c r="Q25" s="837">
        <f t="shared" si="13"/>
        <v>1104933.1258740001</v>
      </c>
      <c r="R25" s="849">
        <f t="shared" si="13"/>
        <v>62382644.630381368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352" customWidth="1"/>
    <col min="2" max="2" width="9.7109375" style="352" customWidth="1"/>
    <col min="3" max="3" width="6.7109375" style="352" customWidth="1"/>
    <col min="4" max="4" width="15.7109375" style="410" customWidth="1"/>
    <col min="5" max="5" width="8.7109375" style="410" customWidth="1"/>
    <col min="6" max="6" width="7.7109375" style="410" customWidth="1"/>
    <col min="7" max="7" width="8.7109375" style="410" customWidth="1"/>
    <col min="8" max="8" width="7.7109375" style="410" customWidth="1"/>
    <col min="9" max="9" width="9.7109375" style="410" customWidth="1"/>
    <col min="10" max="10" width="6.7109375" style="410" customWidth="1"/>
    <col min="11" max="11" width="4.28515625" style="410" customWidth="1"/>
    <col min="12" max="12" width="5.85546875" style="410" customWidth="1"/>
    <col min="13" max="13" width="11.5703125" style="410" bestFit="1" customWidth="1"/>
    <col min="14" max="14" width="13.42578125" style="410" customWidth="1"/>
    <col min="15" max="15" width="14.5703125" style="410" customWidth="1"/>
    <col min="16" max="260" width="9.140625" style="410"/>
    <col min="261" max="261" width="2.7109375" style="410" customWidth="1"/>
    <col min="262" max="266" width="15.7109375" style="410" customWidth="1"/>
    <col min="267" max="267" width="2.85546875" style="410" customWidth="1"/>
    <col min="268" max="268" width="5.85546875" style="410" customWidth="1"/>
    <col min="269" max="269" width="11.5703125" style="410" bestFit="1" customWidth="1"/>
    <col min="270" max="270" width="13.42578125" style="410" customWidth="1"/>
    <col min="271" max="271" width="14.5703125" style="410" customWidth="1"/>
    <col min="272" max="516" width="9.140625" style="410"/>
    <col min="517" max="517" width="2.7109375" style="410" customWidth="1"/>
    <col min="518" max="522" width="15.7109375" style="410" customWidth="1"/>
    <col min="523" max="523" width="2.85546875" style="410" customWidth="1"/>
    <col min="524" max="524" width="5.85546875" style="410" customWidth="1"/>
    <col min="525" max="525" width="11.5703125" style="410" bestFit="1" customWidth="1"/>
    <col min="526" max="526" width="13.42578125" style="410" customWidth="1"/>
    <col min="527" max="527" width="14.5703125" style="410" customWidth="1"/>
    <col min="528" max="772" width="9.140625" style="410"/>
    <col min="773" max="773" width="2.7109375" style="410" customWidth="1"/>
    <col min="774" max="778" width="15.7109375" style="410" customWidth="1"/>
    <col min="779" max="779" width="2.85546875" style="410" customWidth="1"/>
    <col min="780" max="780" width="5.85546875" style="410" customWidth="1"/>
    <col min="781" max="781" width="11.5703125" style="410" bestFit="1" customWidth="1"/>
    <col min="782" max="782" width="13.42578125" style="410" customWidth="1"/>
    <col min="783" max="783" width="14.5703125" style="410" customWidth="1"/>
    <col min="784" max="1028" width="9.140625" style="410"/>
    <col min="1029" max="1029" width="2.7109375" style="410" customWidth="1"/>
    <col min="1030" max="1034" width="15.7109375" style="410" customWidth="1"/>
    <col min="1035" max="1035" width="2.85546875" style="410" customWidth="1"/>
    <col min="1036" max="1036" width="5.85546875" style="410" customWidth="1"/>
    <col min="1037" max="1037" width="11.5703125" style="410" bestFit="1" customWidth="1"/>
    <col min="1038" max="1038" width="13.42578125" style="410" customWidth="1"/>
    <col min="1039" max="1039" width="14.5703125" style="410" customWidth="1"/>
    <col min="1040" max="1284" width="9.140625" style="410"/>
    <col min="1285" max="1285" width="2.7109375" style="410" customWidth="1"/>
    <col min="1286" max="1290" width="15.7109375" style="410" customWidth="1"/>
    <col min="1291" max="1291" width="2.85546875" style="410" customWidth="1"/>
    <col min="1292" max="1292" width="5.85546875" style="410" customWidth="1"/>
    <col min="1293" max="1293" width="11.5703125" style="410" bestFit="1" customWidth="1"/>
    <col min="1294" max="1294" width="13.42578125" style="410" customWidth="1"/>
    <col min="1295" max="1295" width="14.5703125" style="410" customWidth="1"/>
    <col min="1296" max="1540" width="9.140625" style="410"/>
    <col min="1541" max="1541" width="2.7109375" style="410" customWidth="1"/>
    <col min="1542" max="1546" width="15.7109375" style="410" customWidth="1"/>
    <col min="1547" max="1547" width="2.85546875" style="410" customWidth="1"/>
    <col min="1548" max="1548" width="5.85546875" style="410" customWidth="1"/>
    <col min="1549" max="1549" width="11.5703125" style="410" bestFit="1" customWidth="1"/>
    <col min="1550" max="1550" width="13.42578125" style="410" customWidth="1"/>
    <col min="1551" max="1551" width="14.5703125" style="410" customWidth="1"/>
    <col min="1552" max="1796" width="9.140625" style="410"/>
    <col min="1797" max="1797" width="2.7109375" style="410" customWidth="1"/>
    <col min="1798" max="1802" width="15.7109375" style="410" customWidth="1"/>
    <col min="1803" max="1803" width="2.85546875" style="410" customWidth="1"/>
    <col min="1804" max="1804" width="5.85546875" style="410" customWidth="1"/>
    <col min="1805" max="1805" width="11.5703125" style="410" bestFit="1" customWidth="1"/>
    <col min="1806" max="1806" width="13.42578125" style="410" customWidth="1"/>
    <col min="1807" max="1807" width="14.5703125" style="410" customWidth="1"/>
    <col min="1808" max="2052" width="9.140625" style="410"/>
    <col min="2053" max="2053" width="2.7109375" style="410" customWidth="1"/>
    <col min="2054" max="2058" width="15.7109375" style="410" customWidth="1"/>
    <col min="2059" max="2059" width="2.85546875" style="410" customWidth="1"/>
    <col min="2060" max="2060" width="5.85546875" style="410" customWidth="1"/>
    <col min="2061" max="2061" width="11.5703125" style="410" bestFit="1" customWidth="1"/>
    <col min="2062" max="2062" width="13.42578125" style="410" customWidth="1"/>
    <col min="2063" max="2063" width="14.5703125" style="410" customWidth="1"/>
    <col min="2064" max="2308" width="9.140625" style="410"/>
    <col min="2309" max="2309" width="2.7109375" style="410" customWidth="1"/>
    <col min="2310" max="2314" width="15.7109375" style="410" customWidth="1"/>
    <col min="2315" max="2315" width="2.85546875" style="410" customWidth="1"/>
    <col min="2316" max="2316" width="5.85546875" style="410" customWidth="1"/>
    <col min="2317" max="2317" width="11.5703125" style="410" bestFit="1" customWidth="1"/>
    <col min="2318" max="2318" width="13.42578125" style="410" customWidth="1"/>
    <col min="2319" max="2319" width="14.5703125" style="410" customWidth="1"/>
    <col min="2320" max="2564" width="9.140625" style="410"/>
    <col min="2565" max="2565" width="2.7109375" style="410" customWidth="1"/>
    <col min="2566" max="2570" width="15.7109375" style="410" customWidth="1"/>
    <col min="2571" max="2571" width="2.85546875" style="410" customWidth="1"/>
    <col min="2572" max="2572" width="5.85546875" style="410" customWidth="1"/>
    <col min="2573" max="2573" width="11.5703125" style="410" bestFit="1" customWidth="1"/>
    <col min="2574" max="2574" width="13.42578125" style="410" customWidth="1"/>
    <col min="2575" max="2575" width="14.5703125" style="410" customWidth="1"/>
    <col min="2576" max="2820" width="9.140625" style="410"/>
    <col min="2821" max="2821" width="2.7109375" style="410" customWidth="1"/>
    <col min="2822" max="2826" width="15.7109375" style="410" customWidth="1"/>
    <col min="2827" max="2827" width="2.85546875" style="410" customWidth="1"/>
    <col min="2828" max="2828" width="5.85546875" style="410" customWidth="1"/>
    <col min="2829" max="2829" width="11.5703125" style="410" bestFit="1" customWidth="1"/>
    <col min="2830" max="2830" width="13.42578125" style="410" customWidth="1"/>
    <col min="2831" max="2831" width="14.5703125" style="410" customWidth="1"/>
    <col min="2832" max="3076" width="9.140625" style="410"/>
    <col min="3077" max="3077" width="2.7109375" style="410" customWidth="1"/>
    <col min="3078" max="3082" width="15.7109375" style="410" customWidth="1"/>
    <col min="3083" max="3083" width="2.85546875" style="410" customWidth="1"/>
    <col min="3084" max="3084" width="5.85546875" style="410" customWidth="1"/>
    <col min="3085" max="3085" width="11.5703125" style="410" bestFit="1" customWidth="1"/>
    <col min="3086" max="3086" width="13.42578125" style="410" customWidth="1"/>
    <col min="3087" max="3087" width="14.5703125" style="410" customWidth="1"/>
    <col min="3088" max="3332" width="9.140625" style="410"/>
    <col min="3333" max="3333" width="2.7109375" style="410" customWidth="1"/>
    <col min="3334" max="3338" width="15.7109375" style="410" customWidth="1"/>
    <col min="3339" max="3339" width="2.85546875" style="410" customWidth="1"/>
    <col min="3340" max="3340" width="5.85546875" style="410" customWidth="1"/>
    <col min="3341" max="3341" width="11.5703125" style="410" bestFit="1" customWidth="1"/>
    <col min="3342" max="3342" width="13.42578125" style="410" customWidth="1"/>
    <col min="3343" max="3343" width="14.5703125" style="410" customWidth="1"/>
    <col min="3344" max="3588" width="9.140625" style="410"/>
    <col min="3589" max="3589" width="2.7109375" style="410" customWidth="1"/>
    <col min="3590" max="3594" width="15.7109375" style="410" customWidth="1"/>
    <col min="3595" max="3595" width="2.85546875" style="410" customWidth="1"/>
    <col min="3596" max="3596" width="5.85546875" style="410" customWidth="1"/>
    <col min="3597" max="3597" width="11.5703125" style="410" bestFit="1" customWidth="1"/>
    <col min="3598" max="3598" width="13.42578125" style="410" customWidth="1"/>
    <col min="3599" max="3599" width="14.5703125" style="410" customWidth="1"/>
    <col min="3600" max="3844" width="9.140625" style="410"/>
    <col min="3845" max="3845" width="2.7109375" style="410" customWidth="1"/>
    <col min="3846" max="3850" width="15.7109375" style="410" customWidth="1"/>
    <col min="3851" max="3851" width="2.85546875" style="410" customWidth="1"/>
    <col min="3852" max="3852" width="5.85546875" style="410" customWidth="1"/>
    <col min="3853" max="3853" width="11.5703125" style="410" bestFit="1" customWidth="1"/>
    <col min="3854" max="3854" width="13.42578125" style="410" customWidth="1"/>
    <col min="3855" max="3855" width="14.5703125" style="410" customWidth="1"/>
    <col min="3856" max="4100" width="9.140625" style="410"/>
    <col min="4101" max="4101" width="2.7109375" style="410" customWidth="1"/>
    <col min="4102" max="4106" width="15.7109375" style="410" customWidth="1"/>
    <col min="4107" max="4107" width="2.85546875" style="410" customWidth="1"/>
    <col min="4108" max="4108" width="5.85546875" style="410" customWidth="1"/>
    <col min="4109" max="4109" width="11.5703125" style="410" bestFit="1" customWidth="1"/>
    <col min="4110" max="4110" width="13.42578125" style="410" customWidth="1"/>
    <col min="4111" max="4111" width="14.5703125" style="410" customWidth="1"/>
    <col min="4112" max="4356" width="9.140625" style="410"/>
    <col min="4357" max="4357" width="2.7109375" style="410" customWidth="1"/>
    <col min="4358" max="4362" width="15.7109375" style="410" customWidth="1"/>
    <col min="4363" max="4363" width="2.85546875" style="410" customWidth="1"/>
    <col min="4364" max="4364" width="5.85546875" style="410" customWidth="1"/>
    <col min="4365" max="4365" width="11.5703125" style="410" bestFit="1" customWidth="1"/>
    <col min="4366" max="4366" width="13.42578125" style="410" customWidth="1"/>
    <col min="4367" max="4367" width="14.5703125" style="410" customWidth="1"/>
    <col min="4368" max="4612" width="9.140625" style="410"/>
    <col min="4613" max="4613" width="2.7109375" style="410" customWidth="1"/>
    <col min="4614" max="4618" width="15.7109375" style="410" customWidth="1"/>
    <col min="4619" max="4619" width="2.85546875" style="410" customWidth="1"/>
    <col min="4620" max="4620" width="5.85546875" style="410" customWidth="1"/>
    <col min="4621" max="4621" width="11.5703125" style="410" bestFit="1" customWidth="1"/>
    <col min="4622" max="4622" width="13.42578125" style="410" customWidth="1"/>
    <col min="4623" max="4623" width="14.5703125" style="410" customWidth="1"/>
    <col min="4624" max="4868" width="9.140625" style="410"/>
    <col min="4869" max="4869" width="2.7109375" style="410" customWidth="1"/>
    <col min="4870" max="4874" width="15.7109375" style="410" customWidth="1"/>
    <col min="4875" max="4875" width="2.85546875" style="410" customWidth="1"/>
    <col min="4876" max="4876" width="5.85546875" style="410" customWidth="1"/>
    <col min="4877" max="4877" width="11.5703125" style="410" bestFit="1" customWidth="1"/>
    <col min="4878" max="4878" width="13.42578125" style="410" customWidth="1"/>
    <col min="4879" max="4879" width="14.5703125" style="410" customWidth="1"/>
    <col min="4880" max="5124" width="9.140625" style="410"/>
    <col min="5125" max="5125" width="2.7109375" style="410" customWidth="1"/>
    <col min="5126" max="5130" width="15.7109375" style="410" customWidth="1"/>
    <col min="5131" max="5131" width="2.85546875" style="410" customWidth="1"/>
    <col min="5132" max="5132" width="5.85546875" style="410" customWidth="1"/>
    <col min="5133" max="5133" width="11.5703125" style="410" bestFit="1" customWidth="1"/>
    <col min="5134" max="5134" width="13.42578125" style="410" customWidth="1"/>
    <col min="5135" max="5135" width="14.5703125" style="410" customWidth="1"/>
    <col min="5136" max="5380" width="9.140625" style="410"/>
    <col min="5381" max="5381" width="2.7109375" style="410" customWidth="1"/>
    <col min="5382" max="5386" width="15.7109375" style="410" customWidth="1"/>
    <col min="5387" max="5387" width="2.85546875" style="410" customWidth="1"/>
    <col min="5388" max="5388" width="5.85546875" style="410" customWidth="1"/>
    <col min="5389" max="5389" width="11.5703125" style="410" bestFit="1" customWidth="1"/>
    <col min="5390" max="5390" width="13.42578125" style="410" customWidth="1"/>
    <col min="5391" max="5391" width="14.5703125" style="410" customWidth="1"/>
    <col min="5392" max="5636" width="9.140625" style="410"/>
    <col min="5637" max="5637" width="2.7109375" style="410" customWidth="1"/>
    <col min="5638" max="5642" width="15.7109375" style="410" customWidth="1"/>
    <col min="5643" max="5643" width="2.85546875" style="410" customWidth="1"/>
    <col min="5644" max="5644" width="5.85546875" style="410" customWidth="1"/>
    <col min="5645" max="5645" width="11.5703125" style="410" bestFit="1" customWidth="1"/>
    <col min="5646" max="5646" width="13.42578125" style="410" customWidth="1"/>
    <col min="5647" max="5647" width="14.5703125" style="410" customWidth="1"/>
    <col min="5648" max="5892" width="9.140625" style="410"/>
    <col min="5893" max="5893" width="2.7109375" style="410" customWidth="1"/>
    <col min="5894" max="5898" width="15.7109375" style="410" customWidth="1"/>
    <col min="5899" max="5899" width="2.85546875" style="410" customWidth="1"/>
    <col min="5900" max="5900" width="5.85546875" style="410" customWidth="1"/>
    <col min="5901" max="5901" width="11.5703125" style="410" bestFit="1" customWidth="1"/>
    <col min="5902" max="5902" width="13.42578125" style="410" customWidth="1"/>
    <col min="5903" max="5903" width="14.5703125" style="410" customWidth="1"/>
    <col min="5904" max="6148" width="9.140625" style="410"/>
    <col min="6149" max="6149" width="2.7109375" style="410" customWidth="1"/>
    <col min="6150" max="6154" width="15.7109375" style="410" customWidth="1"/>
    <col min="6155" max="6155" width="2.85546875" style="410" customWidth="1"/>
    <col min="6156" max="6156" width="5.85546875" style="410" customWidth="1"/>
    <col min="6157" max="6157" width="11.5703125" style="410" bestFit="1" customWidth="1"/>
    <col min="6158" max="6158" width="13.42578125" style="410" customWidth="1"/>
    <col min="6159" max="6159" width="14.5703125" style="410" customWidth="1"/>
    <col min="6160" max="6404" width="9.140625" style="410"/>
    <col min="6405" max="6405" width="2.7109375" style="410" customWidth="1"/>
    <col min="6406" max="6410" width="15.7109375" style="410" customWidth="1"/>
    <col min="6411" max="6411" width="2.85546875" style="410" customWidth="1"/>
    <col min="6412" max="6412" width="5.85546875" style="410" customWidth="1"/>
    <col min="6413" max="6413" width="11.5703125" style="410" bestFit="1" customWidth="1"/>
    <col min="6414" max="6414" width="13.42578125" style="410" customWidth="1"/>
    <col min="6415" max="6415" width="14.5703125" style="410" customWidth="1"/>
    <col min="6416" max="6660" width="9.140625" style="410"/>
    <col min="6661" max="6661" width="2.7109375" style="410" customWidth="1"/>
    <col min="6662" max="6666" width="15.7109375" style="410" customWidth="1"/>
    <col min="6667" max="6667" width="2.85546875" style="410" customWidth="1"/>
    <col min="6668" max="6668" width="5.85546875" style="410" customWidth="1"/>
    <col min="6669" max="6669" width="11.5703125" style="410" bestFit="1" customWidth="1"/>
    <col min="6670" max="6670" width="13.42578125" style="410" customWidth="1"/>
    <col min="6671" max="6671" width="14.5703125" style="410" customWidth="1"/>
    <col min="6672" max="6916" width="9.140625" style="410"/>
    <col min="6917" max="6917" width="2.7109375" style="410" customWidth="1"/>
    <col min="6918" max="6922" width="15.7109375" style="410" customWidth="1"/>
    <col min="6923" max="6923" width="2.85546875" style="410" customWidth="1"/>
    <col min="6924" max="6924" width="5.85546875" style="410" customWidth="1"/>
    <col min="6925" max="6925" width="11.5703125" style="410" bestFit="1" customWidth="1"/>
    <col min="6926" max="6926" width="13.42578125" style="410" customWidth="1"/>
    <col min="6927" max="6927" width="14.5703125" style="410" customWidth="1"/>
    <col min="6928" max="7172" width="9.140625" style="410"/>
    <col min="7173" max="7173" width="2.7109375" style="410" customWidth="1"/>
    <col min="7174" max="7178" width="15.7109375" style="410" customWidth="1"/>
    <col min="7179" max="7179" width="2.85546875" style="410" customWidth="1"/>
    <col min="7180" max="7180" width="5.85546875" style="410" customWidth="1"/>
    <col min="7181" max="7181" width="11.5703125" style="410" bestFit="1" customWidth="1"/>
    <col min="7182" max="7182" width="13.42578125" style="410" customWidth="1"/>
    <col min="7183" max="7183" width="14.5703125" style="410" customWidth="1"/>
    <col min="7184" max="7428" width="9.140625" style="410"/>
    <col min="7429" max="7429" width="2.7109375" style="410" customWidth="1"/>
    <col min="7430" max="7434" width="15.7109375" style="410" customWidth="1"/>
    <col min="7435" max="7435" width="2.85546875" style="410" customWidth="1"/>
    <col min="7436" max="7436" width="5.85546875" style="410" customWidth="1"/>
    <col min="7437" max="7437" width="11.5703125" style="410" bestFit="1" customWidth="1"/>
    <col min="7438" max="7438" width="13.42578125" style="410" customWidth="1"/>
    <col min="7439" max="7439" width="14.5703125" style="410" customWidth="1"/>
    <col min="7440" max="7684" width="9.140625" style="410"/>
    <col min="7685" max="7685" width="2.7109375" style="410" customWidth="1"/>
    <col min="7686" max="7690" width="15.7109375" style="410" customWidth="1"/>
    <col min="7691" max="7691" width="2.85546875" style="410" customWidth="1"/>
    <col min="7692" max="7692" width="5.85546875" style="410" customWidth="1"/>
    <col min="7693" max="7693" width="11.5703125" style="410" bestFit="1" customWidth="1"/>
    <col min="7694" max="7694" width="13.42578125" style="410" customWidth="1"/>
    <col min="7695" max="7695" width="14.5703125" style="410" customWidth="1"/>
    <col min="7696" max="7940" width="9.140625" style="410"/>
    <col min="7941" max="7941" width="2.7109375" style="410" customWidth="1"/>
    <col min="7942" max="7946" width="15.7109375" style="410" customWidth="1"/>
    <col min="7947" max="7947" width="2.85546875" style="410" customWidth="1"/>
    <col min="7948" max="7948" width="5.85546875" style="410" customWidth="1"/>
    <col min="7949" max="7949" width="11.5703125" style="410" bestFit="1" customWidth="1"/>
    <col min="7950" max="7950" width="13.42578125" style="410" customWidth="1"/>
    <col min="7951" max="7951" width="14.5703125" style="410" customWidth="1"/>
    <col min="7952" max="8196" width="9.140625" style="410"/>
    <col min="8197" max="8197" width="2.7109375" style="410" customWidth="1"/>
    <col min="8198" max="8202" width="15.7109375" style="410" customWidth="1"/>
    <col min="8203" max="8203" width="2.85546875" style="410" customWidth="1"/>
    <col min="8204" max="8204" width="5.85546875" style="410" customWidth="1"/>
    <col min="8205" max="8205" width="11.5703125" style="410" bestFit="1" customWidth="1"/>
    <col min="8206" max="8206" width="13.42578125" style="410" customWidth="1"/>
    <col min="8207" max="8207" width="14.5703125" style="410" customWidth="1"/>
    <col min="8208" max="8452" width="9.140625" style="410"/>
    <col min="8453" max="8453" width="2.7109375" style="410" customWidth="1"/>
    <col min="8454" max="8458" width="15.7109375" style="410" customWidth="1"/>
    <col min="8459" max="8459" width="2.85546875" style="410" customWidth="1"/>
    <col min="8460" max="8460" width="5.85546875" style="410" customWidth="1"/>
    <col min="8461" max="8461" width="11.5703125" style="410" bestFit="1" customWidth="1"/>
    <col min="8462" max="8462" width="13.42578125" style="410" customWidth="1"/>
    <col min="8463" max="8463" width="14.5703125" style="410" customWidth="1"/>
    <col min="8464" max="8708" width="9.140625" style="410"/>
    <col min="8709" max="8709" width="2.7109375" style="410" customWidth="1"/>
    <col min="8710" max="8714" width="15.7109375" style="410" customWidth="1"/>
    <col min="8715" max="8715" width="2.85546875" style="410" customWidth="1"/>
    <col min="8716" max="8716" width="5.85546875" style="410" customWidth="1"/>
    <col min="8717" max="8717" width="11.5703125" style="410" bestFit="1" customWidth="1"/>
    <col min="8718" max="8718" width="13.42578125" style="410" customWidth="1"/>
    <col min="8719" max="8719" width="14.5703125" style="410" customWidth="1"/>
    <col min="8720" max="8964" width="9.140625" style="410"/>
    <col min="8965" max="8965" width="2.7109375" style="410" customWidth="1"/>
    <col min="8966" max="8970" width="15.7109375" style="410" customWidth="1"/>
    <col min="8971" max="8971" width="2.85546875" style="410" customWidth="1"/>
    <col min="8972" max="8972" width="5.85546875" style="410" customWidth="1"/>
    <col min="8973" max="8973" width="11.5703125" style="410" bestFit="1" customWidth="1"/>
    <col min="8974" max="8974" width="13.42578125" style="410" customWidth="1"/>
    <col min="8975" max="8975" width="14.5703125" style="410" customWidth="1"/>
    <col min="8976" max="9220" width="9.140625" style="410"/>
    <col min="9221" max="9221" width="2.7109375" style="410" customWidth="1"/>
    <col min="9222" max="9226" width="15.7109375" style="410" customWidth="1"/>
    <col min="9227" max="9227" width="2.85546875" style="410" customWidth="1"/>
    <col min="9228" max="9228" width="5.85546875" style="410" customWidth="1"/>
    <col min="9229" max="9229" width="11.5703125" style="410" bestFit="1" customWidth="1"/>
    <col min="9230" max="9230" width="13.42578125" style="410" customWidth="1"/>
    <col min="9231" max="9231" width="14.5703125" style="410" customWidth="1"/>
    <col min="9232" max="9476" width="9.140625" style="410"/>
    <col min="9477" max="9477" width="2.7109375" style="410" customWidth="1"/>
    <col min="9478" max="9482" width="15.7109375" style="410" customWidth="1"/>
    <col min="9483" max="9483" width="2.85546875" style="410" customWidth="1"/>
    <col min="9484" max="9484" width="5.85546875" style="410" customWidth="1"/>
    <col min="9485" max="9485" width="11.5703125" style="410" bestFit="1" customWidth="1"/>
    <col min="9486" max="9486" width="13.42578125" style="410" customWidth="1"/>
    <col min="9487" max="9487" width="14.5703125" style="410" customWidth="1"/>
    <col min="9488" max="9732" width="9.140625" style="410"/>
    <col min="9733" max="9733" width="2.7109375" style="410" customWidth="1"/>
    <col min="9734" max="9738" width="15.7109375" style="410" customWidth="1"/>
    <col min="9739" max="9739" width="2.85546875" style="410" customWidth="1"/>
    <col min="9740" max="9740" width="5.85546875" style="410" customWidth="1"/>
    <col min="9741" max="9741" width="11.5703125" style="410" bestFit="1" customWidth="1"/>
    <col min="9742" max="9742" width="13.42578125" style="410" customWidth="1"/>
    <col min="9743" max="9743" width="14.5703125" style="410" customWidth="1"/>
    <col min="9744" max="9988" width="9.140625" style="410"/>
    <col min="9989" max="9989" width="2.7109375" style="410" customWidth="1"/>
    <col min="9990" max="9994" width="15.7109375" style="410" customWidth="1"/>
    <col min="9995" max="9995" width="2.85546875" style="410" customWidth="1"/>
    <col min="9996" max="9996" width="5.85546875" style="410" customWidth="1"/>
    <col min="9997" max="9997" width="11.5703125" style="410" bestFit="1" customWidth="1"/>
    <col min="9998" max="9998" width="13.42578125" style="410" customWidth="1"/>
    <col min="9999" max="9999" width="14.5703125" style="410" customWidth="1"/>
    <col min="10000" max="10244" width="9.140625" style="410"/>
    <col min="10245" max="10245" width="2.7109375" style="410" customWidth="1"/>
    <col min="10246" max="10250" width="15.7109375" style="410" customWidth="1"/>
    <col min="10251" max="10251" width="2.85546875" style="410" customWidth="1"/>
    <col min="10252" max="10252" width="5.85546875" style="410" customWidth="1"/>
    <col min="10253" max="10253" width="11.5703125" style="410" bestFit="1" customWidth="1"/>
    <col min="10254" max="10254" width="13.42578125" style="410" customWidth="1"/>
    <col min="10255" max="10255" width="14.5703125" style="410" customWidth="1"/>
    <col min="10256" max="10500" width="9.140625" style="410"/>
    <col min="10501" max="10501" width="2.7109375" style="410" customWidth="1"/>
    <col min="10502" max="10506" width="15.7109375" style="410" customWidth="1"/>
    <col min="10507" max="10507" width="2.85546875" style="410" customWidth="1"/>
    <col min="10508" max="10508" width="5.85546875" style="410" customWidth="1"/>
    <col min="10509" max="10509" width="11.5703125" style="410" bestFit="1" customWidth="1"/>
    <col min="10510" max="10510" width="13.42578125" style="410" customWidth="1"/>
    <col min="10511" max="10511" width="14.5703125" style="410" customWidth="1"/>
    <col min="10512" max="10756" width="9.140625" style="410"/>
    <col min="10757" max="10757" width="2.7109375" style="410" customWidth="1"/>
    <col min="10758" max="10762" width="15.7109375" style="410" customWidth="1"/>
    <col min="10763" max="10763" width="2.85546875" style="410" customWidth="1"/>
    <col min="10764" max="10764" width="5.85546875" style="410" customWidth="1"/>
    <col min="10765" max="10765" width="11.5703125" style="410" bestFit="1" customWidth="1"/>
    <col min="10766" max="10766" width="13.42578125" style="410" customWidth="1"/>
    <col min="10767" max="10767" width="14.5703125" style="410" customWidth="1"/>
    <col min="10768" max="11012" width="9.140625" style="410"/>
    <col min="11013" max="11013" width="2.7109375" style="410" customWidth="1"/>
    <col min="11014" max="11018" width="15.7109375" style="410" customWidth="1"/>
    <col min="11019" max="11019" width="2.85546875" style="410" customWidth="1"/>
    <col min="11020" max="11020" width="5.85546875" style="410" customWidth="1"/>
    <col min="11021" max="11021" width="11.5703125" style="410" bestFit="1" customWidth="1"/>
    <col min="11022" max="11022" width="13.42578125" style="410" customWidth="1"/>
    <col min="11023" max="11023" width="14.5703125" style="410" customWidth="1"/>
    <col min="11024" max="11268" width="9.140625" style="410"/>
    <col min="11269" max="11269" width="2.7109375" style="410" customWidth="1"/>
    <col min="11270" max="11274" width="15.7109375" style="410" customWidth="1"/>
    <col min="11275" max="11275" width="2.85546875" style="410" customWidth="1"/>
    <col min="11276" max="11276" width="5.85546875" style="410" customWidth="1"/>
    <col min="11277" max="11277" width="11.5703125" style="410" bestFit="1" customWidth="1"/>
    <col min="11278" max="11278" width="13.42578125" style="410" customWidth="1"/>
    <col min="11279" max="11279" width="14.5703125" style="410" customWidth="1"/>
    <col min="11280" max="11524" width="9.140625" style="410"/>
    <col min="11525" max="11525" width="2.7109375" style="410" customWidth="1"/>
    <col min="11526" max="11530" width="15.7109375" style="410" customWidth="1"/>
    <col min="11531" max="11531" width="2.85546875" style="410" customWidth="1"/>
    <col min="11532" max="11532" width="5.85546875" style="410" customWidth="1"/>
    <col min="11533" max="11533" width="11.5703125" style="410" bestFit="1" customWidth="1"/>
    <col min="11534" max="11534" width="13.42578125" style="410" customWidth="1"/>
    <col min="11535" max="11535" width="14.5703125" style="410" customWidth="1"/>
    <col min="11536" max="11780" width="9.140625" style="410"/>
    <col min="11781" max="11781" width="2.7109375" style="410" customWidth="1"/>
    <col min="11782" max="11786" width="15.7109375" style="410" customWidth="1"/>
    <col min="11787" max="11787" width="2.85546875" style="410" customWidth="1"/>
    <col min="11788" max="11788" width="5.85546875" style="410" customWidth="1"/>
    <col min="11789" max="11789" width="11.5703125" style="410" bestFit="1" customWidth="1"/>
    <col min="11790" max="11790" width="13.42578125" style="410" customWidth="1"/>
    <col min="11791" max="11791" width="14.5703125" style="410" customWidth="1"/>
    <col min="11792" max="12036" width="9.140625" style="410"/>
    <col min="12037" max="12037" width="2.7109375" style="410" customWidth="1"/>
    <col min="12038" max="12042" width="15.7109375" style="410" customWidth="1"/>
    <col min="12043" max="12043" width="2.85546875" style="410" customWidth="1"/>
    <col min="12044" max="12044" width="5.85546875" style="410" customWidth="1"/>
    <col min="12045" max="12045" width="11.5703125" style="410" bestFit="1" customWidth="1"/>
    <col min="12046" max="12046" width="13.42578125" style="410" customWidth="1"/>
    <col min="12047" max="12047" width="14.5703125" style="410" customWidth="1"/>
    <col min="12048" max="12292" width="9.140625" style="410"/>
    <col min="12293" max="12293" width="2.7109375" style="410" customWidth="1"/>
    <col min="12294" max="12298" width="15.7109375" style="410" customWidth="1"/>
    <col min="12299" max="12299" width="2.85546875" style="410" customWidth="1"/>
    <col min="12300" max="12300" width="5.85546875" style="410" customWidth="1"/>
    <col min="12301" max="12301" width="11.5703125" style="410" bestFit="1" customWidth="1"/>
    <col min="12302" max="12302" width="13.42578125" style="410" customWidth="1"/>
    <col min="12303" max="12303" width="14.5703125" style="410" customWidth="1"/>
    <col min="12304" max="12548" width="9.140625" style="410"/>
    <col min="12549" max="12549" width="2.7109375" style="410" customWidth="1"/>
    <col min="12550" max="12554" width="15.7109375" style="410" customWidth="1"/>
    <col min="12555" max="12555" width="2.85546875" style="410" customWidth="1"/>
    <col min="12556" max="12556" width="5.85546875" style="410" customWidth="1"/>
    <col min="12557" max="12557" width="11.5703125" style="410" bestFit="1" customWidth="1"/>
    <col min="12558" max="12558" width="13.42578125" style="410" customWidth="1"/>
    <col min="12559" max="12559" width="14.5703125" style="410" customWidth="1"/>
    <col min="12560" max="12804" width="9.140625" style="410"/>
    <col min="12805" max="12805" width="2.7109375" style="410" customWidth="1"/>
    <col min="12806" max="12810" width="15.7109375" style="410" customWidth="1"/>
    <col min="12811" max="12811" width="2.85546875" style="410" customWidth="1"/>
    <col min="12812" max="12812" width="5.85546875" style="410" customWidth="1"/>
    <col min="12813" max="12813" width="11.5703125" style="410" bestFit="1" customWidth="1"/>
    <col min="12814" max="12814" width="13.42578125" style="410" customWidth="1"/>
    <col min="12815" max="12815" width="14.5703125" style="410" customWidth="1"/>
    <col min="12816" max="13060" width="9.140625" style="410"/>
    <col min="13061" max="13061" width="2.7109375" style="410" customWidth="1"/>
    <col min="13062" max="13066" width="15.7109375" style="410" customWidth="1"/>
    <col min="13067" max="13067" width="2.85546875" style="410" customWidth="1"/>
    <col min="13068" max="13068" width="5.85546875" style="410" customWidth="1"/>
    <col min="13069" max="13069" width="11.5703125" style="410" bestFit="1" customWidth="1"/>
    <col min="13070" max="13070" width="13.42578125" style="410" customWidth="1"/>
    <col min="13071" max="13071" width="14.5703125" style="410" customWidth="1"/>
    <col min="13072" max="13316" width="9.140625" style="410"/>
    <col min="13317" max="13317" width="2.7109375" style="410" customWidth="1"/>
    <col min="13318" max="13322" width="15.7109375" style="410" customWidth="1"/>
    <col min="13323" max="13323" width="2.85546875" style="410" customWidth="1"/>
    <col min="13324" max="13324" width="5.85546875" style="410" customWidth="1"/>
    <col min="13325" max="13325" width="11.5703125" style="410" bestFit="1" customWidth="1"/>
    <col min="13326" max="13326" width="13.42578125" style="410" customWidth="1"/>
    <col min="13327" max="13327" width="14.5703125" style="410" customWidth="1"/>
    <col min="13328" max="13572" width="9.140625" style="410"/>
    <col min="13573" max="13573" width="2.7109375" style="410" customWidth="1"/>
    <col min="13574" max="13578" width="15.7109375" style="410" customWidth="1"/>
    <col min="13579" max="13579" width="2.85546875" style="410" customWidth="1"/>
    <col min="13580" max="13580" width="5.85546875" style="410" customWidth="1"/>
    <col min="13581" max="13581" width="11.5703125" style="410" bestFit="1" customWidth="1"/>
    <col min="13582" max="13582" width="13.42578125" style="410" customWidth="1"/>
    <col min="13583" max="13583" width="14.5703125" style="410" customWidth="1"/>
    <col min="13584" max="13828" width="9.140625" style="410"/>
    <col min="13829" max="13829" width="2.7109375" style="410" customWidth="1"/>
    <col min="13830" max="13834" width="15.7109375" style="410" customWidth="1"/>
    <col min="13835" max="13835" width="2.85546875" style="410" customWidth="1"/>
    <col min="13836" max="13836" width="5.85546875" style="410" customWidth="1"/>
    <col min="13837" max="13837" width="11.5703125" style="410" bestFit="1" customWidth="1"/>
    <col min="13838" max="13838" width="13.42578125" style="410" customWidth="1"/>
    <col min="13839" max="13839" width="14.5703125" style="410" customWidth="1"/>
    <col min="13840" max="14084" width="9.140625" style="410"/>
    <col min="14085" max="14085" width="2.7109375" style="410" customWidth="1"/>
    <col min="14086" max="14090" width="15.7109375" style="410" customWidth="1"/>
    <col min="14091" max="14091" width="2.85546875" style="410" customWidth="1"/>
    <col min="14092" max="14092" width="5.85546875" style="410" customWidth="1"/>
    <col min="14093" max="14093" width="11.5703125" style="410" bestFit="1" customWidth="1"/>
    <col min="14094" max="14094" width="13.42578125" style="410" customWidth="1"/>
    <col min="14095" max="14095" width="14.5703125" style="410" customWidth="1"/>
    <col min="14096" max="14340" width="9.140625" style="410"/>
    <col min="14341" max="14341" width="2.7109375" style="410" customWidth="1"/>
    <col min="14342" max="14346" width="15.7109375" style="410" customWidth="1"/>
    <col min="14347" max="14347" width="2.85546875" style="410" customWidth="1"/>
    <col min="14348" max="14348" width="5.85546875" style="410" customWidth="1"/>
    <col min="14349" max="14349" width="11.5703125" style="410" bestFit="1" customWidth="1"/>
    <col min="14350" max="14350" width="13.42578125" style="410" customWidth="1"/>
    <col min="14351" max="14351" width="14.5703125" style="410" customWidth="1"/>
    <col min="14352" max="14596" width="9.140625" style="410"/>
    <col min="14597" max="14597" width="2.7109375" style="410" customWidth="1"/>
    <col min="14598" max="14602" width="15.7109375" style="410" customWidth="1"/>
    <col min="14603" max="14603" width="2.85546875" style="410" customWidth="1"/>
    <col min="14604" max="14604" width="5.85546875" style="410" customWidth="1"/>
    <col min="14605" max="14605" width="11.5703125" style="410" bestFit="1" customWidth="1"/>
    <col min="14606" max="14606" width="13.42578125" style="410" customWidth="1"/>
    <col min="14607" max="14607" width="14.5703125" style="410" customWidth="1"/>
    <col min="14608" max="14852" width="9.140625" style="410"/>
    <col min="14853" max="14853" width="2.7109375" style="410" customWidth="1"/>
    <col min="14854" max="14858" width="15.7109375" style="410" customWidth="1"/>
    <col min="14859" max="14859" width="2.85546875" style="410" customWidth="1"/>
    <col min="14860" max="14860" width="5.85546875" style="410" customWidth="1"/>
    <col min="14861" max="14861" width="11.5703125" style="410" bestFit="1" customWidth="1"/>
    <col min="14862" max="14862" width="13.42578125" style="410" customWidth="1"/>
    <col min="14863" max="14863" width="14.5703125" style="410" customWidth="1"/>
    <col min="14864" max="15108" width="9.140625" style="410"/>
    <col min="15109" max="15109" width="2.7109375" style="410" customWidth="1"/>
    <col min="15110" max="15114" width="15.7109375" style="410" customWidth="1"/>
    <col min="15115" max="15115" width="2.85546875" style="410" customWidth="1"/>
    <col min="15116" max="15116" width="5.85546875" style="410" customWidth="1"/>
    <col min="15117" max="15117" width="11.5703125" style="410" bestFit="1" customWidth="1"/>
    <col min="15118" max="15118" width="13.42578125" style="410" customWidth="1"/>
    <col min="15119" max="15119" width="14.5703125" style="410" customWidth="1"/>
    <col min="15120" max="15364" width="9.140625" style="410"/>
    <col min="15365" max="15365" width="2.7109375" style="410" customWidth="1"/>
    <col min="15366" max="15370" width="15.7109375" style="410" customWidth="1"/>
    <col min="15371" max="15371" width="2.85546875" style="410" customWidth="1"/>
    <col min="15372" max="15372" width="5.85546875" style="410" customWidth="1"/>
    <col min="15373" max="15373" width="11.5703125" style="410" bestFit="1" customWidth="1"/>
    <col min="15374" max="15374" width="13.42578125" style="410" customWidth="1"/>
    <col min="15375" max="15375" width="14.5703125" style="410" customWidth="1"/>
    <col min="15376" max="15620" width="9.140625" style="410"/>
    <col min="15621" max="15621" width="2.7109375" style="410" customWidth="1"/>
    <col min="15622" max="15626" width="15.7109375" style="410" customWidth="1"/>
    <col min="15627" max="15627" width="2.85546875" style="410" customWidth="1"/>
    <col min="15628" max="15628" width="5.85546875" style="410" customWidth="1"/>
    <col min="15629" max="15629" width="11.5703125" style="410" bestFit="1" customWidth="1"/>
    <col min="15630" max="15630" width="13.42578125" style="410" customWidth="1"/>
    <col min="15631" max="15631" width="14.5703125" style="410" customWidth="1"/>
    <col min="15632" max="15876" width="9.140625" style="410"/>
    <col min="15877" max="15877" width="2.7109375" style="410" customWidth="1"/>
    <col min="15878" max="15882" width="15.7109375" style="410" customWidth="1"/>
    <col min="15883" max="15883" width="2.85546875" style="410" customWidth="1"/>
    <col min="15884" max="15884" width="5.85546875" style="410" customWidth="1"/>
    <col min="15885" max="15885" width="11.5703125" style="410" bestFit="1" customWidth="1"/>
    <col min="15886" max="15886" width="13.42578125" style="410" customWidth="1"/>
    <col min="15887" max="15887" width="14.5703125" style="410" customWidth="1"/>
    <col min="15888" max="16132" width="9.140625" style="410"/>
    <col min="16133" max="16133" width="2.7109375" style="410" customWidth="1"/>
    <col min="16134" max="16138" width="15.7109375" style="410" customWidth="1"/>
    <col min="16139" max="16139" width="2.85546875" style="410" customWidth="1"/>
    <col min="16140" max="16140" width="5.85546875" style="410" customWidth="1"/>
    <col min="16141" max="16141" width="11.5703125" style="410" bestFit="1" customWidth="1"/>
    <col min="16142" max="16142" width="13.42578125" style="410" customWidth="1"/>
    <col min="16143" max="16143" width="14.5703125" style="410" customWidth="1"/>
    <col min="16144" max="16384" width="9.140625" style="410"/>
  </cols>
  <sheetData>
    <row r="1" spans="1:20" x14ac:dyDescent="0.25">
      <c r="I1" s="1076"/>
      <c r="J1" s="1076"/>
      <c r="K1" s="1076"/>
      <c r="L1" s="411"/>
    </row>
    <row r="2" spans="1:20" ht="24.75" customHeight="1" x14ac:dyDescent="0.25">
      <c r="B2" s="454"/>
      <c r="D2" s="1081" t="s">
        <v>135</v>
      </c>
      <c r="E2" s="1081"/>
      <c r="F2" s="1081"/>
      <c r="G2" s="1081"/>
      <c r="H2" s="1081"/>
      <c r="I2" s="595"/>
      <c r="J2" s="454"/>
      <c r="K2" s="454"/>
    </row>
    <row r="3" spans="1:20" ht="24.95" customHeight="1" x14ac:dyDescent="0.25">
      <c r="A3" s="412"/>
      <c r="B3" s="413"/>
      <c r="C3" s="595"/>
      <c r="D3" s="595"/>
      <c r="E3" s="595"/>
      <c r="F3" s="595"/>
      <c r="G3" s="595"/>
      <c r="H3" s="595"/>
      <c r="I3" s="595"/>
      <c r="J3" s="414"/>
      <c r="K3" s="415"/>
    </row>
    <row r="4" spans="1:20" ht="24.95" customHeight="1" x14ac:dyDescent="0.25">
      <c r="A4" s="416"/>
      <c r="B4" s="413"/>
      <c r="C4" s="413"/>
      <c r="D4" s="1077"/>
      <c r="E4" s="1077"/>
      <c r="F4" s="1077"/>
      <c r="G4" s="1077"/>
      <c r="H4" s="417"/>
      <c r="I4" s="414"/>
      <c r="J4" s="414"/>
      <c r="K4" s="418"/>
    </row>
    <row r="5" spans="1:20" ht="24.95" customHeight="1" x14ac:dyDescent="0.25">
      <c r="A5" s="416"/>
      <c r="B5" s="1078" t="s">
        <v>184</v>
      </c>
      <c r="C5" s="1078"/>
      <c r="D5" s="419" t="s">
        <v>330</v>
      </c>
      <c r="E5" s="1079" t="s">
        <v>124</v>
      </c>
      <c r="F5" s="1080"/>
      <c r="G5" s="420"/>
      <c r="H5" s="421" t="s">
        <v>79</v>
      </c>
      <c r="I5" s="1078" t="s">
        <v>185</v>
      </c>
      <c r="J5" s="1078"/>
      <c r="K5" s="418"/>
      <c r="N5" s="422"/>
    </row>
    <row r="6" spans="1:20" ht="24.95" customHeight="1" x14ac:dyDescent="0.25">
      <c r="A6" s="416"/>
      <c r="B6" s="1078"/>
      <c r="C6" s="1078"/>
      <c r="D6" s="423"/>
      <c r="E6" s="424"/>
      <c r="F6" s="424"/>
      <c r="G6" s="416"/>
      <c r="H6" s="416"/>
      <c r="I6" s="1078"/>
      <c r="J6" s="1078"/>
      <c r="K6" s="418"/>
      <c r="M6" s="425"/>
      <c r="N6" s="422"/>
    </row>
    <row r="7" spans="1:20" ht="24.95" customHeight="1" x14ac:dyDescent="0.25">
      <c r="A7" s="416"/>
      <c r="B7" s="426"/>
      <c r="C7" s="426"/>
      <c r="D7" s="427"/>
      <c r="E7" s="427"/>
      <c r="F7" s="1082"/>
      <c r="G7" s="1082"/>
      <c r="H7" s="1082"/>
      <c r="I7" s="1082"/>
      <c r="J7" s="426"/>
      <c r="K7" s="418"/>
      <c r="M7" s="425"/>
      <c r="N7" s="422"/>
    </row>
    <row r="8" spans="1:20" ht="24.95" customHeight="1" x14ac:dyDescent="0.25">
      <c r="A8" s="416"/>
      <c r="B8" s="1083"/>
      <c r="C8" s="1083"/>
      <c r="D8" s="427"/>
      <c r="E8" s="427"/>
      <c r="F8" s="1084"/>
      <c r="G8" s="1085"/>
      <c r="H8" s="428"/>
      <c r="I8" s="1089" t="s">
        <v>341</v>
      </c>
      <c r="J8" s="1089"/>
      <c r="K8" s="418"/>
      <c r="M8" s="425"/>
      <c r="N8" s="422"/>
      <c r="O8" s="429"/>
    </row>
    <row r="9" spans="1:20" ht="24.95" customHeight="1" x14ac:dyDescent="0.25">
      <c r="A9" s="416"/>
      <c r="B9" s="1078" t="s">
        <v>125</v>
      </c>
      <c r="C9" s="1078"/>
      <c r="D9" s="430" t="s">
        <v>126</v>
      </c>
      <c r="F9" s="1085"/>
      <c r="G9" s="1085"/>
      <c r="H9" s="416"/>
      <c r="I9" s="1089"/>
      <c r="J9" s="1089"/>
      <c r="K9" s="418"/>
      <c r="N9" s="422"/>
      <c r="O9" s="429"/>
    </row>
    <row r="10" spans="1:20" ht="24.95" customHeight="1" x14ac:dyDescent="0.25">
      <c r="A10" s="416"/>
      <c r="B10" s="1078"/>
      <c r="C10" s="1078"/>
      <c r="D10" s="431"/>
      <c r="E10" s="456" t="s">
        <v>183</v>
      </c>
      <c r="F10" s="455"/>
      <c r="G10" s="416"/>
      <c r="H10" s="1071" t="s">
        <v>43</v>
      </c>
      <c r="I10" s="1071"/>
      <c r="L10" s="428"/>
      <c r="M10" s="425"/>
      <c r="N10" s="422"/>
      <c r="O10" s="429"/>
      <c r="P10" s="422"/>
      <c r="R10" s="422"/>
      <c r="S10" s="422"/>
      <c r="T10" s="422"/>
    </row>
    <row r="11" spans="1:20" ht="24.95" customHeight="1" x14ac:dyDescent="0.25">
      <c r="A11" s="416"/>
      <c r="D11" s="431"/>
      <c r="E11" s="1078" t="s">
        <v>127</v>
      </c>
      <c r="F11" s="1078"/>
      <c r="G11" s="432"/>
      <c r="H11" s="432"/>
      <c r="I11" s="860"/>
      <c r="J11" s="860"/>
      <c r="K11" s="860"/>
      <c r="L11" s="428"/>
      <c r="N11" s="422"/>
      <c r="O11" s="429"/>
      <c r="P11" s="422"/>
      <c r="R11" s="422"/>
      <c r="S11" s="422"/>
      <c r="T11" s="422"/>
    </row>
    <row r="12" spans="1:20" ht="24.95" customHeight="1" x14ac:dyDescent="0.25">
      <c r="A12" s="416"/>
      <c r="B12" s="1083"/>
      <c r="C12" s="1083"/>
      <c r="D12" s="433"/>
      <c r="E12" s="1078"/>
      <c r="F12" s="1078"/>
      <c r="I12" s="1070" t="s">
        <v>351</v>
      </c>
      <c r="J12" s="1070"/>
      <c r="K12" s="860"/>
      <c r="L12" s="428"/>
      <c r="N12" s="422"/>
      <c r="O12" s="422"/>
      <c r="P12" s="422"/>
      <c r="Q12" s="429"/>
      <c r="R12" s="422"/>
      <c r="S12" s="422"/>
      <c r="T12" s="422"/>
    </row>
    <row r="13" spans="1:20" ht="24.95" customHeight="1" x14ac:dyDescent="0.25">
      <c r="A13" s="416"/>
      <c r="B13" s="1078" t="s">
        <v>128</v>
      </c>
      <c r="C13" s="1078"/>
      <c r="D13" s="434" t="s">
        <v>335</v>
      </c>
      <c r="K13" s="413"/>
      <c r="L13" s="428"/>
      <c r="N13" s="422"/>
      <c r="O13" s="422"/>
      <c r="P13" s="422"/>
      <c r="R13" s="422"/>
      <c r="S13" s="422"/>
      <c r="T13" s="422"/>
    </row>
    <row r="14" spans="1:20" ht="24.95" customHeight="1" x14ac:dyDescent="0.25">
      <c r="A14" s="416"/>
      <c r="B14" s="1078"/>
      <c r="C14" s="1078"/>
      <c r="I14" s="1078" t="s">
        <v>139</v>
      </c>
      <c r="J14" s="1078"/>
      <c r="K14" s="413"/>
      <c r="L14" s="428"/>
      <c r="N14" s="422"/>
      <c r="O14" s="422"/>
      <c r="P14" s="422"/>
      <c r="Q14" s="429"/>
      <c r="R14" s="422"/>
      <c r="S14" s="422"/>
      <c r="T14" s="422"/>
    </row>
    <row r="15" spans="1:20" ht="24.95" customHeight="1" x14ac:dyDescent="0.25">
      <c r="A15" s="416"/>
      <c r="E15" s="435"/>
      <c r="F15" s="436"/>
      <c r="G15" s="437"/>
      <c r="I15" s="1078"/>
      <c r="J15" s="1078"/>
      <c r="K15" s="418"/>
      <c r="L15" s="428"/>
      <c r="N15" s="422"/>
      <c r="O15" s="422"/>
      <c r="P15" s="422"/>
      <c r="R15" s="422"/>
      <c r="S15" s="422"/>
      <c r="T15" s="422"/>
    </row>
    <row r="16" spans="1:20" ht="24.95" customHeight="1" x14ac:dyDescent="0.25">
      <c r="A16" s="416"/>
      <c r="D16" s="416"/>
      <c r="H16" s="438"/>
      <c r="L16" s="428"/>
      <c r="N16" s="422"/>
      <c r="O16" s="422"/>
      <c r="P16" s="422"/>
      <c r="Q16" s="429"/>
      <c r="R16" s="422"/>
      <c r="S16" s="422"/>
      <c r="T16" s="422"/>
    </row>
    <row r="17" spans="1:20" ht="24.95" customHeight="1" x14ac:dyDescent="0.25">
      <c r="A17" s="416"/>
      <c r="B17" s="1083"/>
      <c r="C17" s="1083"/>
      <c r="D17" s="439"/>
      <c r="H17" s="438"/>
      <c r="I17" s="1072" t="s">
        <v>129</v>
      </c>
      <c r="J17" s="1072"/>
      <c r="K17" s="418"/>
      <c r="L17" s="440"/>
      <c r="M17" s="429"/>
      <c r="N17" s="429"/>
      <c r="O17" s="429"/>
      <c r="P17" s="422"/>
      <c r="R17" s="422"/>
      <c r="S17" s="422"/>
      <c r="T17" s="422"/>
    </row>
    <row r="18" spans="1:20" ht="24.95" customHeight="1" x14ac:dyDescent="0.25">
      <c r="A18" s="418"/>
      <c r="B18" s="1086" t="s">
        <v>186</v>
      </c>
      <c r="C18" s="1086"/>
      <c r="D18" s="441" t="s">
        <v>130</v>
      </c>
      <c r="E18" s="413"/>
      <c r="F18" s="413"/>
      <c r="I18" s="1072"/>
      <c r="J18" s="1072"/>
      <c r="K18" s="418"/>
      <c r="N18" s="422"/>
      <c r="O18" s="422"/>
      <c r="P18" s="422"/>
      <c r="R18" s="422"/>
      <c r="S18" s="422"/>
      <c r="T18" s="422"/>
    </row>
    <row r="19" spans="1:20" ht="24.95" customHeight="1" x14ac:dyDescent="0.25">
      <c r="A19" s="442"/>
      <c r="B19" s="1086"/>
      <c r="C19" s="1086"/>
      <c r="D19" s="443"/>
      <c r="E19" s="457" t="s">
        <v>131</v>
      </c>
      <c r="F19" s="444"/>
      <c r="G19" s="416"/>
      <c r="H19" s="416"/>
      <c r="I19" s="1087"/>
      <c r="J19" s="1087"/>
      <c r="K19" s="442"/>
      <c r="N19" s="422"/>
      <c r="O19" s="429"/>
      <c r="T19" s="422"/>
    </row>
    <row r="20" spans="1:20" ht="24.95" customHeight="1" x14ac:dyDescent="0.25">
      <c r="A20" s="442"/>
      <c r="B20" s="1088"/>
      <c r="C20" s="1088"/>
      <c r="D20" s="443"/>
      <c r="E20" s="1086" t="s">
        <v>132</v>
      </c>
      <c r="F20" s="1086"/>
      <c r="I20" s="1086" t="s">
        <v>138</v>
      </c>
      <c r="J20" s="1086"/>
      <c r="K20" s="442"/>
      <c r="M20" s="429"/>
      <c r="N20" s="422"/>
      <c r="P20" s="429"/>
      <c r="T20" s="422"/>
    </row>
    <row r="21" spans="1:20" ht="24.95" customHeight="1" x14ac:dyDescent="0.25">
      <c r="A21" s="442"/>
      <c r="B21" s="1088"/>
      <c r="C21" s="1088"/>
      <c r="D21" s="443"/>
      <c r="E21" s="1086"/>
      <c r="F21" s="1086"/>
      <c r="I21" s="1086"/>
      <c r="J21" s="1086"/>
      <c r="K21" s="442"/>
      <c r="M21" s="429"/>
      <c r="N21" s="422"/>
      <c r="O21" s="429"/>
    </row>
    <row r="22" spans="1:20" ht="24.95" customHeight="1" x14ac:dyDescent="0.25">
      <c r="B22" s="1086" t="s">
        <v>187</v>
      </c>
      <c r="C22" s="1086"/>
      <c r="D22" s="445" t="s">
        <v>331</v>
      </c>
      <c r="K22" s="446"/>
      <c r="N22" s="422"/>
    </row>
    <row r="23" spans="1:20" ht="24.95" customHeight="1" x14ac:dyDescent="0.25">
      <c r="B23" s="1086"/>
      <c r="C23" s="1086"/>
      <c r="D23" s="447"/>
      <c r="H23" s="438"/>
      <c r="I23" s="1074" t="s">
        <v>137</v>
      </c>
      <c r="J23" s="1075"/>
      <c r="K23" s="446"/>
      <c r="L23" s="425"/>
    </row>
    <row r="24" spans="1:20" ht="24.95" customHeight="1" x14ac:dyDescent="0.25">
      <c r="A24" s="315"/>
      <c r="B24" s="315"/>
      <c r="C24" s="315"/>
      <c r="D24" s="315"/>
      <c r="F24" s="1072" t="s">
        <v>133</v>
      </c>
      <c r="G24" s="1072"/>
      <c r="H24" s="438"/>
      <c r="I24" s="1074"/>
      <c r="J24" s="1075"/>
      <c r="K24" s="446"/>
      <c r="M24" s="429"/>
      <c r="O24" s="429"/>
    </row>
    <row r="25" spans="1:20" ht="24.95" customHeight="1" x14ac:dyDescent="0.25">
      <c r="A25" s="315"/>
      <c r="D25" s="315"/>
      <c r="E25" s="448"/>
      <c r="F25" s="1072"/>
      <c r="G25" s="1072"/>
      <c r="H25" s="413"/>
      <c r="K25" s="446"/>
    </row>
    <row r="26" spans="1:20" ht="24.95" customHeight="1" x14ac:dyDescent="0.25">
      <c r="A26" s="315"/>
      <c r="I26" s="1074" t="s">
        <v>182</v>
      </c>
      <c r="J26" s="1073"/>
      <c r="K26" s="446"/>
      <c r="M26" s="429"/>
      <c r="N26" s="429"/>
    </row>
    <row r="27" spans="1:20" ht="24.95" customHeight="1" x14ac:dyDescent="0.25">
      <c r="A27" s="315"/>
      <c r="B27" s="1091"/>
      <c r="C27" s="1091"/>
      <c r="D27" s="1091"/>
      <c r="E27" s="449"/>
      <c r="F27" s="449"/>
      <c r="I27" s="1074"/>
      <c r="J27" s="1073"/>
      <c r="M27" s="429"/>
      <c r="N27" s="429"/>
    </row>
    <row r="28" spans="1:20" ht="24.95" customHeight="1" x14ac:dyDescent="0.25">
      <c r="E28" s="449"/>
      <c r="F28" s="449"/>
    </row>
    <row r="29" spans="1:20" ht="24.95" customHeight="1" x14ac:dyDescent="0.25">
      <c r="F29" s="1092"/>
      <c r="G29" s="1092"/>
      <c r="H29" s="450"/>
      <c r="I29" s="1094"/>
      <c r="J29" s="1094"/>
    </row>
    <row r="30" spans="1:20" ht="10.5" customHeight="1" x14ac:dyDescent="0.25">
      <c r="G30" s="1083"/>
      <c r="H30" s="1083"/>
    </row>
    <row r="31" spans="1:20" ht="24.95" customHeight="1" x14ac:dyDescent="0.25">
      <c r="F31" s="1073" t="s">
        <v>134</v>
      </c>
      <c r="G31" s="1073"/>
      <c r="I31" s="449"/>
      <c r="J31" s="449"/>
    </row>
    <row r="32" spans="1:20" ht="24.95" customHeight="1" x14ac:dyDescent="0.25">
      <c r="B32" s="315"/>
      <c r="C32" s="315"/>
      <c r="D32" s="315"/>
      <c r="E32" s="315"/>
      <c r="F32" s="1073"/>
      <c r="G32" s="1073"/>
      <c r="I32" s="449"/>
      <c r="J32" s="449"/>
      <c r="K32" s="315"/>
    </row>
    <row r="33" spans="1:11" ht="12.95" customHeight="1" x14ac:dyDescent="0.25"/>
    <row r="34" spans="1:11" ht="12.95" customHeight="1" x14ac:dyDescent="0.25">
      <c r="A34" s="1093"/>
      <c r="B34" s="1093"/>
      <c r="C34" s="1093"/>
      <c r="D34" s="1093"/>
      <c r="E34" s="1093"/>
      <c r="F34" s="1093"/>
      <c r="G34" s="1093"/>
      <c r="H34" s="1093"/>
      <c r="I34" s="1093"/>
      <c r="J34" s="1093"/>
      <c r="K34" s="1093"/>
    </row>
    <row r="35" spans="1:11" ht="20.100000000000001" customHeight="1" x14ac:dyDescent="0.25">
      <c r="A35" s="1090"/>
      <c r="B35" s="1090"/>
      <c r="C35" s="1090"/>
      <c r="D35" s="1090"/>
      <c r="E35" s="1090"/>
      <c r="F35" s="1090"/>
      <c r="G35" s="1090"/>
      <c r="H35" s="1090"/>
      <c r="I35" s="1090"/>
      <c r="J35" s="1090"/>
      <c r="K35" s="1090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1"/>
      <c r="B38" s="451"/>
      <c r="C38" s="451"/>
      <c r="D38" s="428"/>
      <c r="E38" s="452"/>
      <c r="F38" s="452"/>
      <c r="G38" s="452"/>
      <c r="H38" s="452"/>
    </row>
    <row r="39" spans="1:11" ht="15" customHeight="1" x14ac:dyDescent="0.25">
      <c r="A39" s="451"/>
      <c r="B39" s="451"/>
      <c r="C39" s="451"/>
      <c r="D39" s="428"/>
      <c r="E39" s="452"/>
      <c r="F39" s="452"/>
      <c r="G39" s="452"/>
      <c r="H39" s="452"/>
    </row>
    <row r="40" spans="1:11" ht="15" customHeight="1" x14ac:dyDescent="0.25">
      <c r="A40" s="451"/>
      <c r="B40" s="451"/>
      <c r="C40" s="451"/>
      <c r="D40" s="428"/>
      <c r="E40" s="452"/>
      <c r="F40" s="452"/>
      <c r="G40" s="452"/>
      <c r="H40" s="452"/>
    </row>
    <row r="41" spans="1:11" ht="15" customHeight="1" x14ac:dyDescent="0.25">
      <c r="A41" s="451"/>
      <c r="B41" s="451"/>
      <c r="C41" s="451"/>
      <c r="D41" s="428"/>
      <c r="E41" s="452"/>
      <c r="F41" s="452"/>
      <c r="G41" s="452"/>
      <c r="H41" s="452"/>
    </row>
    <row r="42" spans="1:11" ht="15" customHeight="1" x14ac:dyDescent="0.25">
      <c r="A42" s="451"/>
      <c r="B42" s="451"/>
      <c r="C42" s="451"/>
      <c r="D42" s="428"/>
      <c r="E42" s="452"/>
      <c r="F42" s="452"/>
      <c r="G42" s="452"/>
      <c r="H42" s="452"/>
    </row>
    <row r="43" spans="1:11" ht="15" customHeight="1" x14ac:dyDescent="0.25">
      <c r="A43" s="451"/>
      <c r="B43" s="451"/>
      <c r="C43" s="451"/>
      <c r="D43" s="428"/>
      <c r="E43" s="452"/>
      <c r="F43" s="452"/>
      <c r="G43" s="452"/>
      <c r="H43" s="452"/>
    </row>
    <row r="44" spans="1:11" ht="15" customHeight="1" x14ac:dyDescent="0.25">
      <c r="A44" s="451"/>
      <c r="B44" s="451"/>
      <c r="C44" s="451"/>
      <c r="D44" s="428"/>
      <c r="E44" s="452"/>
      <c r="F44" s="452"/>
      <c r="G44" s="452"/>
      <c r="H44" s="452"/>
    </row>
    <row r="45" spans="1:11" ht="15" customHeight="1" x14ac:dyDescent="0.25">
      <c r="A45" s="451"/>
      <c r="B45" s="451"/>
      <c r="C45" s="451"/>
      <c r="D45" s="428"/>
      <c r="E45" s="452"/>
      <c r="F45" s="452"/>
      <c r="G45" s="452"/>
      <c r="H45" s="452"/>
    </row>
    <row r="46" spans="1:11" ht="15" customHeight="1" x14ac:dyDescent="0.25">
      <c r="A46" s="451"/>
      <c r="B46" s="451"/>
      <c r="C46" s="451"/>
      <c r="D46" s="428"/>
      <c r="E46" s="452"/>
      <c r="F46" s="452"/>
      <c r="G46" s="452"/>
      <c r="H46" s="452"/>
    </row>
    <row r="47" spans="1:11" ht="15" customHeight="1" x14ac:dyDescent="0.25">
      <c r="E47" s="453"/>
      <c r="F47" s="453"/>
      <c r="G47" s="453"/>
      <c r="H47" s="453"/>
    </row>
    <row r="48" spans="1:11" ht="15" customHeight="1" x14ac:dyDescent="0.25">
      <c r="E48" s="453"/>
      <c r="F48" s="453"/>
      <c r="G48" s="453"/>
      <c r="H48" s="453"/>
    </row>
    <row r="49" spans="4:20" ht="15" customHeight="1" x14ac:dyDescent="0.25">
      <c r="E49" s="453"/>
      <c r="F49" s="453"/>
      <c r="G49" s="453"/>
      <c r="H49" s="453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2" customFormat="1" ht="15" customHeight="1" x14ac:dyDescent="0.25"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</row>
    <row r="54" spans="4:20" s="352" customFormat="1" ht="15" customHeight="1" x14ac:dyDescent="0.25"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</row>
    <row r="55" spans="4:20" s="352" customFormat="1" ht="15" customHeight="1" x14ac:dyDescent="0.25"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</row>
    <row r="56" spans="4:20" s="352" customFormat="1" ht="15" customHeight="1" x14ac:dyDescent="0.25"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</row>
    <row r="57" spans="4:20" s="352" customFormat="1" ht="15" customHeight="1" x14ac:dyDescent="0.25"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</row>
    <row r="58" spans="4:20" s="352" customFormat="1" ht="15" customHeight="1" x14ac:dyDescent="0.25"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</row>
    <row r="59" spans="4:20" s="352" customFormat="1" ht="15" customHeight="1" x14ac:dyDescent="0.25"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</row>
    <row r="60" spans="4:20" s="352" customFormat="1" ht="15" customHeight="1" x14ac:dyDescent="0.25"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</row>
    <row r="61" spans="4:20" s="352" customFormat="1" ht="15" customHeight="1" x14ac:dyDescent="0.25"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</row>
    <row r="62" spans="4:20" s="352" customFormat="1" ht="15" customHeight="1" x14ac:dyDescent="0.25"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</row>
    <row r="63" spans="4:20" s="352" customFormat="1" ht="15" customHeight="1" x14ac:dyDescent="0.25"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</row>
  </sheetData>
  <mergeCells count="35">
    <mergeCell ref="A35:K35"/>
    <mergeCell ref="B27:D27"/>
    <mergeCell ref="F29:G29"/>
    <mergeCell ref="G30:H30"/>
    <mergeCell ref="A34:K34"/>
    <mergeCell ref="I29:J29"/>
    <mergeCell ref="F7:I7"/>
    <mergeCell ref="B8:C8"/>
    <mergeCell ref="F8:G9"/>
    <mergeCell ref="B9:C10"/>
    <mergeCell ref="B22:C23"/>
    <mergeCell ref="E11:F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8:J9"/>
    <mergeCell ref="I1:K1"/>
    <mergeCell ref="D4:G4"/>
    <mergeCell ref="B5:C6"/>
    <mergeCell ref="E5:F5"/>
    <mergeCell ref="I5:J6"/>
    <mergeCell ref="D2:H2"/>
    <mergeCell ref="I12:J12"/>
    <mergeCell ref="H10:I10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activeCell="M24" sqref="M24"/>
    </sheetView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096"/>
      <c r="F1" s="1096"/>
    </row>
    <row r="2" spans="1:9" ht="15.75" customHeight="1" x14ac:dyDescent="0.2">
      <c r="A2" s="1097" t="s">
        <v>228</v>
      </c>
      <c r="B2" s="1097"/>
      <c r="C2" s="1097"/>
      <c r="D2" s="1097"/>
      <c r="E2" s="1097"/>
      <c r="F2" s="1097"/>
      <c r="G2" s="1097"/>
      <c r="H2" s="1097"/>
      <c r="I2" s="1097"/>
    </row>
    <row r="3" spans="1:9" x14ac:dyDescent="0.2">
      <c r="E3" s="696"/>
      <c r="F3" s="696"/>
    </row>
    <row r="4" spans="1:9" ht="15.75" customHeight="1" x14ac:dyDescent="0.2">
      <c r="I4" s="697"/>
    </row>
    <row r="5" spans="1:9" ht="15.75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</row>
    <row r="6" spans="1:9" ht="30" customHeight="1" x14ac:dyDescent="0.2">
      <c r="A6" s="459"/>
      <c r="B6" s="459"/>
      <c r="C6" s="459"/>
      <c r="D6" s="459"/>
      <c r="E6" s="459"/>
      <c r="F6" s="459"/>
      <c r="G6" s="460"/>
      <c r="H6" s="460"/>
    </row>
    <row r="7" spans="1:9" x14ac:dyDescent="0.2">
      <c r="A7" s="459"/>
      <c r="B7" s="459"/>
      <c r="C7" s="459"/>
      <c r="D7" s="459"/>
      <c r="E7" s="459"/>
      <c r="F7" s="459"/>
    </row>
    <row r="8" spans="1:9" ht="27" customHeight="1" x14ac:dyDescent="0.2">
      <c r="A8" s="459"/>
      <c r="B8" s="459"/>
      <c r="C8" s="459"/>
      <c r="D8" s="459"/>
      <c r="E8" s="459"/>
      <c r="F8" s="459"/>
    </row>
    <row r="9" spans="1:9" ht="12.95" customHeight="1" x14ac:dyDescent="0.2">
      <c r="A9" s="459"/>
      <c r="B9" s="459"/>
      <c r="C9" s="459"/>
      <c r="D9" s="459"/>
      <c r="E9" s="459"/>
      <c r="F9" s="459"/>
    </row>
    <row r="10" spans="1:9" ht="12.95" customHeight="1" x14ac:dyDescent="0.2">
      <c r="A10" s="459"/>
      <c r="B10" s="459"/>
      <c r="C10" s="459"/>
      <c r="D10" s="459"/>
      <c r="E10" s="459"/>
      <c r="F10" s="459"/>
    </row>
    <row r="11" spans="1:9" ht="12.95" customHeight="1" x14ac:dyDescent="0.2">
      <c r="A11" s="459"/>
      <c r="B11" s="459"/>
      <c r="C11" s="459"/>
      <c r="D11" s="459"/>
      <c r="E11" s="459"/>
      <c r="F11" s="459"/>
    </row>
    <row r="12" spans="1:9" ht="12.95" customHeight="1" x14ac:dyDescent="0.2">
      <c r="A12" s="459"/>
      <c r="B12" s="459"/>
      <c r="C12" s="459"/>
      <c r="D12" s="459"/>
      <c r="E12" s="459"/>
      <c r="F12" s="459"/>
    </row>
    <row r="13" spans="1:9" ht="12.95" customHeight="1" x14ac:dyDescent="0.2">
      <c r="A13" s="459"/>
      <c r="B13" s="459"/>
      <c r="C13" s="459"/>
      <c r="D13" s="459"/>
      <c r="E13" s="459"/>
      <c r="F13" s="459"/>
    </row>
    <row r="14" spans="1:9" ht="12.95" customHeight="1" x14ac:dyDescent="0.2">
      <c r="A14" s="459"/>
      <c r="B14" s="459"/>
      <c r="C14" s="459"/>
      <c r="D14" s="459"/>
      <c r="E14" s="459"/>
      <c r="F14" s="459"/>
    </row>
    <row r="15" spans="1:9" ht="12.95" customHeight="1" x14ac:dyDescent="0.2">
      <c r="A15" s="459"/>
      <c r="B15" s="459"/>
      <c r="C15" s="459"/>
      <c r="D15" s="459"/>
      <c r="E15" s="459"/>
      <c r="F15" s="459"/>
    </row>
    <row r="16" spans="1:9" ht="12.95" customHeight="1" x14ac:dyDescent="0.2">
      <c r="A16" s="459"/>
      <c r="B16" s="459"/>
      <c r="C16" s="459"/>
      <c r="D16" s="459"/>
      <c r="E16" s="459"/>
      <c r="F16" s="459"/>
    </row>
    <row r="17" spans="1:9" ht="12.95" customHeight="1" x14ac:dyDescent="0.2">
      <c r="A17" s="459"/>
      <c r="B17" s="459"/>
      <c r="C17" s="459"/>
      <c r="D17" s="459"/>
      <c r="E17" s="459"/>
      <c r="F17" s="459"/>
    </row>
    <row r="18" spans="1:9" ht="12.95" customHeight="1" x14ac:dyDescent="0.2">
      <c r="A18" s="459"/>
      <c r="B18" s="459"/>
      <c r="C18" s="459"/>
      <c r="D18" s="459"/>
      <c r="E18" s="459"/>
      <c r="F18" s="459"/>
    </row>
    <row r="19" spans="1:9" ht="12.95" customHeight="1" x14ac:dyDescent="0.2">
      <c r="A19" s="459"/>
      <c r="B19" s="459"/>
      <c r="C19" s="459"/>
      <c r="D19" s="459"/>
      <c r="E19" s="459"/>
      <c r="F19" s="459"/>
    </row>
    <row r="20" spans="1:9" ht="12.95" customHeight="1" x14ac:dyDescent="0.2">
      <c r="A20" s="459"/>
      <c r="B20" s="459"/>
      <c r="C20" s="459"/>
      <c r="D20" s="459"/>
      <c r="E20" s="459"/>
      <c r="F20" s="459"/>
    </row>
    <row r="21" spans="1:9" ht="27" customHeight="1" x14ac:dyDescent="0.2">
      <c r="A21" s="459"/>
      <c r="B21" s="459"/>
      <c r="C21" s="459"/>
      <c r="D21" s="459"/>
      <c r="E21" s="459"/>
      <c r="F21" s="459"/>
    </row>
    <row r="22" spans="1:9" ht="12.95" customHeight="1" x14ac:dyDescent="0.25">
      <c r="A22" s="459"/>
      <c r="B22" s="1095" t="s">
        <v>329</v>
      </c>
      <c r="C22" s="1095"/>
      <c r="D22" s="459"/>
      <c r="E22" s="459"/>
      <c r="F22" s="459"/>
      <c r="G22" s="4"/>
      <c r="H22" s="4"/>
      <c r="I22" s="4"/>
    </row>
    <row r="23" spans="1:9" ht="12.95" customHeight="1" x14ac:dyDescent="0.25">
      <c r="A23" s="591"/>
      <c r="B23" s="428" t="s">
        <v>316</v>
      </c>
      <c r="C23" s="428"/>
      <c r="D23" s="591" t="s">
        <v>304</v>
      </c>
      <c r="E23" s="428"/>
      <c r="H23" s="718" t="s">
        <v>307</v>
      </c>
      <c r="I23" s="718"/>
    </row>
    <row r="24" spans="1:9" ht="12.95" customHeight="1" x14ac:dyDescent="0.25">
      <c r="A24" s="591"/>
      <c r="B24" s="428" t="s">
        <v>317</v>
      </c>
      <c r="C24" s="428"/>
      <c r="D24" s="591" t="s">
        <v>305</v>
      </c>
      <c r="E24" s="428"/>
      <c r="F24" s="591" t="s">
        <v>306</v>
      </c>
      <c r="G24" s="428"/>
      <c r="H24" s="1095" t="s">
        <v>310</v>
      </c>
      <c r="I24" s="1095"/>
    </row>
    <row r="25" spans="1:9" ht="12.95" customHeight="1" x14ac:dyDescent="0.25">
      <c r="A25" s="591"/>
      <c r="B25" s="1095" t="s">
        <v>319</v>
      </c>
      <c r="C25" s="1095"/>
      <c r="D25" s="591" t="s">
        <v>308</v>
      </c>
      <c r="E25" s="428"/>
      <c r="F25" s="717" t="s">
        <v>309</v>
      </c>
      <c r="G25" s="717"/>
      <c r="H25" s="428" t="s">
        <v>318</v>
      </c>
      <c r="I25" s="428"/>
    </row>
    <row r="26" spans="1:9" ht="12.95" customHeight="1" x14ac:dyDescent="0.2">
      <c r="A26" s="719"/>
      <c r="B26" s="719"/>
      <c r="C26" s="719"/>
      <c r="D26" s="719"/>
      <c r="E26" s="719"/>
      <c r="F26" s="719"/>
      <c r="G26" s="720"/>
      <c r="H26" s="720"/>
      <c r="I26" s="720"/>
    </row>
    <row r="27" spans="1:9" ht="12.95" customHeight="1" x14ac:dyDescent="0.2">
      <c r="A27" s="459"/>
      <c r="B27" s="459"/>
      <c r="C27" s="459"/>
      <c r="D27" s="459"/>
      <c r="E27" s="459"/>
      <c r="F27" s="459"/>
    </row>
    <row r="28" spans="1:9" ht="12" customHeight="1" x14ac:dyDescent="0.25">
      <c r="A28" s="711"/>
      <c r="B28" s="590" t="s">
        <v>356</v>
      </c>
      <c r="C28" s="590"/>
      <c r="D28" s="590"/>
      <c r="E28" s="590" t="s">
        <v>153</v>
      </c>
      <c r="F28" s="590" t="s">
        <v>84</v>
      </c>
      <c r="G28" s="695" t="s">
        <v>85</v>
      </c>
      <c r="H28" s="410"/>
      <c r="I28" s="709"/>
    </row>
    <row r="29" spans="1:9" ht="12" customHeight="1" x14ac:dyDescent="0.25">
      <c r="A29" s="590" t="s">
        <v>25</v>
      </c>
      <c r="B29" s="301">
        <v>978842.9608421697</v>
      </c>
      <c r="C29" s="712"/>
      <c r="D29" s="712"/>
      <c r="E29" s="712">
        <f>'5'!G8</f>
        <v>876.25887799999998</v>
      </c>
      <c r="F29" s="712">
        <f>'5'!E8</f>
        <v>876.94375400000001</v>
      </c>
      <c r="G29" s="713">
        <f>'5'!F8*-1</f>
        <v>-0.68487599999999993</v>
      </c>
      <c r="H29" s="410"/>
      <c r="I29" s="709"/>
    </row>
    <row r="30" spans="1:9" ht="12" customHeight="1" x14ac:dyDescent="0.25">
      <c r="A30" s="590" t="s">
        <v>26</v>
      </c>
      <c r="B30" s="301">
        <v>558046.60684216954</v>
      </c>
      <c r="C30" s="712"/>
      <c r="D30" s="712"/>
      <c r="E30" s="712">
        <f>'5'!G9</f>
        <v>420.79635400000001</v>
      </c>
      <c r="F30" s="712">
        <f>'5'!E9</f>
        <v>450.93774999999999</v>
      </c>
      <c r="G30" s="713">
        <f>'5'!F9*-1</f>
        <v>-30.141396</v>
      </c>
      <c r="H30" s="410"/>
      <c r="I30" s="709"/>
    </row>
    <row r="31" spans="1:9" ht="12" customHeight="1" x14ac:dyDescent="0.25">
      <c r="A31" s="590" t="s">
        <v>27</v>
      </c>
      <c r="B31" s="301">
        <v>456381.0998421695</v>
      </c>
      <c r="C31" s="712"/>
      <c r="D31" s="712"/>
      <c r="E31" s="712">
        <f>'5'!G10</f>
        <v>101.66550700000001</v>
      </c>
      <c r="F31" s="712">
        <f>'5'!E10</f>
        <v>126.30672300000001</v>
      </c>
      <c r="G31" s="713">
        <f>'5'!F10*-1</f>
        <v>-24.641216</v>
      </c>
      <c r="H31" s="410"/>
      <c r="I31" s="709"/>
    </row>
    <row r="32" spans="1:9" ht="12" customHeight="1" x14ac:dyDescent="0.25">
      <c r="A32" s="590" t="s">
        <v>28</v>
      </c>
      <c r="B32" s="301">
        <v>642980.38984216948</v>
      </c>
      <c r="C32" s="712"/>
      <c r="D32" s="712"/>
      <c r="E32" s="712">
        <f>'5'!G11</f>
        <v>-203.533198</v>
      </c>
      <c r="F32" s="712">
        <f>'5'!E11</f>
        <v>19.858931999999999</v>
      </c>
      <c r="G32" s="713">
        <f>'5'!F11*-1</f>
        <v>-223.39213000000001</v>
      </c>
      <c r="H32" s="410"/>
      <c r="I32" s="709"/>
    </row>
    <row r="33" spans="1:9" ht="12" customHeight="1" x14ac:dyDescent="0.25">
      <c r="A33" s="590" t="s">
        <v>29</v>
      </c>
      <c r="B33" s="301">
        <v>996896.70184216928</v>
      </c>
      <c r="C33" s="712"/>
      <c r="D33" s="712"/>
      <c r="E33" s="712">
        <f>'5'!G12</f>
        <v>-355.23621499999996</v>
      </c>
      <c r="F33" s="712">
        <f>'5'!E12</f>
        <v>19.121337</v>
      </c>
      <c r="G33" s="713">
        <f>'5'!F12*-1</f>
        <v>-374.35755199999994</v>
      </c>
      <c r="H33" s="410"/>
      <c r="I33" s="709"/>
    </row>
    <row r="34" spans="1:9" ht="12" customHeight="1" x14ac:dyDescent="0.25">
      <c r="A34" s="590" t="s">
        <v>30</v>
      </c>
      <c r="B34" s="301">
        <v>1809404.7408421694</v>
      </c>
      <c r="C34" s="712"/>
      <c r="D34" s="712"/>
      <c r="E34" s="712">
        <f>'5'!G13</f>
        <v>-812.77543900000001</v>
      </c>
      <c r="F34" s="712">
        <f>'5'!E13</f>
        <v>0</v>
      </c>
      <c r="G34" s="713">
        <f>'5'!F13*-1</f>
        <v>-812.77543900000001</v>
      </c>
      <c r="H34" s="410"/>
      <c r="I34" s="709"/>
    </row>
    <row r="35" spans="1:9" ht="12" customHeight="1" x14ac:dyDescent="0.25">
      <c r="A35" s="590" t="s">
        <v>31</v>
      </c>
      <c r="B35" s="301">
        <v>2326531.0668421695</v>
      </c>
      <c r="C35" s="712"/>
      <c r="D35" s="712"/>
      <c r="E35" s="712">
        <f>'5'!G14</f>
        <v>-517.93793100000005</v>
      </c>
      <c r="F35" s="712">
        <f>'5'!E14</f>
        <v>10.850256</v>
      </c>
      <c r="G35" s="713">
        <f>'5'!F14*-1</f>
        <v>-528.78818699999999</v>
      </c>
      <c r="H35" s="410"/>
      <c r="I35" s="709"/>
    </row>
    <row r="36" spans="1:9" ht="12" customHeight="1" x14ac:dyDescent="0.25">
      <c r="A36" s="590" t="s">
        <v>32</v>
      </c>
      <c r="B36" s="301">
        <v>2712562.0398421697</v>
      </c>
      <c r="C36" s="712"/>
      <c r="D36" s="712"/>
      <c r="E36" s="712">
        <f>'5'!G15</f>
        <v>-387.51847299999997</v>
      </c>
      <c r="F36" s="712">
        <f>'5'!E15</f>
        <v>10.132531999999999</v>
      </c>
      <c r="G36" s="713">
        <f>'5'!F15*-1</f>
        <v>-397.651005</v>
      </c>
      <c r="H36" s="410"/>
      <c r="I36" s="709"/>
    </row>
    <row r="37" spans="1:9" ht="12" customHeight="1" x14ac:dyDescent="0.25">
      <c r="A37" s="590" t="s">
        <v>33</v>
      </c>
      <c r="B37" s="301">
        <v>2940744.2688421691</v>
      </c>
      <c r="C37" s="712"/>
      <c r="D37" s="712"/>
      <c r="E37" s="712">
        <f>'5'!G16</f>
        <v>-229.33911499999996</v>
      </c>
      <c r="F37" s="712">
        <f>'5'!E16</f>
        <v>42.093180999999994</v>
      </c>
      <c r="G37" s="713">
        <f>'5'!F16*-1</f>
        <v>-271.43229599999995</v>
      </c>
      <c r="H37" s="410"/>
      <c r="I37" s="709"/>
    </row>
    <row r="38" spans="1:9" ht="12" customHeight="1" x14ac:dyDescent="0.25">
      <c r="A38" s="590" t="s">
        <v>34</v>
      </c>
      <c r="B38" s="301"/>
      <c r="C38" s="712"/>
      <c r="D38" s="712"/>
      <c r="E38" s="712">
        <f>'5'!G17</f>
        <v>0</v>
      </c>
      <c r="F38" s="712">
        <f>'5'!E17</f>
        <v>0</v>
      </c>
      <c r="G38" s="713">
        <f>'5'!F17*-1</f>
        <v>0</v>
      </c>
      <c r="H38" s="410"/>
      <c r="I38" s="709"/>
    </row>
    <row r="39" spans="1:9" ht="12" customHeight="1" x14ac:dyDescent="0.25">
      <c r="A39" s="590" t="s">
        <v>35</v>
      </c>
      <c r="B39" s="301"/>
      <c r="C39" s="712"/>
      <c r="D39" s="712"/>
      <c r="E39" s="712">
        <f>'5'!G18</f>
        <v>0</v>
      </c>
      <c r="F39" s="712">
        <f>'5'!E18</f>
        <v>0</v>
      </c>
      <c r="G39" s="713">
        <f>'5'!F18*-1</f>
        <v>0</v>
      </c>
      <c r="H39" s="410"/>
      <c r="I39" s="709"/>
    </row>
    <row r="40" spans="1:9" ht="12" customHeight="1" x14ac:dyDescent="0.25">
      <c r="A40" s="590" t="s">
        <v>36</v>
      </c>
      <c r="B40" s="301"/>
      <c r="C40" s="712"/>
      <c r="D40" s="712"/>
      <c r="E40" s="712">
        <f>'5'!G19</f>
        <v>0</v>
      </c>
      <c r="F40" s="712">
        <f>'5'!E19</f>
        <v>0</v>
      </c>
      <c r="G40" s="713">
        <f>'5'!F19*-1</f>
        <v>0</v>
      </c>
      <c r="H40" s="714"/>
      <c r="I40" s="710"/>
    </row>
    <row r="41" spans="1:9" ht="12" customHeight="1" x14ac:dyDescent="0.2">
      <c r="A41" s="715"/>
      <c r="B41" s="715"/>
      <c r="C41" s="715"/>
      <c r="D41" s="715"/>
      <c r="E41" s="715"/>
      <c r="F41" s="715"/>
      <c r="G41" s="711"/>
      <c r="H41" s="714"/>
      <c r="I41" s="11"/>
    </row>
    <row r="42" spans="1:9" ht="12.95" customHeight="1" x14ac:dyDescent="0.2">
      <c r="A42" s="459"/>
      <c r="B42" s="459"/>
      <c r="C42" s="459"/>
      <c r="D42" s="459"/>
      <c r="E42" s="459"/>
      <c r="F42" s="459"/>
    </row>
    <row r="43" spans="1:9" ht="12.95" customHeight="1" x14ac:dyDescent="0.2">
      <c r="A43" s="459"/>
      <c r="B43" s="459"/>
      <c r="C43" s="459"/>
      <c r="D43" s="459"/>
      <c r="E43" s="459"/>
      <c r="F43" s="459"/>
    </row>
    <row r="44" spans="1:9" ht="12.95" customHeight="1" x14ac:dyDescent="0.2">
      <c r="A44" s="459"/>
      <c r="B44" s="459"/>
      <c r="C44" s="459"/>
      <c r="D44" s="459"/>
      <c r="E44" s="459"/>
      <c r="F44" s="459"/>
    </row>
    <row r="45" spans="1:9" ht="12.95" customHeight="1" x14ac:dyDescent="0.2">
      <c r="A45" s="459"/>
      <c r="B45" s="459"/>
      <c r="C45" s="459"/>
      <c r="D45" s="459"/>
      <c r="E45" s="459"/>
      <c r="F45" s="459"/>
    </row>
    <row r="46" spans="1:9" ht="12.95" customHeight="1" x14ac:dyDescent="0.2">
      <c r="A46" s="459"/>
      <c r="B46" s="459"/>
      <c r="C46" s="459"/>
      <c r="D46" s="459"/>
      <c r="E46" s="459"/>
      <c r="F46" s="459"/>
    </row>
    <row r="47" spans="1:9" ht="12.95" customHeight="1" x14ac:dyDescent="0.2">
      <c r="A47" s="459"/>
      <c r="B47" s="459"/>
      <c r="C47" s="459"/>
      <c r="D47" s="459"/>
      <c r="E47" s="459"/>
      <c r="F47" s="459"/>
    </row>
    <row r="48" spans="1:9" ht="27" customHeight="1" x14ac:dyDescent="0.2">
      <c r="A48" s="459"/>
      <c r="B48" s="459"/>
      <c r="C48" s="459"/>
      <c r="D48" s="459"/>
      <c r="E48" s="459"/>
      <c r="F48" s="459"/>
    </row>
    <row r="49" spans="1:9" ht="12.95" customHeight="1" x14ac:dyDescent="0.2">
      <c r="A49" s="459"/>
      <c r="B49" s="459"/>
      <c r="C49" s="459"/>
      <c r="D49" s="459"/>
      <c r="E49" s="459"/>
      <c r="F49" s="459"/>
      <c r="H49" s="11"/>
      <c r="I49" s="11"/>
    </row>
    <row r="50" spans="1:9" ht="12.95" customHeight="1" x14ac:dyDescent="0.2">
      <c r="A50" s="459"/>
      <c r="B50" s="459"/>
      <c r="C50" s="459"/>
      <c r="D50" s="459"/>
      <c r="E50" s="459"/>
      <c r="F50" s="459"/>
      <c r="H50" s="11"/>
      <c r="I50" s="11"/>
    </row>
    <row r="51" spans="1:9" ht="12.95" customHeight="1" x14ac:dyDescent="0.2">
      <c r="A51" s="459"/>
      <c r="B51" s="459"/>
      <c r="C51" s="459"/>
      <c r="D51" s="459"/>
      <c r="E51" s="459"/>
      <c r="F51" s="459"/>
      <c r="H51" s="11"/>
      <c r="I51" s="11"/>
    </row>
    <row r="52" spans="1:9" ht="12.95" customHeight="1" x14ac:dyDescent="0.2">
      <c r="A52" s="459"/>
      <c r="B52" s="459"/>
      <c r="C52" s="459"/>
      <c r="D52" s="459"/>
      <c r="E52" s="459"/>
      <c r="F52" s="459"/>
      <c r="H52" s="11"/>
      <c r="I52" s="11"/>
    </row>
    <row r="53" spans="1:9" ht="12.95" customHeight="1" x14ac:dyDescent="0.2">
      <c r="A53" s="459"/>
      <c r="B53" s="459"/>
      <c r="C53" s="459"/>
      <c r="D53" s="459"/>
      <c r="E53" s="459"/>
      <c r="F53" s="459"/>
      <c r="H53" s="11"/>
      <c r="I53" s="11"/>
    </row>
    <row r="54" spans="1:9" ht="12.95" customHeight="1" x14ac:dyDescent="0.2">
      <c r="A54" s="459"/>
      <c r="B54" s="459"/>
      <c r="C54" s="459"/>
      <c r="D54" s="459"/>
      <c r="E54" s="459"/>
      <c r="F54" s="459"/>
      <c r="H54" s="11"/>
      <c r="I54" s="11"/>
    </row>
    <row r="55" spans="1:9" ht="12.95" customHeight="1" x14ac:dyDescent="0.2">
      <c r="A55" s="459"/>
      <c r="B55" s="459"/>
      <c r="C55" s="459"/>
      <c r="D55" s="459"/>
      <c r="E55" s="459"/>
      <c r="F55" s="459"/>
      <c r="H55" s="11"/>
      <c r="I55" s="11"/>
    </row>
    <row r="56" spans="1:9" ht="12.95" customHeight="1" x14ac:dyDescent="0.2">
      <c r="A56" s="459"/>
      <c r="B56" s="459"/>
      <c r="C56" s="459"/>
      <c r="D56" s="459"/>
      <c r="E56" s="459"/>
      <c r="F56" s="459"/>
      <c r="H56" s="11"/>
      <c r="I56" s="11"/>
    </row>
    <row r="57" spans="1:9" ht="12.95" customHeight="1" x14ac:dyDescent="0.2">
      <c r="A57" s="459"/>
      <c r="B57" s="459"/>
      <c r="C57" s="459"/>
      <c r="D57" s="459"/>
      <c r="E57" s="459"/>
      <c r="F57" s="459"/>
      <c r="H57" s="11"/>
      <c r="I57" s="11"/>
    </row>
    <row r="58" spans="1:9" ht="12.95" customHeight="1" x14ac:dyDescent="0.2">
      <c r="A58" s="459"/>
      <c r="B58" s="459"/>
      <c r="C58" s="459"/>
      <c r="D58" s="459"/>
      <c r="E58" s="459"/>
      <c r="F58" s="459"/>
      <c r="H58" s="11"/>
      <c r="I58" s="11"/>
    </row>
    <row r="59" spans="1:9" ht="12.95" customHeight="1" x14ac:dyDescent="0.2">
      <c r="A59" s="459"/>
      <c r="B59" s="459"/>
      <c r="C59" s="459"/>
      <c r="D59" s="459"/>
      <c r="E59" s="459"/>
      <c r="F59" s="459"/>
    </row>
    <row r="60" spans="1:9" ht="12.95" customHeight="1" x14ac:dyDescent="0.2">
      <c r="A60" s="459"/>
      <c r="B60" s="459"/>
      <c r="C60" s="459"/>
      <c r="D60" s="459"/>
      <c r="E60" s="459"/>
      <c r="F60" s="459"/>
    </row>
    <row r="61" spans="1:9" x14ac:dyDescent="0.2">
      <c r="A61" s="459"/>
      <c r="B61" s="459"/>
      <c r="C61" s="459"/>
      <c r="D61" s="459"/>
      <c r="E61" s="459"/>
      <c r="F61" s="459"/>
    </row>
    <row r="62" spans="1:9" x14ac:dyDescent="0.2">
      <c r="A62" s="4"/>
    </row>
  </sheetData>
  <mergeCells count="5">
    <mergeCell ref="B25:C25"/>
    <mergeCell ref="E1:F1"/>
    <mergeCell ref="A2:I2"/>
    <mergeCell ref="H24:I24"/>
    <mergeCell ref="B22:C22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17" t="s">
        <v>222</v>
      </c>
      <c r="B5" s="917"/>
      <c r="C5" s="917"/>
      <c r="D5" s="917"/>
    </row>
    <row r="6" spans="1:4" ht="30" customHeight="1" x14ac:dyDescent="0.2"/>
    <row r="7" spans="1:4" ht="30" customHeight="1" x14ac:dyDescent="0.2">
      <c r="A7" s="8"/>
      <c r="B7" s="5"/>
      <c r="C7" s="915"/>
      <c r="D7" s="916"/>
    </row>
    <row r="8" spans="1:4" ht="30" customHeight="1" x14ac:dyDescent="0.2">
      <c r="A8" s="8"/>
      <c r="B8" s="5"/>
      <c r="C8" s="915"/>
      <c r="D8" s="916"/>
    </row>
    <row r="9" spans="1:4" ht="30" customHeight="1" x14ac:dyDescent="0.2">
      <c r="A9" s="8"/>
      <c r="B9" s="5"/>
      <c r="C9" s="915"/>
      <c r="D9" s="916"/>
    </row>
    <row r="10" spans="1:4" ht="30" customHeight="1" x14ac:dyDescent="0.2">
      <c r="A10" s="8"/>
      <c r="B10" s="5"/>
      <c r="C10" s="915"/>
      <c r="D10" s="916"/>
    </row>
    <row r="11" spans="1:4" ht="30" customHeight="1" x14ac:dyDescent="0.2">
      <c r="A11" s="8"/>
      <c r="B11" s="5"/>
      <c r="C11" s="915"/>
      <c r="D11" s="916"/>
    </row>
    <row r="12" spans="1:4" ht="30" customHeight="1" x14ac:dyDescent="0.2">
      <c r="A12" s="8"/>
      <c r="B12" s="5"/>
      <c r="C12" s="915"/>
      <c r="D12" s="916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16"/>
      <c r="D33" s="916"/>
    </row>
    <row r="34" spans="1:4" ht="23.1" customHeight="1" x14ac:dyDescent="0.2">
      <c r="A34" s="2"/>
      <c r="B34" s="7"/>
      <c r="C34" s="916"/>
      <c r="D34" s="916"/>
    </row>
    <row r="35" spans="1:4" ht="23.1" customHeight="1" x14ac:dyDescent="0.2">
      <c r="A35" s="2"/>
      <c r="B35" s="7"/>
      <c r="C35" s="916"/>
      <c r="D35" s="916"/>
    </row>
    <row r="36" spans="1:4" ht="30" customHeight="1" x14ac:dyDescent="0.2">
      <c r="A36" s="918"/>
      <c r="B36" s="918"/>
      <c r="C36" s="918"/>
      <c r="D36" s="918"/>
    </row>
  </sheetData>
  <mergeCells count="11">
    <mergeCell ref="C11:D11"/>
    <mergeCell ref="C12:D12"/>
    <mergeCell ref="C35:D35"/>
    <mergeCell ref="A36:D36"/>
    <mergeCell ref="C33:D33"/>
    <mergeCell ref="C34:D34"/>
    <mergeCell ref="C7:D7"/>
    <mergeCell ref="C8:D8"/>
    <mergeCell ref="C9:D9"/>
    <mergeCell ref="A5:D5"/>
    <mergeCell ref="C10:D1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>
      <selection activeCell="G28" sqref="G28"/>
    </sheetView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7" x14ac:dyDescent="0.25">
      <c r="K1" s="938" t="s">
        <v>249</v>
      </c>
      <c r="L1" s="938"/>
    </row>
    <row r="2" spans="1:17" ht="15.75" x14ac:dyDescent="0.25">
      <c r="A2" s="939" t="s">
        <v>147</v>
      </c>
      <c r="B2" s="939"/>
      <c r="C2" s="939"/>
      <c r="D2" s="939"/>
      <c r="E2" s="939"/>
      <c r="F2" s="939"/>
      <c r="G2" s="939"/>
      <c r="H2" s="939"/>
      <c r="I2" s="939"/>
      <c r="J2" s="939"/>
      <c r="K2" s="939"/>
      <c r="L2" s="939"/>
    </row>
    <row r="3" spans="1:17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7" ht="20.25" customHeight="1" x14ac:dyDescent="0.25">
      <c r="D4" s="940">
        <f>T!G17</f>
        <v>2017</v>
      </c>
      <c r="E4" s="941"/>
      <c r="F4" s="941"/>
      <c r="G4" s="941"/>
      <c r="H4" s="941"/>
      <c r="I4" s="941"/>
      <c r="J4" s="941"/>
      <c r="K4" s="942"/>
      <c r="L4" s="116"/>
    </row>
    <row r="5" spans="1:17" s="218" customFormat="1" ht="40.5" customHeight="1" x14ac:dyDescent="0.25">
      <c r="B5" s="219"/>
      <c r="C5" s="219"/>
      <c r="D5" s="943" t="s">
        <v>148</v>
      </c>
      <c r="E5" s="944"/>
      <c r="F5" s="944"/>
      <c r="G5" s="945"/>
      <c r="H5" s="944" t="s">
        <v>1</v>
      </c>
      <c r="I5" s="944"/>
      <c r="J5" s="944"/>
      <c r="K5" s="944"/>
      <c r="L5" s="220"/>
    </row>
    <row r="6" spans="1:17" ht="20.100000000000001" customHeight="1" thickBot="1" x14ac:dyDescent="0.3">
      <c r="A6" s="90"/>
      <c r="B6" s="115"/>
      <c r="C6" s="90"/>
      <c r="D6" s="107" t="str">
        <f>T!J20</f>
        <v>červenec</v>
      </c>
      <c r="E6" s="99" t="str">
        <f>T!J21</f>
        <v>srpen</v>
      </c>
      <c r="F6" s="99" t="str">
        <f>T!J22</f>
        <v>září</v>
      </c>
      <c r="G6" s="487" t="str">
        <f>T!E17</f>
        <v>III. čtvrtletí</v>
      </c>
      <c r="H6" s="99" t="str">
        <f>D6</f>
        <v>červenec</v>
      </c>
      <c r="I6" s="99" t="str">
        <f>E6</f>
        <v>srpen</v>
      </c>
      <c r="J6" s="99" t="str">
        <f>F6</f>
        <v>září</v>
      </c>
      <c r="K6" s="488" t="str">
        <f>G6</f>
        <v>III. čtvrtletí</v>
      </c>
      <c r="L6" s="116"/>
    </row>
    <row r="7" spans="1:17" ht="14.1" customHeight="1" x14ac:dyDescent="0.25">
      <c r="A7" s="931" t="s">
        <v>146</v>
      </c>
      <c r="B7" s="936" t="s">
        <v>79</v>
      </c>
      <c r="C7" s="100" t="s">
        <v>81</v>
      </c>
      <c r="D7" s="108">
        <v>2465264.5025846614</v>
      </c>
      <c r="E7" s="101">
        <v>2778631.884164996</v>
      </c>
      <c r="F7" s="101">
        <v>2783612.4454056337</v>
      </c>
      <c r="G7" s="102">
        <f>SUM(D7:F7)</f>
        <v>8027508.832155291</v>
      </c>
      <c r="H7" s="101">
        <v>26289771.647</v>
      </c>
      <c r="I7" s="101">
        <v>29610730.108999997</v>
      </c>
      <c r="J7" s="101">
        <v>29697740.014000002</v>
      </c>
      <c r="K7" s="209">
        <f>SUM(H7:J7)</f>
        <v>85598241.769999996</v>
      </c>
      <c r="L7" s="117"/>
      <c r="N7" s="722"/>
      <c r="O7" s="722"/>
      <c r="P7" s="722"/>
      <c r="Q7" s="722"/>
    </row>
    <row r="8" spans="1:17" ht="14.1" customHeight="1" x14ac:dyDescent="0.25">
      <c r="A8" s="920"/>
      <c r="B8" s="929"/>
      <c r="C8" s="86" t="s">
        <v>82</v>
      </c>
      <c r="D8" s="109">
        <v>44.089330816809721</v>
      </c>
      <c r="E8" s="81">
        <v>42.508830391983416</v>
      </c>
      <c r="F8" s="81">
        <v>93.491987616516752</v>
      </c>
      <c r="G8" s="88">
        <f>SUM(D8:F8)</f>
        <v>180.09014882530988</v>
      </c>
      <c r="H8" s="81">
        <v>462.97277500000013</v>
      </c>
      <c r="I8" s="81">
        <v>446.32993399999992</v>
      </c>
      <c r="J8" s="81">
        <v>981.63878799999998</v>
      </c>
      <c r="K8" s="210">
        <f t="shared" ref="K8:K48" si="0">SUM(H8:J8)</f>
        <v>1890.941497</v>
      </c>
      <c r="L8" s="116"/>
      <c r="N8" s="722"/>
      <c r="O8" s="722"/>
      <c r="P8" s="722"/>
      <c r="Q8" s="722"/>
    </row>
    <row r="9" spans="1:17" ht="14.1" customHeight="1" x14ac:dyDescent="0.25">
      <c r="A9" s="920"/>
      <c r="B9" s="930"/>
      <c r="C9" s="87" t="s">
        <v>83</v>
      </c>
      <c r="D9" s="110">
        <v>2465308.591915478</v>
      </c>
      <c r="E9" s="84">
        <v>2778674.3929953878</v>
      </c>
      <c r="F9" s="84">
        <v>2783705.9373932499</v>
      </c>
      <c r="G9" s="89">
        <f t="shared" ref="G9" si="1">SUM(D9:F9)</f>
        <v>8027688.9223041162</v>
      </c>
      <c r="H9" s="84">
        <v>26290234.619775001</v>
      </c>
      <c r="I9" s="84">
        <v>29611176.438933998</v>
      </c>
      <c r="J9" s="84">
        <v>29698721.652788002</v>
      </c>
      <c r="K9" s="211">
        <f t="shared" si="0"/>
        <v>85600132.711496994</v>
      </c>
      <c r="L9" s="116"/>
      <c r="N9" s="722"/>
      <c r="O9" s="722"/>
      <c r="P9" s="722"/>
      <c r="Q9" s="722"/>
    </row>
    <row r="10" spans="1:17" ht="14.1" customHeight="1" x14ac:dyDescent="0.25">
      <c r="A10" s="920"/>
      <c r="B10" s="928" t="s">
        <v>80</v>
      </c>
      <c r="C10" s="85" t="s">
        <v>81</v>
      </c>
      <c r="D10" s="111">
        <v>1610932.9486232721</v>
      </c>
      <c r="E10" s="80">
        <v>2076875.2716531274</v>
      </c>
      <c r="F10" s="80">
        <v>2100781.4663994098</v>
      </c>
      <c r="G10" s="88">
        <f>SUM(D10:F10)</f>
        <v>5788589.6866758093</v>
      </c>
      <c r="H10" s="80">
        <v>17187080.866999999</v>
      </c>
      <c r="I10" s="80">
        <v>22149938.759</v>
      </c>
      <c r="J10" s="80">
        <v>22412050.655000001</v>
      </c>
      <c r="K10" s="212">
        <f t="shared" si="0"/>
        <v>61749070.281000003</v>
      </c>
      <c r="L10" s="116"/>
      <c r="N10" s="722"/>
      <c r="O10" s="722"/>
      <c r="P10" s="722"/>
      <c r="Q10" s="722"/>
    </row>
    <row r="11" spans="1:17" ht="14.1" customHeight="1" x14ac:dyDescent="0.25">
      <c r="A11" s="920"/>
      <c r="B11" s="929"/>
      <c r="C11" s="86" t="s">
        <v>82</v>
      </c>
      <c r="D11" s="109">
        <v>12.687352128425516</v>
      </c>
      <c r="E11" s="81">
        <v>912.80567205343709</v>
      </c>
      <c r="F11" s="81">
        <v>17.298303842330675</v>
      </c>
      <c r="G11" s="88">
        <f>SUM(D11:F11)</f>
        <v>942.79132802419338</v>
      </c>
      <c r="H11" s="81">
        <v>135.4416751</v>
      </c>
      <c r="I11" s="81">
        <v>9726.7770318999992</v>
      </c>
      <c r="J11" s="81">
        <v>184.75756700000002</v>
      </c>
      <c r="K11" s="212">
        <f t="shared" si="0"/>
        <v>10046.976274000001</v>
      </c>
      <c r="L11" s="116"/>
      <c r="N11" s="722"/>
      <c r="O11" s="722"/>
      <c r="P11" s="722"/>
      <c r="Q11" s="722"/>
    </row>
    <row r="12" spans="1:17" ht="14.1" customHeight="1" x14ac:dyDescent="0.25">
      <c r="A12" s="920"/>
      <c r="B12" s="930"/>
      <c r="C12" s="87" t="s">
        <v>83</v>
      </c>
      <c r="D12" s="110">
        <v>1610945.6359754005</v>
      </c>
      <c r="E12" s="84">
        <v>2077788.0773251809</v>
      </c>
      <c r="F12" s="84">
        <v>2100798.7647032524</v>
      </c>
      <c r="G12" s="89">
        <f t="shared" ref="G12" si="2">SUM(D12:F12)</f>
        <v>5789532.4780038334</v>
      </c>
      <c r="H12" s="84">
        <v>17187216.308675099</v>
      </c>
      <c r="I12" s="84">
        <v>22159665.536031898</v>
      </c>
      <c r="J12" s="84">
        <v>22412235.412567001</v>
      </c>
      <c r="K12" s="211">
        <f t="shared" si="0"/>
        <v>61759117.257274002</v>
      </c>
      <c r="L12" s="116"/>
      <c r="N12" s="722"/>
      <c r="O12" s="722"/>
      <c r="P12" s="722"/>
      <c r="Q12" s="722"/>
    </row>
    <row r="13" spans="1:17" ht="14.1" customHeight="1" x14ac:dyDescent="0.25">
      <c r="A13" s="920"/>
      <c r="B13" s="924" t="s">
        <v>152</v>
      </c>
      <c r="C13" s="85" t="s">
        <v>81</v>
      </c>
      <c r="D13" s="111">
        <v>854331.55396138923</v>
      </c>
      <c r="E13" s="80">
        <v>701756.61251186859</v>
      </c>
      <c r="F13" s="80">
        <v>682830.97900622385</v>
      </c>
      <c r="G13" s="88">
        <f>SUM(D13:F13)</f>
        <v>2238919.1454794817</v>
      </c>
      <c r="H13" s="80">
        <v>9102690.7800000012</v>
      </c>
      <c r="I13" s="80">
        <v>7460791.3499999978</v>
      </c>
      <c r="J13" s="80">
        <v>7285689.3590000011</v>
      </c>
      <c r="K13" s="212">
        <f t="shared" si="0"/>
        <v>23849171.489</v>
      </c>
      <c r="L13" s="116"/>
      <c r="N13" s="722"/>
      <c r="O13" s="722"/>
      <c r="P13" s="722"/>
      <c r="Q13" s="722"/>
    </row>
    <row r="14" spans="1:17" ht="14.1" customHeight="1" x14ac:dyDescent="0.25">
      <c r="A14" s="920"/>
      <c r="B14" s="929"/>
      <c r="C14" s="86" t="s">
        <v>82</v>
      </c>
      <c r="D14" s="109">
        <v>31.401978688384204</v>
      </c>
      <c r="E14" s="81">
        <v>-870.29684166145364</v>
      </c>
      <c r="F14" s="81">
        <v>76.19368377418607</v>
      </c>
      <c r="G14" s="88">
        <f>SUM(D14:F14)</f>
        <v>-762.70117919888332</v>
      </c>
      <c r="H14" s="81">
        <v>327.53109990000013</v>
      </c>
      <c r="I14" s="81">
        <v>-9280.4470978999998</v>
      </c>
      <c r="J14" s="81">
        <v>796.88122099999998</v>
      </c>
      <c r="K14" s="212">
        <f t="shared" si="0"/>
        <v>-8156.0347770000008</v>
      </c>
      <c r="L14" s="116"/>
      <c r="N14" s="722"/>
      <c r="O14" s="722"/>
      <c r="P14" s="722"/>
      <c r="Q14" s="722"/>
    </row>
    <row r="15" spans="1:17" ht="14.1" customHeight="1" thickBot="1" x14ac:dyDescent="0.3">
      <c r="A15" s="921"/>
      <c r="B15" s="937"/>
      <c r="C15" s="103" t="s">
        <v>83</v>
      </c>
      <c r="D15" s="112">
        <v>854362.95594007766</v>
      </c>
      <c r="E15" s="104">
        <v>700886.31567020714</v>
      </c>
      <c r="F15" s="104">
        <v>682907.17268999806</v>
      </c>
      <c r="G15" s="105">
        <f t="shared" ref="G15:G52" si="3">SUM(D15:F15)</f>
        <v>2238156.4443002827</v>
      </c>
      <c r="H15" s="104">
        <v>9103018.3110999018</v>
      </c>
      <c r="I15" s="104">
        <v>7451510.9029020974</v>
      </c>
      <c r="J15" s="104">
        <v>7286486.2402210012</v>
      </c>
      <c r="K15" s="213">
        <f t="shared" si="0"/>
        <v>23841015.454223</v>
      </c>
      <c r="L15" s="118"/>
      <c r="N15" s="722"/>
      <c r="O15" s="722"/>
      <c r="P15" s="722"/>
      <c r="Q15" s="722"/>
    </row>
    <row r="16" spans="1:17" ht="14.1" customHeight="1" x14ac:dyDescent="0.25">
      <c r="A16" s="931" t="s">
        <v>150</v>
      </c>
      <c r="B16" s="929" t="s">
        <v>84</v>
      </c>
      <c r="C16" s="86" t="s">
        <v>324</v>
      </c>
      <c r="D16" s="109">
        <v>10850.255999999999</v>
      </c>
      <c r="E16" s="81">
        <v>10132.531999999999</v>
      </c>
      <c r="F16" s="81">
        <v>0</v>
      </c>
      <c r="G16" s="88">
        <f t="shared" si="3"/>
        <v>20982.788</v>
      </c>
      <c r="H16" s="81">
        <v>116066.75062300001</v>
      </c>
      <c r="I16" s="81">
        <v>108369.45150700001</v>
      </c>
      <c r="J16" s="81">
        <v>0</v>
      </c>
      <c r="K16" s="212">
        <f t="shared" si="0"/>
        <v>224436.20213000002</v>
      </c>
      <c r="L16" s="116"/>
      <c r="N16" s="722"/>
      <c r="O16" s="722"/>
      <c r="P16" s="722"/>
      <c r="Q16" s="722"/>
    </row>
    <row r="17" spans="1:17" ht="14.1" customHeight="1" x14ac:dyDescent="0.25">
      <c r="A17" s="920"/>
      <c r="B17" s="929"/>
      <c r="C17" s="86" t="s">
        <v>149</v>
      </c>
      <c r="D17" s="109">
        <v>0</v>
      </c>
      <c r="E17" s="81">
        <v>0</v>
      </c>
      <c r="F17" s="81">
        <v>11504.301999999998</v>
      </c>
      <c r="G17" s="88">
        <f>SUM(D17:F17)</f>
        <v>11504.301999999998</v>
      </c>
      <c r="H17" s="81">
        <v>0</v>
      </c>
      <c r="I17" s="81">
        <v>0</v>
      </c>
      <c r="J17" s="81">
        <v>123178.32500000003</v>
      </c>
      <c r="K17" s="212">
        <f t="shared" si="0"/>
        <v>123178.32500000003</v>
      </c>
      <c r="L17" s="116"/>
      <c r="N17" s="722"/>
      <c r="O17" s="722"/>
      <c r="P17" s="722"/>
      <c r="Q17" s="722"/>
    </row>
    <row r="18" spans="1:17" ht="14.1" customHeight="1" x14ac:dyDescent="0.25">
      <c r="A18" s="920"/>
      <c r="B18" s="929"/>
      <c r="C18" s="86" t="s">
        <v>230</v>
      </c>
      <c r="D18" s="109">
        <v>0</v>
      </c>
      <c r="E18" s="81">
        <v>0</v>
      </c>
      <c r="F18" s="81">
        <v>30588.879000000001</v>
      </c>
      <c r="G18" s="88">
        <f>SUM(D18:F18)</f>
        <v>30588.879000000001</v>
      </c>
      <c r="H18" s="81">
        <v>0</v>
      </c>
      <c r="I18" s="81">
        <v>0</v>
      </c>
      <c r="J18" s="81">
        <v>327665.22399999999</v>
      </c>
      <c r="K18" s="212">
        <f t="shared" si="0"/>
        <v>327665.22399999999</v>
      </c>
      <c r="L18" s="116"/>
      <c r="N18" s="722"/>
      <c r="O18" s="722"/>
      <c r="P18" s="722"/>
      <c r="Q18" s="722"/>
    </row>
    <row r="19" spans="1:17" ht="14.1" customHeight="1" x14ac:dyDescent="0.25">
      <c r="A19" s="920"/>
      <c r="B19" s="930"/>
      <c r="C19" s="87" t="s">
        <v>83</v>
      </c>
      <c r="D19" s="110">
        <v>10850.255999999999</v>
      </c>
      <c r="E19" s="84">
        <v>10132.531999999999</v>
      </c>
      <c r="F19" s="84">
        <v>42093.180999999997</v>
      </c>
      <c r="G19" s="89">
        <f>SUM(D19:F19)</f>
        <v>63075.968999999997</v>
      </c>
      <c r="H19" s="84">
        <v>116066.75062300001</v>
      </c>
      <c r="I19" s="84">
        <v>108369.45150700001</v>
      </c>
      <c r="J19" s="84">
        <v>450843.549</v>
      </c>
      <c r="K19" s="211">
        <f>SUM(H19:J19)</f>
        <v>675279.75112999999</v>
      </c>
      <c r="L19" s="116"/>
      <c r="N19" s="722"/>
      <c r="O19" s="722"/>
      <c r="P19" s="722"/>
      <c r="Q19" s="722"/>
    </row>
    <row r="20" spans="1:17" ht="14.1" customHeight="1" x14ac:dyDescent="0.25">
      <c r="A20" s="920"/>
      <c r="B20" s="928" t="s">
        <v>85</v>
      </c>
      <c r="C20" s="86" t="s">
        <v>324</v>
      </c>
      <c r="D20" s="111">
        <v>402602.16700000002</v>
      </c>
      <c r="E20" s="80">
        <v>330659.57900000003</v>
      </c>
      <c r="F20" s="80">
        <v>239052.97899999999</v>
      </c>
      <c r="G20" s="88">
        <f t="shared" si="3"/>
        <v>972314.72500000009</v>
      </c>
      <c r="H20" s="80">
        <v>4296024.3019620012</v>
      </c>
      <c r="I20" s="80">
        <v>3522060.502175</v>
      </c>
      <c r="J20" s="80">
        <v>2555511.9148769998</v>
      </c>
      <c r="K20" s="212">
        <f t="shared" si="0"/>
        <v>10373596.719014</v>
      </c>
      <c r="L20" s="116"/>
      <c r="N20" s="722"/>
      <c r="O20" s="722"/>
      <c r="P20" s="722"/>
      <c r="Q20" s="722"/>
    </row>
    <row r="21" spans="1:17" ht="14.1" customHeight="1" x14ac:dyDescent="0.25">
      <c r="A21" s="920"/>
      <c r="B21" s="929"/>
      <c r="C21" s="86" t="s">
        <v>149</v>
      </c>
      <c r="D21" s="109">
        <v>86231.741000000009</v>
      </c>
      <c r="E21" s="81">
        <v>44906.947000000007</v>
      </c>
      <c r="F21" s="81">
        <v>9892.659999999998</v>
      </c>
      <c r="G21" s="88">
        <f t="shared" si="3"/>
        <v>141031.34800000003</v>
      </c>
      <c r="H21" s="81">
        <v>920162.73675899988</v>
      </c>
      <c r="I21" s="81">
        <v>478705.45781699999</v>
      </c>
      <c r="J21" s="81">
        <v>105830.47099999999</v>
      </c>
      <c r="K21" s="212">
        <f t="shared" si="0"/>
        <v>1504698.6655759998</v>
      </c>
      <c r="L21" s="116"/>
      <c r="N21" s="722"/>
      <c r="O21" s="722"/>
      <c r="P21" s="722"/>
      <c r="Q21" s="722"/>
    </row>
    <row r="22" spans="1:17" ht="14.1" customHeight="1" x14ac:dyDescent="0.25">
      <c r="A22" s="920"/>
      <c r="B22" s="929"/>
      <c r="C22" s="86" t="s">
        <v>230</v>
      </c>
      <c r="D22" s="109">
        <v>39954.279000000002</v>
      </c>
      <c r="E22" s="81">
        <v>22084.478999999999</v>
      </c>
      <c r="F22" s="81">
        <v>22486.656999999999</v>
      </c>
      <c r="G22" s="88">
        <f t="shared" si="3"/>
        <v>84525.415000000008</v>
      </c>
      <c r="H22" s="81">
        <v>426564.22124099999</v>
      </c>
      <c r="I22" s="81">
        <v>235195.38718299998</v>
      </c>
      <c r="J22" s="81">
        <v>240446.37399999998</v>
      </c>
      <c r="K22" s="212">
        <f t="shared" si="0"/>
        <v>902205.98242399993</v>
      </c>
      <c r="L22" s="116"/>
      <c r="N22" s="722"/>
      <c r="O22" s="722"/>
      <c r="P22" s="722"/>
      <c r="Q22" s="722"/>
    </row>
    <row r="23" spans="1:17" ht="14.1" customHeight="1" x14ac:dyDescent="0.25">
      <c r="A23" s="920"/>
      <c r="B23" s="930"/>
      <c r="C23" s="87" t="s">
        <v>83</v>
      </c>
      <c r="D23" s="110">
        <v>528788.18700000003</v>
      </c>
      <c r="E23" s="84">
        <v>397651.005</v>
      </c>
      <c r="F23" s="84">
        <v>271432.29599999997</v>
      </c>
      <c r="G23" s="89">
        <f t="shared" si="3"/>
        <v>1197871.4879999999</v>
      </c>
      <c r="H23" s="84">
        <v>5642751.2599620009</v>
      </c>
      <c r="I23" s="84">
        <v>4235961.3471750002</v>
      </c>
      <c r="J23" s="84">
        <v>2901788.7598769995</v>
      </c>
      <c r="K23" s="211">
        <f t="shared" si="0"/>
        <v>12780501.367014002</v>
      </c>
      <c r="L23" s="116"/>
      <c r="N23" s="881"/>
      <c r="O23" s="722"/>
      <c r="P23" s="722"/>
      <c r="Q23" s="722"/>
    </row>
    <row r="24" spans="1:17" ht="14.1" customHeight="1" x14ac:dyDescent="0.25">
      <c r="A24" s="920"/>
      <c r="B24" s="924" t="s">
        <v>153</v>
      </c>
      <c r="C24" s="86" t="s">
        <v>324</v>
      </c>
      <c r="D24" s="111">
        <v>-391751.91100000002</v>
      </c>
      <c r="E24" s="80">
        <v>-320527.04700000002</v>
      </c>
      <c r="F24" s="80">
        <v>-239052.97899999999</v>
      </c>
      <c r="G24" s="120">
        <f t="shared" si="3"/>
        <v>-951331.93700000015</v>
      </c>
      <c r="H24" s="80">
        <v>-4179957.5513390014</v>
      </c>
      <c r="I24" s="80">
        <v>-3413691.0506680002</v>
      </c>
      <c r="J24" s="80">
        <v>-2555511.9148769998</v>
      </c>
      <c r="K24" s="214">
        <f t="shared" si="0"/>
        <v>-10149160.516884001</v>
      </c>
      <c r="L24" s="116"/>
      <c r="N24" s="881"/>
      <c r="O24" s="722"/>
      <c r="P24" s="722"/>
      <c r="Q24" s="722"/>
    </row>
    <row r="25" spans="1:17" ht="14.1" customHeight="1" x14ac:dyDescent="0.25">
      <c r="A25" s="920"/>
      <c r="B25" s="929"/>
      <c r="C25" s="86" t="s">
        <v>149</v>
      </c>
      <c r="D25" s="109">
        <v>-86231.741000000009</v>
      </c>
      <c r="E25" s="81">
        <v>-44906.947000000007</v>
      </c>
      <c r="F25" s="81">
        <v>1611.6419999999998</v>
      </c>
      <c r="G25" s="88">
        <f t="shared" si="3"/>
        <v>-129527.04600000003</v>
      </c>
      <c r="H25" s="81">
        <v>-920162.73675899988</v>
      </c>
      <c r="I25" s="81">
        <v>-478705.45781699999</v>
      </c>
      <c r="J25" s="81">
        <v>17347.854000000036</v>
      </c>
      <c r="K25" s="210">
        <f t="shared" si="0"/>
        <v>-1381520.3405759998</v>
      </c>
      <c r="L25" s="116"/>
      <c r="N25" s="722"/>
      <c r="O25" s="722"/>
      <c r="P25" s="722"/>
      <c r="Q25" s="722"/>
    </row>
    <row r="26" spans="1:17" ht="14.1" customHeight="1" x14ac:dyDescent="0.25">
      <c r="A26" s="920"/>
      <c r="B26" s="929"/>
      <c r="C26" s="86" t="s">
        <v>230</v>
      </c>
      <c r="D26" s="109">
        <v>-39954.279000000002</v>
      </c>
      <c r="E26" s="81">
        <v>-22084.478999999999</v>
      </c>
      <c r="F26" s="81">
        <v>8102.2220000000016</v>
      </c>
      <c r="G26" s="88">
        <f t="shared" si="3"/>
        <v>-53936.536</v>
      </c>
      <c r="H26" s="81">
        <v>-426564.22124099999</v>
      </c>
      <c r="I26" s="81">
        <v>-235195.38718299998</v>
      </c>
      <c r="J26" s="81">
        <v>87218.85</v>
      </c>
      <c r="K26" s="210">
        <f t="shared" si="0"/>
        <v>-574540.758424</v>
      </c>
      <c r="L26" s="116"/>
      <c r="N26" s="722"/>
      <c r="O26" s="722"/>
      <c r="P26" s="722"/>
      <c r="Q26" s="722"/>
    </row>
    <row r="27" spans="1:17" ht="14.1" customHeight="1" x14ac:dyDescent="0.25">
      <c r="A27" s="920"/>
      <c r="B27" s="930"/>
      <c r="C27" s="87" t="s">
        <v>83</v>
      </c>
      <c r="D27" s="110">
        <v>-477983.652</v>
      </c>
      <c r="E27" s="84">
        <v>-365433.99400000001</v>
      </c>
      <c r="F27" s="84">
        <v>-237441.337</v>
      </c>
      <c r="G27" s="89">
        <f t="shared" si="3"/>
        <v>-1080858.983</v>
      </c>
      <c r="H27" s="84">
        <v>-5100120.2880980009</v>
      </c>
      <c r="I27" s="84">
        <v>-3892396.5084850001</v>
      </c>
      <c r="J27" s="84">
        <v>-2538164.060877</v>
      </c>
      <c r="K27" s="215">
        <f t="shared" si="0"/>
        <v>-11530680.85746</v>
      </c>
      <c r="L27" s="116"/>
      <c r="N27" s="722"/>
      <c r="O27" s="722"/>
      <c r="P27" s="722"/>
      <c r="Q27" s="722"/>
    </row>
    <row r="28" spans="1:17" ht="14.1" customHeight="1" thickBot="1" x14ac:dyDescent="0.3">
      <c r="A28" s="921"/>
      <c r="B28" s="932" t="s">
        <v>156</v>
      </c>
      <c r="C28" s="933"/>
      <c r="D28" s="112">
        <v>2326531.0668421695</v>
      </c>
      <c r="E28" s="104">
        <v>2712562.0398421697</v>
      </c>
      <c r="F28" s="104">
        <v>2940744.2688421691</v>
      </c>
      <c r="G28" s="105">
        <f>F28</f>
        <v>2940744.2688421691</v>
      </c>
      <c r="H28" s="104">
        <v>25030394.966733806</v>
      </c>
      <c r="I28" s="104">
        <v>29141862.362401798</v>
      </c>
      <c r="J28" s="104">
        <v>31580263.21727879</v>
      </c>
      <c r="K28" s="213">
        <f>J28</f>
        <v>31580263.21727879</v>
      </c>
      <c r="L28" s="116"/>
      <c r="N28" s="722"/>
      <c r="O28" s="722"/>
      <c r="P28" s="722"/>
      <c r="Q28" s="722"/>
    </row>
    <row r="29" spans="1:17" ht="14.1" customHeight="1" x14ac:dyDescent="0.25">
      <c r="A29" s="920" t="s">
        <v>151</v>
      </c>
      <c r="B29" s="922" t="s">
        <v>87</v>
      </c>
      <c r="C29" s="86" t="s">
        <v>86</v>
      </c>
      <c r="D29" s="109">
        <v>11144.57</v>
      </c>
      <c r="E29" s="81">
        <v>11262.731</v>
      </c>
      <c r="F29" s="81">
        <v>10663.628000000001</v>
      </c>
      <c r="G29" s="88">
        <f t="shared" si="3"/>
        <v>33070.929000000004</v>
      </c>
      <c r="H29" s="81">
        <v>121012.88698720001</v>
      </c>
      <c r="I29" s="81">
        <v>121826.75879970002</v>
      </c>
      <c r="J29" s="81">
        <v>115714.8712176</v>
      </c>
      <c r="K29" s="212">
        <f t="shared" si="0"/>
        <v>358554.51700450003</v>
      </c>
      <c r="L29" s="117"/>
      <c r="N29" s="722"/>
      <c r="O29" s="722"/>
      <c r="P29" s="722"/>
      <c r="Q29" s="722"/>
    </row>
    <row r="30" spans="1:17" ht="14.1" customHeight="1" x14ac:dyDescent="0.25">
      <c r="A30" s="920"/>
      <c r="B30" s="922"/>
      <c r="C30" s="86" t="s">
        <v>94</v>
      </c>
      <c r="D30" s="109">
        <v>607.5939999999996</v>
      </c>
      <c r="E30" s="81">
        <v>756.57599999999911</v>
      </c>
      <c r="F30" s="81">
        <v>966.29499999999962</v>
      </c>
      <c r="G30" s="88">
        <f t="shared" si="3"/>
        <v>2330.4649999999983</v>
      </c>
      <c r="H30" s="81">
        <v>6615.0550000000039</v>
      </c>
      <c r="I30" s="81">
        <v>8238.9251999999979</v>
      </c>
      <c r="J30" s="81">
        <v>10404.145800000031</v>
      </c>
      <c r="K30" s="212">
        <f t="shared" si="0"/>
        <v>25258.126000000033</v>
      </c>
      <c r="L30" s="116"/>
      <c r="N30" s="722"/>
      <c r="O30" s="722"/>
      <c r="P30" s="722"/>
      <c r="Q30" s="722"/>
    </row>
    <row r="31" spans="1:17" ht="14.1" customHeight="1" x14ac:dyDescent="0.25">
      <c r="A31" s="920"/>
      <c r="B31" s="923"/>
      <c r="C31" s="87" t="s">
        <v>83</v>
      </c>
      <c r="D31" s="110">
        <v>11752.163999999999</v>
      </c>
      <c r="E31" s="84">
        <v>12019.306999999999</v>
      </c>
      <c r="F31" s="84">
        <v>11629.923000000001</v>
      </c>
      <c r="G31" s="89">
        <f t="shared" si="3"/>
        <v>35401.394</v>
      </c>
      <c r="H31" s="84">
        <v>127627.94198720001</v>
      </c>
      <c r="I31" s="84">
        <v>130065.68399970002</v>
      </c>
      <c r="J31" s="84">
        <v>126119.01701760002</v>
      </c>
      <c r="K31" s="211">
        <f t="shared" si="0"/>
        <v>383812.64300450007</v>
      </c>
      <c r="L31" s="116"/>
      <c r="N31" s="722"/>
      <c r="O31" s="722"/>
      <c r="P31" s="722"/>
      <c r="Q31" s="722"/>
    </row>
    <row r="32" spans="1:17" ht="14.1" customHeight="1" x14ac:dyDescent="0.25">
      <c r="A32" s="920"/>
      <c r="B32" s="924" t="s">
        <v>88</v>
      </c>
      <c r="C32" s="85" t="s">
        <v>86</v>
      </c>
      <c r="D32" s="111">
        <v>942.86900000000003</v>
      </c>
      <c r="E32" s="80">
        <v>1020.073</v>
      </c>
      <c r="F32" s="80">
        <v>1012.654</v>
      </c>
      <c r="G32" s="88">
        <f t="shared" si="3"/>
        <v>2975.596</v>
      </c>
      <c r="H32" s="80">
        <v>9878.0490000000009</v>
      </c>
      <c r="I32" s="80">
        <v>10739.241</v>
      </c>
      <c r="J32" s="80">
        <v>10613.791999999999</v>
      </c>
      <c r="K32" s="212">
        <f t="shared" si="0"/>
        <v>31231.082000000002</v>
      </c>
      <c r="L32" s="116"/>
      <c r="N32" s="722"/>
      <c r="O32" s="722"/>
      <c r="P32" s="722"/>
      <c r="Q32" s="722"/>
    </row>
    <row r="33" spans="1:17" ht="14.1" customHeight="1" x14ac:dyDescent="0.25">
      <c r="A33" s="920"/>
      <c r="B33" s="922"/>
      <c r="C33" s="86" t="s">
        <v>94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2">
        <f t="shared" si="0"/>
        <v>0</v>
      </c>
      <c r="L33" s="116"/>
      <c r="N33" s="722"/>
      <c r="O33" s="722"/>
      <c r="P33" s="722"/>
      <c r="Q33" s="722"/>
    </row>
    <row r="34" spans="1:17" ht="14.1" customHeight="1" x14ac:dyDescent="0.25">
      <c r="A34" s="920"/>
      <c r="B34" s="923"/>
      <c r="C34" s="87" t="s">
        <v>83</v>
      </c>
      <c r="D34" s="110">
        <v>942.86900000000003</v>
      </c>
      <c r="E34" s="84">
        <v>1020.073</v>
      </c>
      <c r="F34" s="84">
        <v>1012.654</v>
      </c>
      <c r="G34" s="89">
        <f t="shared" si="3"/>
        <v>2975.596</v>
      </c>
      <c r="H34" s="84">
        <v>9878.0490000000009</v>
      </c>
      <c r="I34" s="84">
        <v>10739.241</v>
      </c>
      <c r="J34" s="84">
        <v>10613.791999999999</v>
      </c>
      <c r="K34" s="211">
        <f t="shared" si="0"/>
        <v>31231.082000000002</v>
      </c>
      <c r="L34" s="116"/>
      <c r="N34" s="722"/>
      <c r="O34" s="722"/>
      <c r="P34" s="722"/>
      <c r="Q34" s="722"/>
    </row>
    <row r="35" spans="1:17" ht="14.1" customHeight="1" x14ac:dyDescent="0.25">
      <c r="A35" s="920"/>
      <c r="B35" s="924" t="s">
        <v>83</v>
      </c>
      <c r="C35" s="85" t="s">
        <v>86</v>
      </c>
      <c r="D35" s="111">
        <v>12087.439</v>
      </c>
      <c r="E35" s="80">
        <v>12282.804</v>
      </c>
      <c r="F35" s="80">
        <v>11676.282000000001</v>
      </c>
      <c r="G35" s="88">
        <f t="shared" si="3"/>
        <v>36046.525000000001</v>
      </c>
      <c r="H35" s="80">
        <v>130890.93598720001</v>
      </c>
      <c r="I35" s="80">
        <v>132565.99979970002</v>
      </c>
      <c r="J35" s="80">
        <v>126328.6632176</v>
      </c>
      <c r="K35" s="212">
        <f t="shared" si="0"/>
        <v>389785.59900449996</v>
      </c>
      <c r="L35" s="116"/>
      <c r="N35" s="722"/>
      <c r="O35" s="722"/>
      <c r="P35" s="722"/>
      <c r="Q35" s="722"/>
    </row>
    <row r="36" spans="1:17" ht="14.1" customHeight="1" x14ac:dyDescent="0.25">
      <c r="A36" s="920"/>
      <c r="B36" s="922"/>
      <c r="C36" s="86" t="s">
        <v>94</v>
      </c>
      <c r="D36" s="109">
        <v>607.5939999999996</v>
      </c>
      <c r="E36" s="81">
        <v>756.57599999999911</v>
      </c>
      <c r="F36" s="81">
        <v>966.29499999999962</v>
      </c>
      <c r="G36" s="88">
        <f t="shared" si="3"/>
        <v>2330.4649999999983</v>
      </c>
      <c r="H36" s="81">
        <v>6615.0550000000039</v>
      </c>
      <c r="I36" s="81">
        <v>8238.9251999999979</v>
      </c>
      <c r="J36" s="81">
        <v>10404.145800000031</v>
      </c>
      <c r="K36" s="212">
        <f t="shared" si="0"/>
        <v>25258.126000000033</v>
      </c>
      <c r="L36" s="116"/>
      <c r="N36" s="722"/>
      <c r="O36" s="722"/>
      <c r="P36" s="722"/>
      <c r="Q36" s="722"/>
    </row>
    <row r="37" spans="1:17" ht="14.1" customHeight="1" thickBot="1" x14ac:dyDescent="0.3">
      <c r="A37" s="921"/>
      <c r="B37" s="925"/>
      <c r="C37" s="103" t="s">
        <v>83</v>
      </c>
      <c r="D37" s="112">
        <v>12695.032999999999</v>
      </c>
      <c r="E37" s="104">
        <v>13039.38</v>
      </c>
      <c r="F37" s="104">
        <v>12642.577000000001</v>
      </c>
      <c r="G37" s="105">
        <f t="shared" si="3"/>
        <v>38376.990000000005</v>
      </c>
      <c r="H37" s="104">
        <v>137505.9909872</v>
      </c>
      <c r="I37" s="104">
        <v>140804.92499970002</v>
      </c>
      <c r="J37" s="104">
        <v>136732.80901760003</v>
      </c>
      <c r="K37" s="213">
        <f t="shared" si="0"/>
        <v>415043.72500450001</v>
      </c>
      <c r="L37" s="118"/>
      <c r="N37" s="722"/>
      <c r="O37" s="722"/>
      <c r="P37" s="722"/>
      <c r="Q37" s="722"/>
    </row>
    <row r="38" spans="1:17" ht="14.1" customHeight="1" x14ac:dyDescent="0.25">
      <c r="A38" s="920" t="s">
        <v>229</v>
      </c>
      <c r="B38" s="924" t="s">
        <v>154</v>
      </c>
      <c r="C38" s="85" t="s">
        <v>248</v>
      </c>
      <c r="D38" s="111">
        <v>284971.45389011543</v>
      </c>
      <c r="E38" s="80">
        <v>283762.16017034987</v>
      </c>
      <c r="F38" s="80">
        <v>424932.78836661536</v>
      </c>
      <c r="G38" s="88">
        <f t="shared" si="3"/>
        <v>993666.40242708055</v>
      </c>
      <c r="H38" s="80">
        <v>3042080.961285999</v>
      </c>
      <c r="I38" s="80">
        <v>3023818.2801200002</v>
      </c>
      <c r="J38" s="80">
        <v>4538198.4371770313</v>
      </c>
      <c r="K38" s="212">
        <f t="shared" si="0"/>
        <v>10604097.67858303</v>
      </c>
      <c r="L38" s="116"/>
      <c r="N38" s="722"/>
      <c r="O38" s="722"/>
      <c r="P38" s="722"/>
      <c r="Q38" s="722"/>
    </row>
    <row r="39" spans="1:17" ht="14.1" customHeight="1" x14ac:dyDescent="0.25">
      <c r="A39" s="920"/>
      <c r="B39" s="922"/>
      <c r="C39" s="86" t="s">
        <v>89</v>
      </c>
      <c r="D39" s="109">
        <v>4820.3347956114212</v>
      </c>
      <c r="E39" s="81">
        <v>5697.712012661952</v>
      </c>
      <c r="F39" s="81">
        <v>7091.9457010208444</v>
      </c>
      <c r="G39" s="88">
        <f t="shared" si="3"/>
        <v>17609.992509294218</v>
      </c>
      <c r="H39" s="81">
        <v>51454.655159999995</v>
      </c>
      <c r="I39" s="81">
        <v>60712.847979999999</v>
      </c>
      <c r="J39" s="81">
        <v>75735.452789999996</v>
      </c>
      <c r="K39" s="212">
        <f t="shared" si="0"/>
        <v>187902.95593</v>
      </c>
      <c r="L39" s="116"/>
      <c r="N39" s="722"/>
      <c r="O39" s="722"/>
      <c r="P39" s="722"/>
      <c r="Q39" s="722"/>
    </row>
    <row r="40" spans="1:17" ht="14.1" customHeight="1" x14ac:dyDescent="0.25">
      <c r="A40" s="920"/>
      <c r="B40" s="923"/>
      <c r="C40" s="87" t="s">
        <v>83</v>
      </c>
      <c r="D40" s="110">
        <v>289791.78868572687</v>
      </c>
      <c r="E40" s="84">
        <v>289459.87218301184</v>
      </c>
      <c r="F40" s="84">
        <v>432024.73406763619</v>
      </c>
      <c r="G40" s="89">
        <f t="shared" si="3"/>
        <v>1011276.394936375</v>
      </c>
      <c r="H40" s="84">
        <v>3093535.6164459991</v>
      </c>
      <c r="I40" s="84">
        <v>3084531.1281000003</v>
      </c>
      <c r="J40" s="84">
        <v>4613933.8899670308</v>
      </c>
      <c r="K40" s="211">
        <f t="shared" si="0"/>
        <v>10792000.634513032</v>
      </c>
      <c r="L40" s="116"/>
      <c r="N40" s="722"/>
      <c r="O40" s="722"/>
      <c r="P40" s="722"/>
      <c r="Q40" s="722"/>
    </row>
    <row r="41" spans="1:17" ht="14.1" customHeight="1" x14ac:dyDescent="0.25">
      <c r="A41" s="920"/>
      <c r="B41" s="924" t="s">
        <v>155</v>
      </c>
      <c r="C41" s="85" t="s">
        <v>248</v>
      </c>
      <c r="D41" s="111">
        <v>927.41399999999999</v>
      </c>
      <c r="E41" s="80">
        <v>1002.913</v>
      </c>
      <c r="F41" s="80">
        <v>1004.0010000000001</v>
      </c>
      <c r="G41" s="88">
        <f t="shared" si="3"/>
        <v>2934.328</v>
      </c>
      <c r="H41" s="80">
        <v>9712.9929999999986</v>
      </c>
      <c r="I41" s="80">
        <v>10556.022000000001</v>
      </c>
      <c r="J41" s="80">
        <v>10521.626999999999</v>
      </c>
      <c r="K41" s="212">
        <f t="shared" si="0"/>
        <v>30790.642</v>
      </c>
      <c r="L41" s="116"/>
      <c r="N41" s="722"/>
      <c r="O41" s="722"/>
      <c r="P41" s="722"/>
      <c r="Q41" s="722"/>
    </row>
    <row r="42" spans="1:17" ht="14.1" customHeight="1" x14ac:dyDescent="0.25">
      <c r="A42" s="920"/>
      <c r="B42" s="922"/>
      <c r="C42" s="86" t="s">
        <v>89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2">
        <f t="shared" si="0"/>
        <v>0</v>
      </c>
      <c r="L42" s="116"/>
      <c r="N42" s="722"/>
      <c r="O42" s="722"/>
      <c r="P42" s="722"/>
      <c r="Q42" s="722"/>
    </row>
    <row r="43" spans="1:17" ht="14.1" customHeight="1" x14ac:dyDescent="0.25">
      <c r="A43" s="920"/>
      <c r="B43" s="923"/>
      <c r="C43" s="87" t="s">
        <v>83</v>
      </c>
      <c r="D43" s="110">
        <v>927.41399999999999</v>
      </c>
      <c r="E43" s="84">
        <v>1002.913</v>
      </c>
      <c r="F43" s="84">
        <v>1004.0010000000001</v>
      </c>
      <c r="G43" s="89">
        <f t="shared" si="3"/>
        <v>2934.328</v>
      </c>
      <c r="H43" s="84">
        <v>9712.9929999999986</v>
      </c>
      <c r="I43" s="84">
        <v>10556.022000000001</v>
      </c>
      <c r="J43" s="84">
        <v>10521.626999999999</v>
      </c>
      <c r="K43" s="211">
        <f t="shared" si="0"/>
        <v>30790.642</v>
      </c>
      <c r="L43" s="116"/>
      <c r="N43" s="722"/>
      <c r="O43" s="722"/>
      <c r="P43" s="722"/>
      <c r="Q43" s="722"/>
    </row>
    <row r="44" spans="1:17" ht="14.1" customHeight="1" x14ac:dyDescent="0.25">
      <c r="A44" s="920"/>
      <c r="B44" s="926" t="s">
        <v>321</v>
      </c>
      <c r="C44" s="927"/>
      <c r="D44" s="618">
        <v>607.5939999999996</v>
      </c>
      <c r="E44" s="617">
        <v>756.57599999999911</v>
      </c>
      <c r="F44" s="617">
        <v>966.29499999999962</v>
      </c>
      <c r="G44" s="119">
        <f t="shared" si="3"/>
        <v>2330.4649999999983</v>
      </c>
      <c r="H44" s="617">
        <v>6615.0550000000039</v>
      </c>
      <c r="I44" s="617">
        <v>8238.9251999999979</v>
      </c>
      <c r="J44" s="617">
        <v>10404.145800000031</v>
      </c>
      <c r="K44" s="217">
        <f t="shared" si="0"/>
        <v>25258.126000000033</v>
      </c>
      <c r="L44" s="116"/>
      <c r="N44" s="722"/>
      <c r="O44" s="722"/>
      <c r="P44" s="722"/>
      <c r="Q44" s="722"/>
    </row>
    <row r="45" spans="1:17" ht="14.1" customHeight="1" x14ac:dyDescent="0.25">
      <c r="A45" s="920"/>
      <c r="B45" s="926" t="s">
        <v>315</v>
      </c>
      <c r="C45" s="927"/>
      <c r="D45" s="618">
        <v>54398.521999999997</v>
      </c>
      <c r="E45" s="617">
        <v>32650.648000000001</v>
      </c>
      <c r="F45" s="617">
        <v>25431.914999999997</v>
      </c>
      <c r="G45" s="119">
        <f t="shared" si="3"/>
        <v>112481.08499999999</v>
      </c>
      <c r="H45" s="617">
        <v>579852.63899999997</v>
      </c>
      <c r="I45" s="617">
        <v>347696.82199999999</v>
      </c>
      <c r="J45" s="617">
        <v>271451.89899999998</v>
      </c>
      <c r="K45" s="217">
        <f t="shared" si="0"/>
        <v>1199001.3599999999</v>
      </c>
      <c r="L45" s="116"/>
      <c r="N45" s="722"/>
      <c r="O45" s="722"/>
      <c r="P45" s="722"/>
      <c r="Q45" s="722"/>
    </row>
    <row r="46" spans="1:17" ht="14.1" customHeight="1" x14ac:dyDescent="0.25">
      <c r="A46" s="920"/>
      <c r="B46" s="934" t="s">
        <v>90</v>
      </c>
      <c r="C46" s="86" t="s">
        <v>248</v>
      </c>
      <c r="D46" s="109">
        <v>340297.38989011542</v>
      </c>
      <c r="E46" s="81">
        <v>317415.72117034986</v>
      </c>
      <c r="F46" s="81">
        <v>451368.70436661533</v>
      </c>
      <c r="G46" s="88">
        <f t="shared" si="3"/>
        <v>1109081.8154270805</v>
      </c>
      <c r="H46" s="81">
        <v>3631646.5932859988</v>
      </c>
      <c r="I46" s="81">
        <v>3382071.1241200003</v>
      </c>
      <c r="J46" s="81">
        <v>4820171.9631770318</v>
      </c>
      <c r="K46" s="212">
        <f t="shared" si="0"/>
        <v>11833889.68058303</v>
      </c>
      <c r="L46" s="116"/>
      <c r="N46" s="722"/>
      <c r="O46" s="722"/>
      <c r="P46" s="722"/>
      <c r="Q46" s="722"/>
    </row>
    <row r="47" spans="1:17" ht="14.1" customHeight="1" x14ac:dyDescent="0.25">
      <c r="A47" s="920"/>
      <c r="B47" s="934"/>
      <c r="C47" s="86" t="s">
        <v>344</v>
      </c>
      <c r="D47" s="109">
        <v>7002.2047956114202</v>
      </c>
      <c r="E47" s="81">
        <v>8440.7761126619516</v>
      </c>
      <c r="F47" s="81">
        <v>9284.0457010208447</v>
      </c>
      <c r="G47" s="88">
        <f t="shared" si="3"/>
        <v>24727.026609294218</v>
      </c>
      <c r="H47" s="81">
        <v>74862.800948000004</v>
      </c>
      <c r="I47" s="81">
        <v>90109.038969000016</v>
      </c>
      <c r="J47" s="81">
        <v>99221.977948000029</v>
      </c>
      <c r="K47" s="212">
        <f t="shared" si="0"/>
        <v>264193.81786500005</v>
      </c>
      <c r="L47" s="116"/>
      <c r="N47" s="722"/>
      <c r="O47" s="722"/>
      <c r="P47" s="722"/>
      <c r="Q47" s="722"/>
    </row>
    <row r="48" spans="1:17" ht="14.1" customHeight="1" thickBot="1" x14ac:dyDescent="0.3">
      <c r="A48" s="921"/>
      <c r="B48" s="935"/>
      <c r="C48" s="103" t="s">
        <v>83</v>
      </c>
      <c r="D48" s="112">
        <v>347299.59468572686</v>
      </c>
      <c r="E48" s="104">
        <v>325856.49728301179</v>
      </c>
      <c r="F48" s="104">
        <v>460652.7500676362</v>
      </c>
      <c r="G48" s="105">
        <f>SUM(D48:F48)</f>
        <v>1133808.8420363748</v>
      </c>
      <c r="H48" s="104">
        <v>3706509.3942339988</v>
      </c>
      <c r="I48" s="104">
        <v>3472180.1630890002</v>
      </c>
      <c r="J48" s="104">
        <v>4919393.9411250316</v>
      </c>
      <c r="K48" s="216">
        <f t="shared" si="0"/>
        <v>12098083.498448031</v>
      </c>
      <c r="L48" s="118"/>
      <c r="N48" s="722"/>
      <c r="O48" s="722"/>
      <c r="P48" s="722"/>
      <c r="Q48" s="722"/>
    </row>
    <row r="49" spans="1:17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722"/>
      <c r="O49" s="722"/>
      <c r="P49" s="722"/>
      <c r="Q49" s="722"/>
    </row>
    <row r="50" spans="1:17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722"/>
      <c r="O50" s="722"/>
      <c r="P50" s="722"/>
      <c r="Q50" s="722"/>
    </row>
    <row r="51" spans="1:17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722"/>
      <c r="O51" s="722"/>
      <c r="P51" s="722"/>
      <c r="Q51" s="722"/>
    </row>
    <row r="52" spans="1:17" ht="14.1" customHeight="1" x14ac:dyDescent="0.25">
      <c r="A52" s="919" t="s">
        <v>338</v>
      </c>
      <c r="B52" s="919"/>
      <c r="C52" s="919"/>
      <c r="D52" s="618">
        <v>-1820.4632543507032</v>
      </c>
      <c r="E52" s="617">
        <v>-550.72538719512522</v>
      </c>
      <c r="F52" s="617">
        <v>-5557.8846223613946</v>
      </c>
      <c r="G52" s="119">
        <f t="shared" si="3"/>
        <v>-7929.073263907223</v>
      </c>
      <c r="H52" s="630">
        <v>-7330.3985141026787</v>
      </c>
      <c r="I52" s="617">
        <v>7456.230855199974</v>
      </c>
      <c r="J52" s="617">
        <v>-52879.897236570716</v>
      </c>
      <c r="K52" s="217">
        <f>SUM(H52:J52)</f>
        <v>-52754.064895473421</v>
      </c>
      <c r="L52" s="113"/>
      <c r="N52" s="722"/>
      <c r="O52" s="722"/>
      <c r="P52" s="722"/>
      <c r="Q52" s="722"/>
    </row>
    <row r="53" spans="1:17" ht="5.0999999999999996" customHeight="1" x14ac:dyDescent="0.25">
      <c r="D53" s="114"/>
      <c r="H53" s="91"/>
      <c r="L53" s="114"/>
    </row>
    <row r="55" spans="1:17" x14ac:dyDescent="0.25">
      <c r="I55" s="906"/>
    </row>
    <row r="56" spans="1:17" x14ac:dyDescent="0.25">
      <c r="I56" s="906"/>
    </row>
    <row r="57" spans="1:17" x14ac:dyDescent="0.25">
      <c r="I57" s="906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7109375" style="293" customWidth="1"/>
    <col min="2" max="19" width="7.42578125" style="293" customWidth="1"/>
    <col min="20" max="20" width="1.7109375" style="293" customWidth="1"/>
    <col min="21" max="21" width="9.28515625" style="293" bestFit="1" customWidth="1"/>
    <col min="22" max="22" width="11.42578125" style="293" bestFit="1" customWidth="1"/>
    <col min="23" max="261" width="9.140625" style="293"/>
    <col min="262" max="274" width="10.7109375" style="293" customWidth="1"/>
    <col min="275" max="517" width="9.140625" style="293"/>
    <col min="518" max="530" width="10.7109375" style="293" customWidth="1"/>
    <col min="531" max="773" width="9.140625" style="293"/>
    <col min="774" max="786" width="10.7109375" style="293" customWidth="1"/>
    <col min="787" max="1029" width="9.140625" style="293"/>
    <col min="1030" max="1042" width="10.7109375" style="293" customWidth="1"/>
    <col min="1043" max="1285" width="9.140625" style="293"/>
    <col min="1286" max="1298" width="10.7109375" style="293" customWidth="1"/>
    <col min="1299" max="1541" width="9.140625" style="293"/>
    <col min="1542" max="1554" width="10.7109375" style="293" customWidth="1"/>
    <col min="1555" max="1797" width="9.140625" style="293"/>
    <col min="1798" max="1810" width="10.7109375" style="293" customWidth="1"/>
    <col min="1811" max="2053" width="9.140625" style="293"/>
    <col min="2054" max="2066" width="10.7109375" style="293" customWidth="1"/>
    <col min="2067" max="2309" width="9.140625" style="293"/>
    <col min="2310" max="2322" width="10.7109375" style="293" customWidth="1"/>
    <col min="2323" max="2565" width="9.140625" style="293"/>
    <col min="2566" max="2578" width="10.7109375" style="293" customWidth="1"/>
    <col min="2579" max="2821" width="9.140625" style="293"/>
    <col min="2822" max="2834" width="10.7109375" style="293" customWidth="1"/>
    <col min="2835" max="3077" width="9.140625" style="293"/>
    <col min="3078" max="3090" width="10.7109375" style="293" customWidth="1"/>
    <col min="3091" max="3333" width="9.140625" style="293"/>
    <col min="3334" max="3346" width="10.7109375" style="293" customWidth="1"/>
    <col min="3347" max="3589" width="9.140625" style="293"/>
    <col min="3590" max="3602" width="10.7109375" style="293" customWidth="1"/>
    <col min="3603" max="3845" width="9.140625" style="293"/>
    <col min="3846" max="3858" width="10.7109375" style="293" customWidth="1"/>
    <col min="3859" max="4101" width="9.140625" style="293"/>
    <col min="4102" max="4114" width="10.7109375" style="293" customWidth="1"/>
    <col min="4115" max="4357" width="9.140625" style="293"/>
    <col min="4358" max="4370" width="10.7109375" style="293" customWidth="1"/>
    <col min="4371" max="4613" width="9.140625" style="293"/>
    <col min="4614" max="4626" width="10.7109375" style="293" customWidth="1"/>
    <col min="4627" max="4869" width="9.140625" style="293"/>
    <col min="4870" max="4882" width="10.7109375" style="293" customWidth="1"/>
    <col min="4883" max="5125" width="9.140625" style="293"/>
    <col min="5126" max="5138" width="10.7109375" style="293" customWidth="1"/>
    <col min="5139" max="5381" width="9.140625" style="293"/>
    <col min="5382" max="5394" width="10.7109375" style="293" customWidth="1"/>
    <col min="5395" max="5637" width="9.140625" style="293"/>
    <col min="5638" max="5650" width="10.7109375" style="293" customWidth="1"/>
    <col min="5651" max="5893" width="9.140625" style="293"/>
    <col min="5894" max="5906" width="10.7109375" style="293" customWidth="1"/>
    <col min="5907" max="6149" width="9.140625" style="293"/>
    <col min="6150" max="6162" width="10.7109375" style="293" customWidth="1"/>
    <col min="6163" max="6405" width="9.140625" style="293"/>
    <col min="6406" max="6418" width="10.7109375" style="293" customWidth="1"/>
    <col min="6419" max="6661" width="9.140625" style="293"/>
    <col min="6662" max="6674" width="10.7109375" style="293" customWidth="1"/>
    <col min="6675" max="6917" width="9.140625" style="293"/>
    <col min="6918" max="6930" width="10.7109375" style="293" customWidth="1"/>
    <col min="6931" max="7173" width="9.140625" style="293"/>
    <col min="7174" max="7186" width="10.7109375" style="293" customWidth="1"/>
    <col min="7187" max="7429" width="9.140625" style="293"/>
    <col min="7430" max="7442" width="10.7109375" style="293" customWidth="1"/>
    <col min="7443" max="7685" width="9.140625" style="293"/>
    <col min="7686" max="7698" width="10.7109375" style="293" customWidth="1"/>
    <col min="7699" max="7941" width="9.140625" style="293"/>
    <col min="7942" max="7954" width="10.7109375" style="293" customWidth="1"/>
    <col min="7955" max="8197" width="9.140625" style="293"/>
    <col min="8198" max="8210" width="10.7109375" style="293" customWidth="1"/>
    <col min="8211" max="8453" width="9.140625" style="293"/>
    <col min="8454" max="8466" width="10.7109375" style="293" customWidth="1"/>
    <col min="8467" max="8709" width="9.140625" style="293"/>
    <col min="8710" max="8722" width="10.7109375" style="293" customWidth="1"/>
    <col min="8723" max="8965" width="9.140625" style="293"/>
    <col min="8966" max="8978" width="10.7109375" style="293" customWidth="1"/>
    <col min="8979" max="9221" width="9.140625" style="293"/>
    <col min="9222" max="9234" width="10.7109375" style="293" customWidth="1"/>
    <col min="9235" max="9477" width="9.140625" style="293"/>
    <col min="9478" max="9490" width="10.7109375" style="293" customWidth="1"/>
    <col min="9491" max="9733" width="9.140625" style="293"/>
    <col min="9734" max="9746" width="10.7109375" style="293" customWidth="1"/>
    <col min="9747" max="9989" width="9.140625" style="293"/>
    <col min="9990" max="10002" width="10.7109375" style="293" customWidth="1"/>
    <col min="10003" max="10245" width="9.140625" style="293"/>
    <col min="10246" max="10258" width="10.7109375" style="293" customWidth="1"/>
    <col min="10259" max="10501" width="9.140625" style="293"/>
    <col min="10502" max="10514" width="10.7109375" style="293" customWidth="1"/>
    <col min="10515" max="10757" width="9.140625" style="293"/>
    <col min="10758" max="10770" width="10.7109375" style="293" customWidth="1"/>
    <col min="10771" max="11013" width="9.140625" style="293"/>
    <col min="11014" max="11026" width="10.7109375" style="293" customWidth="1"/>
    <col min="11027" max="11269" width="9.140625" style="293"/>
    <col min="11270" max="11282" width="10.7109375" style="293" customWidth="1"/>
    <col min="11283" max="11525" width="9.140625" style="293"/>
    <col min="11526" max="11538" width="10.7109375" style="293" customWidth="1"/>
    <col min="11539" max="11781" width="9.140625" style="293"/>
    <col min="11782" max="11794" width="10.7109375" style="293" customWidth="1"/>
    <col min="11795" max="12037" width="9.140625" style="293"/>
    <col min="12038" max="12050" width="10.7109375" style="293" customWidth="1"/>
    <col min="12051" max="12293" width="9.140625" style="293"/>
    <col min="12294" max="12306" width="10.7109375" style="293" customWidth="1"/>
    <col min="12307" max="12549" width="9.140625" style="293"/>
    <col min="12550" max="12562" width="10.7109375" style="293" customWidth="1"/>
    <col min="12563" max="12805" width="9.140625" style="293"/>
    <col min="12806" max="12818" width="10.7109375" style="293" customWidth="1"/>
    <col min="12819" max="13061" width="9.140625" style="293"/>
    <col min="13062" max="13074" width="10.7109375" style="293" customWidth="1"/>
    <col min="13075" max="13317" width="9.140625" style="293"/>
    <col min="13318" max="13330" width="10.7109375" style="293" customWidth="1"/>
    <col min="13331" max="13573" width="9.140625" style="293"/>
    <col min="13574" max="13586" width="10.7109375" style="293" customWidth="1"/>
    <col min="13587" max="13829" width="9.140625" style="293"/>
    <col min="13830" max="13842" width="10.7109375" style="293" customWidth="1"/>
    <col min="13843" max="14085" width="9.140625" style="293"/>
    <col min="14086" max="14098" width="10.7109375" style="293" customWidth="1"/>
    <col min="14099" max="14341" width="9.140625" style="293"/>
    <col min="14342" max="14354" width="10.7109375" style="293" customWidth="1"/>
    <col min="14355" max="14597" width="9.140625" style="293"/>
    <col min="14598" max="14610" width="10.7109375" style="293" customWidth="1"/>
    <col min="14611" max="14853" width="9.140625" style="293"/>
    <col min="14854" max="14866" width="10.7109375" style="293" customWidth="1"/>
    <col min="14867" max="15109" width="9.140625" style="293"/>
    <col min="15110" max="15122" width="10.7109375" style="293" customWidth="1"/>
    <col min="15123" max="15365" width="9.140625" style="293"/>
    <col min="15366" max="15378" width="10.7109375" style="293" customWidth="1"/>
    <col min="15379" max="15621" width="9.140625" style="293"/>
    <col min="15622" max="15634" width="10.7109375" style="293" customWidth="1"/>
    <col min="15635" max="15877" width="9.140625" style="293"/>
    <col min="15878" max="15890" width="10.7109375" style="293" customWidth="1"/>
    <col min="15891" max="16133" width="9.140625" style="293"/>
    <col min="16134" max="16146" width="10.7109375" style="293" customWidth="1"/>
    <col min="16147" max="16384" width="9.140625" style="293"/>
  </cols>
  <sheetData>
    <row r="1" spans="1:24" x14ac:dyDescent="0.25">
      <c r="R1" s="950" t="s">
        <v>250</v>
      </c>
      <c r="S1" s="950"/>
      <c r="T1" s="950"/>
    </row>
    <row r="2" spans="1:24" ht="20.100000000000001" customHeight="1" x14ac:dyDescent="0.25">
      <c r="A2" s="949" t="s">
        <v>98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  <c r="T2" s="949"/>
    </row>
    <row r="3" spans="1:24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7"/>
      <c r="K3" s="318"/>
      <c r="L3" s="318"/>
      <c r="M3" s="318"/>
      <c r="N3" s="318"/>
      <c r="O3" s="318"/>
      <c r="P3" s="318"/>
      <c r="Q3" s="318"/>
      <c r="R3" s="318"/>
    </row>
    <row r="4" spans="1:24" ht="17.25" customHeight="1" x14ac:dyDescent="0.25">
      <c r="A4" s="319"/>
      <c r="B4" s="946">
        <f>T!G17</f>
        <v>2017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</row>
    <row r="5" spans="1:24" ht="50.1" customHeight="1" x14ac:dyDescent="0.25">
      <c r="A5" s="319"/>
      <c r="B5" s="955" t="s">
        <v>191</v>
      </c>
      <c r="C5" s="956"/>
      <c r="D5" s="956"/>
      <c r="E5" s="956"/>
      <c r="F5" s="956"/>
      <c r="G5" s="956"/>
      <c r="H5" s="956"/>
      <c r="I5" s="956"/>
      <c r="J5" s="957"/>
      <c r="K5" s="955" t="s">
        <v>12</v>
      </c>
      <c r="L5" s="956"/>
      <c r="M5" s="956"/>
      <c r="N5" s="956"/>
      <c r="O5" s="956"/>
      <c r="P5" s="956"/>
      <c r="Q5" s="956"/>
      <c r="R5" s="956"/>
      <c r="S5" s="957"/>
    </row>
    <row r="6" spans="1:24" ht="52.5" customHeight="1" x14ac:dyDescent="0.25">
      <c r="A6" s="294"/>
      <c r="B6" s="958" t="s">
        <v>91</v>
      </c>
      <c r="C6" s="951"/>
      <c r="D6" s="951"/>
      <c r="E6" s="951" t="s">
        <v>96</v>
      </c>
      <c r="F6" s="951"/>
      <c r="G6" s="951"/>
      <c r="H6" s="952" t="s">
        <v>175</v>
      </c>
      <c r="I6" s="953" t="s">
        <v>339</v>
      </c>
      <c r="J6" s="954" t="s">
        <v>42</v>
      </c>
      <c r="K6" s="958" t="s">
        <v>91</v>
      </c>
      <c r="L6" s="951"/>
      <c r="M6" s="951"/>
      <c r="N6" s="951" t="s">
        <v>96</v>
      </c>
      <c r="O6" s="951"/>
      <c r="P6" s="951"/>
      <c r="Q6" s="952" t="s">
        <v>175</v>
      </c>
      <c r="R6" s="953" t="s">
        <v>339</v>
      </c>
      <c r="S6" s="954" t="s">
        <v>42</v>
      </c>
    </row>
    <row r="7" spans="1:24" ht="28.5" customHeight="1" x14ac:dyDescent="0.25">
      <c r="A7" s="295" t="s">
        <v>157</v>
      </c>
      <c r="B7" s="331" t="s">
        <v>79</v>
      </c>
      <c r="C7" s="332" t="s">
        <v>80</v>
      </c>
      <c r="D7" s="333" t="s">
        <v>152</v>
      </c>
      <c r="E7" s="334" t="s">
        <v>84</v>
      </c>
      <c r="F7" s="332" t="s">
        <v>85</v>
      </c>
      <c r="G7" s="333" t="s">
        <v>153</v>
      </c>
      <c r="H7" s="952"/>
      <c r="I7" s="952"/>
      <c r="J7" s="954"/>
      <c r="K7" s="331" t="s">
        <v>79</v>
      </c>
      <c r="L7" s="332" t="s">
        <v>80</v>
      </c>
      <c r="M7" s="333" t="s">
        <v>152</v>
      </c>
      <c r="N7" s="334" t="s">
        <v>84</v>
      </c>
      <c r="O7" s="332" t="s">
        <v>85</v>
      </c>
      <c r="P7" s="333" t="s">
        <v>153</v>
      </c>
      <c r="Q7" s="952"/>
      <c r="R7" s="952"/>
      <c r="S7" s="954"/>
      <c r="T7" s="329"/>
    </row>
    <row r="8" spans="1:24" ht="14.1" customHeight="1" x14ac:dyDescent="0.25">
      <c r="A8" s="296" t="s">
        <v>25</v>
      </c>
      <c r="B8" s="310">
        <v>3554.2519312509125</v>
      </c>
      <c r="C8" s="323">
        <v>2969.013029126515</v>
      </c>
      <c r="D8" s="312">
        <v>585.23890212439755</v>
      </c>
      <c r="E8" s="313">
        <v>876.94375400000001</v>
      </c>
      <c r="F8" s="311">
        <v>0.68487599999999993</v>
      </c>
      <c r="G8" s="312">
        <v>876.25887799999998</v>
      </c>
      <c r="H8" s="320">
        <v>11.867870000000003</v>
      </c>
      <c r="I8" s="320">
        <v>-17.682237056128447</v>
      </c>
      <c r="J8" s="324">
        <v>1455.6834130682691</v>
      </c>
      <c r="K8" s="310">
        <v>37873.188211437999</v>
      </c>
      <c r="L8" s="323">
        <v>31670.830494065802</v>
      </c>
      <c r="M8" s="312">
        <v>6202.3577173721969</v>
      </c>
      <c r="N8" s="313">
        <v>9389.7657760000002</v>
      </c>
      <c r="O8" s="311">
        <v>7.3273029999999997</v>
      </c>
      <c r="P8" s="312">
        <v>9382.4384730000002</v>
      </c>
      <c r="Q8" s="320">
        <v>128.5124240817</v>
      </c>
      <c r="R8" s="320">
        <v>-172.02722328498029</v>
      </c>
      <c r="S8" s="324">
        <v>15541.281391168919</v>
      </c>
      <c r="T8" s="301"/>
      <c r="U8" s="301"/>
      <c r="V8" s="302"/>
      <c r="W8" s="302"/>
      <c r="X8" s="302"/>
    </row>
    <row r="9" spans="1:24" ht="14.1" customHeight="1" x14ac:dyDescent="0.25">
      <c r="A9" s="296" t="s">
        <v>26</v>
      </c>
      <c r="B9" s="297">
        <v>2824.4136437688408</v>
      </c>
      <c r="C9" s="298">
        <v>2222.5835438778481</v>
      </c>
      <c r="D9" s="299">
        <v>601.83009989099264</v>
      </c>
      <c r="E9" s="300">
        <v>450.93774999999999</v>
      </c>
      <c r="F9" s="298">
        <v>30.141396</v>
      </c>
      <c r="G9" s="299">
        <v>420.79635400000001</v>
      </c>
      <c r="H9" s="322">
        <v>10.710225999999999</v>
      </c>
      <c r="I9" s="322">
        <v>-12.226335068441461</v>
      </c>
      <c r="J9" s="325">
        <v>1021.1103448225516</v>
      </c>
      <c r="K9" s="297">
        <v>30097.006569276</v>
      </c>
      <c r="L9" s="298">
        <v>23692.666357943101</v>
      </c>
      <c r="M9" s="299">
        <v>6404.3402113328993</v>
      </c>
      <c r="N9" s="300">
        <v>4819.5220272639999</v>
      </c>
      <c r="O9" s="298">
        <v>322.47820100000001</v>
      </c>
      <c r="P9" s="299">
        <v>4497.043826264</v>
      </c>
      <c r="Q9" s="322">
        <v>115.70589516279998</v>
      </c>
      <c r="R9" s="322">
        <v>-121.00392881377786</v>
      </c>
      <c r="S9" s="325">
        <v>10896.086003945924</v>
      </c>
      <c r="T9" s="303"/>
      <c r="U9" s="303"/>
      <c r="V9" s="302"/>
      <c r="W9" s="302"/>
      <c r="X9" s="302"/>
    </row>
    <row r="10" spans="1:24" ht="14.1" customHeight="1" x14ac:dyDescent="0.25">
      <c r="A10" s="350" t="s">
        <v>27</v>
      </c>
      <c r="B10" s="305">
        <v>2952.9186078118391</v>
      </c>
      <c r="C10" s="306">
        <v>2246.6992840801031</v>
      </c>
      <c r="D10" s="307">
        <v>706.21932373173604</v>
      </c>
      <c r="E10" s="308">
        <v>126.30672300000001</v>
      </c>
      <c r="F10" s="306">
        <v>24.641216</v>
      </c>
      <c r="G10" s="307">
        <v>101.66550700000001</v>
      </c>
      <c r="H10" s="321">
        <v>12.003358999999998</v>
      </c>
      <c r="I10" s="321">
        <v>-16.408510608445155</v>
      </c>
      <c r="J10" s="326">
        <v>803.47967912329113</v>
      </c>
      <c r="K10" s="305">
        <v>31496.179915195004</v>
      </c>
      <c r="L10" s="306">
        <v>23968.078670961197</v>
      </c>
      <c r="M10" s="307">
        <v>7528.1012442338069</v>
      </c>
      <c r="N10" s="308">
        <v>1350.2984203850003</v>
      </c>
      <c r="O10" s="306">
        <v>263.07724885199997</v>
      </c>
      <c r="P10" s="307">
        <v>1087.2211715330004</v>
      </c>
      <c r="Q10" s="321">
        <v>129.1719624408</v>
      </c>
      <c r="R10" s="321">
        <v>-168.24685897210426</v>
      </c>
      <c r="S10" s="326">
        <v>8576.2475192355014</v>
      </c>
      <c r="T10" s="309"/>
      <c r="U10" s="309"/>
      <c r="V10" s="302"/>
      <c r="W10" s="302"/>
      <c r="X10" s="302"/>
    </row>
    <row r="11" spans="1:24" ht="14.1" customHeight="1" x14ac:dyDescent="0.25">
      <c r="A11" s="349" t="s">
        <v>28</v>
      </c>
      <c r="B11" s="310">
        <v>2758.549514310525</v>
      </c>
      <c r="C11" s="311">
        <v>1891.7832998910842</v>
      </c>
      <c r="D11" s="312">
        <v>866.76621441944076</v>
      </c>
      <c r="E11" s="313">
        <v>19.858931999999999</v>
      </c>
      <c r="F11" s="311">
        <v>223.39213000000001</v>
      </c>
      <c r="G11" s="312">
        <v>-203.533198</v>
      </c>
      <c r="H11" s="320">
        <v>12.285959999999999</v>
      </c>
      <c r="I11" s="320">
        <v>-13.568466185169644</v>
      </c>
      <c r="J11" s="324">
        <v>661.95051023427095</v>
      </c>
      <c r="K11" s="310">
        <v>29443.243005986002</v>
      </c>
      <c r="L11" s="311">
        <v>20187.4302457015</v>
      </c>
      <c r="M11" s="312">
        <v>9255.8127602845016</v>
      </c>
      <c r="N11" s="313">
        <v>212.54948099999999</v>
      </c>
      <c r="O11" s="311">
        <v>2389.3761560340004</v>
      </c>
      <c r="P11" s="312">
        <v>-2176.8266750340003</v>
      </c>
      <c r="Q11" s="320">
        <v>132.26214705520002</v>
      </c>
      <c r="R11" s="320">
        <v>-136.26436196670309</v>
      </c>
      <c r="S11" s="324">
        <v>7074.9838703389996</v>
      </c>
      <c r="T11" s="303"/>
      <c r="U11" s="303"/>
      <c r="V11" s="302"/>
      <c r="W11" s="302"/>
      <c r="X11" s="302"/>
    </row>
    <row r="12" spans="1:24" ht="14.1" customHeight="1" x14ac:dyDescent="0.25">
      <c r="A12" s="349" t="s">
        <v>29</v>
      </c>
      <c r="B12" s="297">
        <v>2621.5140654752736</v>
      </c>
      <c r="C12" s="298">
        <v>1842.8932254528418</v>
      </c>
      <c r="D12" s="299">
        <v>778.62084002243182</v>
      </c>
      <c r="E12" s="300">
        <v>19.121337</v>
      </c>
      <c r="F12" s="298">
        <v>374.35755199999994</v>
      </c>
      <c r="G12" s="299">
        <v>-355.23621499999996</v>
      </c>
      <c r="H12" s="322">
        <v>12.025919999999999</v>
      </c>
      <c r="I12" s="322">
        <v>-9.6646633252819303</v>
      </c>
      <c r="J12" s="325">
        <v>425.74588169714985</v>
      </c>
      <c r="K12" s="297">
        <v>27979.027718328001</v>
      </c>
      <c r="L12" s="298">
        <v>19670.754401989601</v>
      </c>
      <c r="M12" s="299">
        <v>8308.2733163384</v>
      </c>
      <c r="N12" s="300">
        <v>204.522324</v>
      </c>
      <c r="O12" s="298">
        <v>3999.3953279999996</v>
      </c>
      <c r="P12" s="299">
        <v>-3794.8730039999996</v>
      </c>
      <c r="Q12" s="322">
        <v>129.58805166569999</v>
      </c>
      <c r="R12" s="322">
        <v>-93.325282502100805</v>
      </c>
      <c r="S12" s="325">
        <v>4549.6630815019998</v>
      </c>
      <c r="T12" s="303"/>
      <c r="U12" s="303"/>
      <c r="V12" s="302"/>
      <c r="W12" s="302"/>
      <c r="X12" s="302"/>
    </row>
    <row r="13" spans="1:24" ht="14.1" customHeight="1" x14ac:dyDescent="0.25">
      <c r="A13" s="350" t="s">
        <v>30</v>
      </c>
      <c r="B13" s="305">
        <v>2059.0585837919912</v>
      </c>
      <c r="C13" s="306">
        <v>905.67110559839591</v>
      </c>
      <c r="D13" s="307">
        <v>1153.3874781935951</v>
      </c>
      <c r="E13" s="308">
        <v>0</v>
      </c>
      <c r="F13" s="306">
        <v>812.77543900000001</v>
      </c>
      <c r="G13" s="307">
        <v>-812.77543900000001</v>
      </c>
      <c r="H13" s="321">
        <v>12.470312</v>
      </c>
      <c r="I13" s="321">
        <v>-11.909230870620348</v>
      </c>
      <c r="J13" s="326">
        <v>341.17312032297468</v>
      </c>
      <c r="K13" s="305">
        <v>21974.000415352002</v>
      </c>
      <c r="L13" s="306">
        <v>9666.6353332327017</v>
      </c>
      <c r="M13" s="307">
        <v>12307.3650821193</v>
      </c>
      <c r="N13" s="308">
        <v>0</v>
      </c>
      <c r="O13" s="306">
        <v>8682.655585474</v>
      </c>
      <c r="P13" s="307">
        <v>-8682.655585474</v>
      </c>
      <c r="Q13" s="321">
        <v>134.9049018675</v>
      </c>
      <c r="R13" s="321">
        <v>-113.3151327708019</v>
      </c>
      <c r="S13" s="326">
        <v>3646.2992657419995</v>
      </c>
      <c r="T13" s="303"/>
      <c r="U13" s="303"/>
      <c r="V13" s="302"/>
      <c r="W13" s="302"/>
      <c r="X13" s="302"/>
    </row>
    <row r="14" spans="1:24" ht="14.1" customHeight="1" x14ac:dyDescent="0.25">
      <c r="A14" s="349" t="s">
        <v>31</v>
      </c>
      <c r="B14" s="310">
        <v>2465.3085919154778</v>
      </c>
      <c r="C14" s="311">
        <v>1610.9456359754004</v>
      </c>
      <c r="D14" s="312">
        <v>854.36295594007743</v>
      </c>
      <c r="E14" s="313">
        <v>10.850256</v>
      </c>
      <c r="F14" s="311">
        <v>528.78818699999999</v>
      </c>
      <c r="G14" s="312">
        <v>-517.93793100000005</v>
      </c>
      <c r="H14" s="320">
        <v>12.695032999999999</v>
      </c>
      <c r="I14" s="320">
        <v>-1.8204632543507031</v>
      </c>
      <c r="J14" s="324">
        <v>347.29959468572685</v>
      </c>
      <c r="K14" s="310">
        <v>26290.234619775001</v>
      </c>
      <c r="L14" s="311">
        <v>17187.216308675099</v>
      </c>
      <c r="M14" s="312">
        <v>9103.0183110999023</v>
      </c>
      <c r="N14" s="313">
        <v>116.06675062300002</v>
      </c>
      <c r="O14" s="311">
        <v>5642.7512599620013</v>
      </c>
      <c r="P14" s="312">
        <v>-5526.6845093390011</v>
      </c>
      <c r="Q14" s="320">
        <v>137.50599098719999</v>
      </c>
      <c r="R14" s="320">
        <v>-7.3303985141026784</v>
      </c>
      <c r="S14" s="324">
        <v>3706.509394233999</v>
      </c>
      <c r="T14" s="303"/>
      <c r="U14" s="303"/>
      <c r="V14" s="302"/>
      <c r="W14" s="302"/>
      <c r="X14" s="302"/>
    </row>
    <row r="15" spans="1:24" ht="14.1" customHeight="1" x14ac:dyDescent="0.25">
      <c r="A15" s="349" t="s">
        <v>32</v>
      </c>
      <c r="B15" s="297">
        <v>2778.6743929953877</v>
      </c>
      <c r="C15" s="298">
        <v>2077.7880773251809</v>
      </c>
      <c r="D15" s="299">
        <v>700.88631567020684</v>
      </c>
      <c r="E15" s="300">
        <v>10.132531999999999</v>
      </c>
      <c r="F15" s="298">
        <v>397.651005</v>
      </c>
      <c r="G15" s="299">
        <v>-387.51847299999997</v>
      </c>
      <c r="H15" s="322">
        <v>13.03938</v>
      </c>
      <c r="I15" s="322">
        <v>-0.5507253871951252</v>
      </c>
      <c r="J15" s="325">
        <v>325.85649728301178</v>
      </c>
      <c r="K15" s="297">
        <v>29611.176438933999</v>
      </c>
      <c r="L15" s="298">
        <v>22159.665536031898</v>
      </c>
      <c r="M15" s="299">
        <v>7451.5109029021005</v>
      </c>
      <c r="N15" s="300">
        <v>108.36945150700001</v>
      </c>
      <c r="O15" s="298">
        <v>4235.9613471749999</v>
      </c>
      <c r="P15" s="299">
        <v>-4127.5918956679998</v>
      </c>
      <c r="Q15" s="322">
        <v>140.80492499970001</v>
      </c>
      <c r="R15" s="322">
        <v>7.4562308551999736</v>
      </c>
      <c r="S15" s="325">
        <v>3472.180163089</v>
      </c>
      <c r="T15" s="303"/>
      <c r="U15" s="303"/>
      <c r="V15" s="302"/>
      <c r="W15" s="302"/>
      <c r="X15" s="302"/>
    </row>
    <row r="16" spans="1:24" ht="14.1" customHeight="1" x14ac:dyDescent="0.25">
      <c r="A16" s="350" t="s">
        <v>33</v>
      </c>
      <c r="B16" s="305">
        <v>2783.7059373932498</v>
      </c>
      <c r="C16" s="306">
        <v>2100.7987647032523</v>
      </c>
      <c r="D16" s="307">
        <v>682.90717268999742</v>
      </c>
      <c r="E16" s="308">
        <v>42.093180999999994</v>
      </c>
      <c r="F16" s="306">
        <v>271.43229599999995</v>
      </c>
      <c r="G16" s="307">
        <v>-229.33911499999996</v>
      </c>
      <c r="H16" s="321">
        <v>12.642577000000001</v>
      </c>
      <c r="I16" s="321">
        <v>-5.5578846223613949</v>
      </c>
      <c r="J16" s="326">
        <v>460.65275006763619</v>
      </c>
      <c r="K16" s="305">
        <v>29698.721652788001</v>
      </c>
      <c r="L16" s="306">
        <v>22412.235412567003</v>
      </c>
      <c r="M16" s="307">
        <v>7286.4862402209983</v>
      </c>
      <c r="N16" s="308">
        <v>450.843549</v>
      </c>
      <c r="O16" s="306">
        <v>2901.7887598769994</v>
      </c>
      <c r="P16" s="307">
        <v>-2450.9452108769992</v>
      </c>
      <c r="Q16" s="321">
        <v>136.73280901760003</v>
      </c>
      <c r="R16" s="321">
        <v>-52.879897236570713</v>
      </c>
      <c r="S16" s="326">
        <v>4919.3939411250312</v>
      </c>
      <c r="T16" s="303"/>
      <c r="U16" s="303"/>
      <c r="V16" s="302"/>
      <c r="W16" s="302"/>
      <c r="X16" s="302"/>
    </row>
    <row r="17" spans="1:24" ht="14.1" customHeight="1" x14ac:dyDescent="0.25">
      <c r="A17" s="296" t="s">
        <v>34</v>
      </c>
      <c r="B17" s="310"/>
      <c r="C17" s="311"/>
      <c r="D17" s="312"/>
      <c r="E17" s="313"/>
      <c r="F17" s="311"/>
      <c r="G17" s="312"/>
      <c r="H17" s="320"/>
      <c r="I17" s="320"/>
      <c r="J17" s="324"/>
      <c r="K17" s="310"/>
      <c r="L17" s="311"/>
      <c r="M17" s="312"/>
      <c r="N17" s="313"/>
      <c r="O17" s="311"/>
      <c r="P17" s="312"/>
      <c r="Q17" s="320"/>
      <c r="R17" s="320"/>
      <c r="S17" s="324"/>
      <c r="T17" s="303"/>
      <c r="U17" s="303"/>
      <c r="V17" s="302"/>
      <c r="W17" s="302"/>
      <c r="X17" s="302"/>
    </row>
    <row r="18" spans="1:24" ht="14.1" customHeight="1" x14ac:dyDescent="0.25">
      <c r="A18" s="296" t="s">
        <v>35</v>
      </c>
      <c r="B18" s="297"/>
      <c r="C18" s="298"/>
      <c r="D18" s="299"/>
      <c r="E18" s="300"/>
      <c r="F18" s="298"/>
      <c r="G18" s="299"/>
      <c r="H18" s="322"/>
      <c r="I18" s="322"/>
      <c r="J18" s="325"/>
      <c r="K18" s="297"/>
      <c r="L18" s="298"/>
      <c r="M18" s="299"/>
      <c r="N18" s="300"/>
      <c r="O18" s="298"/>
      <c r="P18" s="299"/>
      <c r="Q18" s="322"/>
      <c r="R18" s="322"/>
      <c r="S18" s="325"/>
      <c r="T18" s="303"/>
      <c r="U18" s="303"/>
      <c r="V18" s="302"/>
      <c r="W18" s="302"/>
      <c r="X18" s="302"/>
    </row>
    <row r="19" spans="1:24" ht="14.1" customHeight="1" x14ac:dyDescent="0.25">
      <c r="A19" s="304" t="s">
        <v>36</v>
      </c>
      <c r="B19" s="305"/>
      <c r="C19" s="306"/>
      <c r="D19" s="307"/>
      <c r="E19" s="308"/>
      <c r="F19" s="306"/>
      <c r="G19" s="307"/>
      <c r="H19" s="321"/>
      <c r="I19" s="321"/>
      <c r="J19" s="326"/>
      <c r="K19" s="305"/>
      <c r="L19" s="306"/>
      <c r="M19" s="307"/>
      <c r="N19" s="308"/>
      <c r="O19" s="306"/>
      <c r="P19" s="307"/>
      <c r="Q19" s="321"/>
      <c r="R19" s="321"/>
      <c r="S19" s="326"/>
      <c r="T19" s="348"/>
      <c r="U19" s="303"/>
      <c r="V19" s="302"/>
      <c r="W19" s="302"/>
      <c r="X19" s="302"/>
    </row>
    <row r="20" spans="1:24" ht="14.1" customHeight="1" x14ac:dyDescent="0.25">
      <c r="A20" s="296" t="s">
        <v>145</v>
      </c>
      <c r="B20" s="338">
        <f>SUM(B8:B10)</f>
        <v>9331.5841828315934</v>
      </c>
      <c r="C20" s="339">
        <f>SUM(C8:C10)</f>
        <v>7438.2958570844658</v>
      </c>
      <c r="D20" s="340">
        <f t="shared" ref="D20:J20" si="0">SUM(D8:D10)</f>
        <v>1893.2883257471262</v>
      </c>
      <c r="E20" s="341">
        <f t="shared" si="0"/>
        <v>1454.1882269999999</v>
      </c>
      <c r="F20" s="339">
        <f t="shared" si="0"/>
        <v>55.467488000000003</v>
      </c>
      <c r="G20" s="340">
        <f t="shared" si="0"/>
        <v>1398.7207389999999</v>
      </c>
      <c r="H20" s="342">
        <f t="shared" si="0"/>
        <v>34.581454999999998</v>
      </c>
      <c r="I20" s="342">
        <f t="shared" si="0"/>
        <v>-46.317082733015063</v>
      </c>
      <c r="J20" s="336">
        <f t="shared" si="0"/>
        <v>3280.273437014112</v>
      </c>
      <c r="K20" s="343">
        <f>SUM(K8:K10)</f>
        <v>99466.374695909006</v>
      </c>
      <c r="L20" s="344">
        <f t="shared" ref="L20:S20" si="1">SUM(L8:L10)</f>
        <v>79331.575522970103</v>
      </c>
      <c r="M20" s="345">
        <f t="shared" si="1"/>
        <v>20134.799172938903</v>
      </c>
      <c r="N20" s="346">
        <f t="shared" si="1"/>
        <v>15559.586223649001</v>
      </c>
      <c r="O20" s="344">
        <f t="shared" si="1"/>
        <v>592.88275285199995</v>
      </c>
      <c r="P20" s="345">
        <f t="shared" si="1"/>
        <v>14966.703470797002</v>
      </c>
      <c r="Q20" s="347">
        <f t="shared" si="1"/>
        <v>373.39028168530001</v>
      </c>
      <c r="R20" s="347">
        <f t="shared" si="1"/>
        <v>-461.27801107086248</v>
      </c>
      <c r="S20" s="337">
        <f t="shared" si="1"/>
        <v>35013.614914350343</v>
      </c>
    </row>
    <row r="21" spans="1:24" ht="14.1" customHeight="1" x14ac:dyDescent="0.25">
      <c r="A21" s="296" t="s">
        <v>171</v>
      </c>
      <c r="B21" s="338">
        <f>SUM(B11:B13)</f>
        <v>7439.1221635777893</v>
      </c>
      <c r="C21" s="339">
        <f>SUM(C11:C13)</f>
        <v>4640.3476309423222</v>
      </c>
      <c r="D21" s="340">
        <f t="shared" ref="D21:J21" si="2">SUM(D11:D13)</f>
        <v>2798.7745326354679</v>
      </c>
      <c r="E21" s="341">
        <f t="shared" si="2"/>
        <v>38.980269</v>
      </c>
      <c r="F21" s="339">
        <f t="shared" si="2"/>
        <v>1410.5251209999999</v>
      </c>
      <c r="G21" s="340">
        <f t="shared" si="2"/>
        <v>-1371.544852</v>
      </c>
      <c r="H21" s="342">
        <f t="shared" si="2"/>
        <v>36.782191999999995</v>
      </c>
      <c r="I21" s="342">
        <f t="shared" si="2"/>
        <v>-35.142360381071924</v>
      </c>
      <c r="J21" s="336">
        <f t="shared" si="2"/>
        <v>1428.8695122543954</v>
      </c>
      <c r="K21" s="343">
        <f>SUM(K11:K13)</f>
        <v>79396.271139666002</v>
      </c>
      <c r="L21" s="344">
        <f t="shared" ref="L21:S21" si="3">SUM(L11:L13)</f>
        <v>49524.819980923799</v>
      </c>
      <c r="M21" s="345">
        <f t="shared" si="3"/>
        <v>29871.451158742202</v>
      </c>
      <c r="N21" s="346">
        <f t="shared" si="3"/>
        <v>417.07180499999998</v>
      </c>
      <c r="O21" s="344">
        <f t="shared" si="3"/>
        <v>15071.427069507999</v>
      </c>
      <c r="P21" s="345">
        <f t="shared" si="3"/>
        <v>-14654.355264508</v>
      </c>
      <c r="Q21" s="347">
        <f t="shared" si="3"/>
        <v>396.75510058840007</v>
      </c>
      <c r="R21" s="347">
        <f t="shared" si="3"/>
        <v>-342.90477723960578</v>
      </c>
      <c r="S21" s="337">
        <f t="shared" si="3"/>
        <v>15270.946217582999</v>
      </c>
    </row>
    <row r="22" spans="1:24" ht="14.1" customHeight="1" x14ac:dyDescent="0.25">
      <c r="A22" s="296" t="s">
        <v>212</v>
      </c>
      <c r="B22" s="338">
        <f>SUM(B14:B16)</f>
        <v>8027.6889223041153</v>
      </c>
      <c r="C22" s="339">
        <f>SUM(C14:C16)</f>
        <v>5789.5324780038336</v>
      </c>
      <c r="D22" s="340">
        <f t="shared" ref="D22:J22" si="4">SUM(D14:D16)</f>
        <v>2238.1564443002817</v>
      </c>
      <c r="E22" s="341">
        <f t="shared" si="4"/>
        <v>63.075968999999994</v>
      </c>
      <c r="F22" s="339">
        <f t="shared" si="4"/>
        <v>1197.871488</v>
      </c>
      <c r="G22" s="340">
        <f t="shared" si="4"/>
        <v>-1134.795519</v>
      </c>
      <c r="H22" s="342">
        <f t="shared" si="4"/>
        <v>38.376989999999999</v>
      </c>
      <c r="I22" s="342">
        <f>SUM(I14:I16)</f>
        <v>-7.929073263907223</v>
      </c>
      <c r="J22" s="336">
        <f t="shared" si="4"/>
        <v>1133.8088420363747</v>
      </c>
      <c r="K22" s="343">
        <f>SUM(K14:K16)</f>
        <v>85600.13271149699</v>
      </c>
      <c r="L22" s="344">
        <f t="shared" ref="L22:S22" si="5">SUM(L14:L16)</f>
        <v>61759.117257273996</v>
      </c>
      <c r="M22" s="345">
        <f t="shared" si="5"/>
        <v>23841.015454223001</v>
      </c>
      <c r="N22" s="346">
        <f t="shared" si="5"/>
        <v>675.27975113000002</v>
      </c>
      <c r="O22" s="344">
        <f t="shared" si="5"/>
        <v>12780.501367014</v>
      </c>
      <c r="P22" s="345">
        <f t="shared" si="5"/>
        <v>-12105.221615883998</v>
      </c>
      <c r="Q22" s="347">
        <f t="shared" si="5"/>
        <v>415.04372500450006</v>
      </c>
      <c r="R22" s="347">
        <f t="shared" si="5"/>
        <v>-52.754064895473419</v>
      </c>
      <c r="S22" s="337">
        <f t="shared" si="5"/>
        <v>12098.083498448032</v>
      </c>
    </row>
    <row r="23" spans="1:24" ht="14.1" customHeight="1" x14ac:dyDescent="0.25">
      <c r="A23" s="350" t="s">
        <v>172</v>
      </c>
      <c r="B23" s="773">
        <f>SUM(B17:B19)</f>
        <v>0</v>
      </c>
      <c r="C23" s="774">
        <f>SUM(C17:C19)</f>
        <v>0</v>
      </c>
      <c r="D23" s="775">
        <f t="shared" ref="D23:J23" si="6">SUM(D17:D19)</f>
        <v>0</v>
      </c>
      <c r="E23" s="776">
        <f t="shared" si="6"/>
        <v>0</v>
      </c>
      <c r="F23" s="774">
        <f t="shared" si="6"/>
        <v>0</v>
      </c>
      <c r="G23" s="775">
        <f t="shared" si="6"/>
        <v>0</v>
      </c>
      <c r="H23" s="777">
        <f t="shared" si="6"/>
        <v>0</v>
      </c>
      <c r="I23" s="777">
        <f t="shared" si="6"/>
        <v>0</v>
      </c>
      <c r="J23" s="778">
        <f t="shared" si="6"/>
        <v>0</v>
      </c>
      <c r="K23" s="767">
        <f>SUM(K17:K19)</f>
        <v>0</v>
      </c>
      <c r="L23" s="768">
        <f t="shared" ref="L23:S23" si="7">SUM(L17:L19)</f>
        <v>0</v>
      </c>
      <c r="M23" s="769">
        <f t="shared" si="7"/>
        <v>0</v>
      </c>
      <c r="N23" s="770">
        <f t="shared" si="7"/>
        <v>0</v>
      </c>
      <c r="O23" s="768">
        <f t="shared" si="7"/>
        <v>0</v>
      </c>
      <c r="P23" s="769">
        <f t="shared" si="7"/>
        <v>0</v>
      </c>
      <c r="Q23" s="771">
        <f t="shared" si="7"/>
        <v>0</v>
      </c>
      <c r="R23" s="771">
        <f t="shared" si="7"/>
        <v>0</v>
      </c>
      <c r="S23" s="772">
        <f t="shared" si="7"/>
        <v>0</v>
      </c>
      <c r="T23" s="329"/>
    </row>
    <row r="24" spans="1:24" ht="14.1" customHeight="1" x14ac:dyDescent="0.25">
      <c r="A24" s="296" t="s">
        <v>173</v>
      </c>
      <c r="B24" s="310">
        <f>SUM(B8:B13)</f>
        <v>16770.706346409384</v>
      </c>
      <c r="C24" s="323">
        <f>SUM(C8:C13)</f>
        <v>12078.643488026786</v>
      </c>
      <c r="D24" s="889">
        <f t="shared" ref="D24:J24" si="8">SUM(D8:D13)</f>
        <v>4692.0628583825937</v>
      </c>
      <c r="E24" s="890">
        <f t="shared" si="8"/>
        <v>1493.168496</v>
      </c>
      <c r="F24" s="323">
        <f t="shared" si="8"/>
        <v>1465.9926089999999</v>
      </c>
      <c r="G24" s="889">
        <f t="shared" si="8"/>
        <v>27.175886999999875</v>
      </c>
      <c r="H24" s="891">
        <f t="shared" si="8"/>
        <v>71.363646999999986</v>
      </c>
      <c r="I24" s="891">
        <f t="shared" si="8"/>
        <v>-81.459443114086994</v>
      </c>
      <c r="J24" s="892">
        <f t="shared" si="8"/>
        <v>4709.1429492685074</v>
      </c>
      <c r="K24" s="310">
        <f>SUM(K8:K13)</f>
        <v>178862.64583557501</v>
      </c>
      <c r="L24" s="323">
        <f t="shared" ref="L24:S24" si="9">SUM(L8:L13)</f>
        <v>128856.3955038939</v>
      </c>
      <c r="M24" s="889">
        <f t="shared" si="9"/>
        <v>50006.250331681105</v>
      </c>
      <c r="N24" s="890">
        <f t="shared" si="9"/>
        <v>15976.658028649001</v>
      </c>
      <c r="O24" s="323">
        <f t="shared" si="9"/>
        <v>15664.309822359999</v>
      </c>
      <c r="P24" s="889">
        <f t="shared" si="9"/>
        <v>312.34820628900161</v>
      </c>
      <c r="Q24" s="891">
        <f t="shared" si="9"/>
        <v>770.14538227370008</v>
      </c>
      <c r="R24" s="891">
        <f t="shared" si="9"/>
        <v>-804.18278831046825</v>
      </c>
      <c r="S24" s="892">
        <f t="shared" si="9"/>
        <v>50284.56113193334</v>
      </c>
    </row>
    <row r="25" spans="1:24" ht="14.1" customHeight="1" x14ac:dyDescent="0.25">
      <c r="A25" s="296" t="s">
        <v>174</v>
      </c>
      <c r="B25" s="749">
        <f>SUM(B14:B19)</f>
        <v>8027.6889223041153</v>
      </c>
      <c r="C25" s="750">
        <f>SUM(C14:C19)</f>
        <v>5789.5324780038336</v>
      </c>
      <c r="D25" s="751">
        <f t="shared" ref="D25:J25" si="10">SUM(D14:D19)</f>
        <v>2238.1564443002817</v>
      </c>
      <c r="E25" s="752">
        <f t="shared" si="10"/>
        <v>63.075968999999994</v>
      </c>
      <c r="F25" s="750">
        <f t="shared" si="10"/>
        <v>1197.871488</v>
      </c>
      <c r="G25" s="751">
        <f t="shared" si="10"/>
        <v>-1134.795519</v>
      </c>
      <c r="H25" s="753">
        <f t="shared" si="10"/>
        <v>38.376989999999999</v>
      </c>
      <c r="I25" s="753">
        <f t="shared" si="10"/>
        <v>-7.929073263907223</v>
      </c>
      <c r="J25" s="754">
        <f t="shared" si="10"/>
        <v>1133.8088420363747</v>
      </c>
      <c r="K25" s="749">
        <f>SUM(K14:K19)</f>
        <v>85600.13271149699</v>
      </c>
      <c r="L25" s="750">
        <f t="shared" ref="L25:S25" si="11">SUM(L14:L19)</f>
        <v>61759.117257273996</v>
      </c>
      <c r="M25" s="751">
        <f t="shared" si="11"/>
        <v>23841.015454223001</v>
      </c>
      <c r="N25" s="752">
        <f t="shared" si="11"/>
        <v>675.27975113000002</v>
      </c>
      <c r="O25" s="750">
        <f t="shared" si="11"/>
        <v>12780.501367014</v>
      </c>
      <c r="P25" s="751">
        <f t="shared" si="11"/>
        <v>-12105.221615883998</v>
      </c>
      <c r="Q25" s="753">
        <f t="shared" si="11"/>
        <v>415.04372500450006</v>
      </c>
      <c r="R25" s="753">
        <f t="shared" si="11"/>
        <v>-52.754064895473419</v>
      </c>
      <c r="S25" s="754">
        <f t="shared" si="11"/>
        <v>12098.083498448032</v>
      </c>
    </row>
    <row r="26" spans="1:24" ht="14.1" customHeight="1" x14ac:dyDescent="0.25">
      <c r="A26" s="335" t="s">
        <v>159</v>
      </c>
      <c r="B26" s="755">
        <f>SUM(B8:B19)</f>
        <v>24798.395268713499</v>
      </c>
      <c r="C26" s="756">
        <f>SUM(C8:C19)</f>
        <v>17868.17596603062</v>
      </c>
      <c r="D26" s="757">
        <f t="shared" ref="D26:J26" si="12">SUM(D8:D19)</f>
        <v>6930.2193026828745</v>
      </c>
      <c r="E26" s="758">
        <f t="shared" si="12"/>
        <v>1556.244465</v>
      </c>
      <c r="F26" s="756">
        <f t="shared" si="12"/>
        <v>2663.8640970000001</v>
      </c>
      <c r="G26" s="757">
        <f t="shared" si="12"/>
        <v>-1107.6196320000001</v>
      </c>
      <c r="H26" s="759">
        <f t="shared" si="12"/>
        <v>109.74063699999998</v>
      </c>
      <c r="I26" s="759">
        <f t="shared" si="12"/>
        <v>-89.388516377994222</v>
      </c>
      <c r="J26" s="760">
        <f t="shared" si="12"/>
        <v>5842.951791304883</v>
      </c>
      <c r="K26" s="761">
        <f>SUM(K8:K19)</f>
        <v>264462.77854707203</v>
      </c>
      <c r="L26" s="762">
        <f t="shared" ref="L26:S26" si="13">SUM(L8:L19)</f>
        <v>190615.51276116792</v>
      </c>
      <c r="M26" s="763">
        <f t="shared" si="13"/>
        <v>73847.265785904106</v>
      </c>
      <c r="N26" s="764">
        <f t="shared" si="13"/>
        <v>16651.937779779</v>
      </c>
      <c r="O26" s="762">
        <f t="shared" si="13"/>
        <v>28444.811189374002</v>
      </c>
      <c r="P26" s="763">
        <f t="shared" si="13"/>
        <v>-11792.873409594999</v>
      </c>
      <c r="Q26" s="765">
        <f t="shared" si="13"/>
        <v>1185.1891072782</v>
      </c>
      <c r="R26" s="765">
        <f t="shared" si="13"/>
        <v>-856.9368532059417</v>
      </c>
      <c r="S26" s="766">
        <f t="shared" si="13"/>
        <v>62382.644630381372</v>
      </c>
      <c r="T26" s="330"/>
    </row>
    <row r="27" spans="1:24" ht="9.75" customHeight="1" x14ac:dyDescent="0.25">
      <c r="B27" s="314"/>
      <c r="H27" s="328"/>
      <c r="I27" s="328"/>
      <c r="J27" s="327"/>
      <c r="K27" s="314"/>
      <c r="Q27" s="328"/>
      <c r="R27" s="328"/>
      <c r="S27" s="327"/>
    </row>
    <row r="29" spans="1:24" ht="12" customHeight="1" x14ac:dyDescent="0.25">
      <c r="A29" s="315"/>
      <c r="B29" s="315"/>
      <c r="C29" s="315"/>
      <c r="H29" s="315"/>
      <c r="I29" s="315"/>
      <c r="J29" s="315"/>
      <c r="K29" s="315"/>
      <c r="O29" s="315"/>
      <c r="P29" s="315"/>
      <c r="Q29" s="315"/>
      <c r="R29" s="315"/>
    </row>
    <row r="30" spans="1:24" ht="12" customHeight="1" x14ac:dyDescent="0.25">
      <c r="E30" s="316"/>
      <c r="F30" s="316"/>
      <c r="G30" s="316"/>
      <c r="H30" s="316"/>
      <c r="L30" s="316"/>
      <c r="M30" s="316"/>
      <c r="N30" s="316"/>
    </row>
    <row r="31" spans="1:24" ht="12" customHeight="1" x14ac:dyDescent="0.25">
      <c r="E31" s="316"/>
      <c r="F31" s="316"/>
      <c r="G31" s="316"/>
      <c r="L31" s="316"/>
      <c r="M31" s="316"/>
      <c r="N31" s="316"/>
    </row>
    <row r="32" spans="1:24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>
      <c r="E41" s="316"/>
      <c r="F41" s="316"/>
      <c r="G41" s="316"/>
      <c r="L41" s="316"/>
      <c r="M41" s="316"/>
      <c r="N41" s="31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140625" style="293" customWidth="1"/>
    <col min="2" max="3" width="7.7109375" style="293" customWidth="1"/>
    <col min="4" max="4" width="6.7109375" style="293" customWidth="1"/>
    <col min="5" max="6" width="7.7109375" style="293" customWidth="1"/>
    <col min="7" max="7" width="6.7109375" style="293" customWidth="1"/>
    <col min="8" max="13" width="7.7109375" style="293" customWidth="1"/>
    <col min="14" max="18" width="6.28515625" style="293" customWidth="1"/>
    <col min="19" max="20" width="6.7109375" style="293" customWidth="1"/>
    <col min="21" max="21" width="1.7109375" style="293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x14ac:dyDescent="0.25">
      <c r="R1" s="491"/>
      <c r="S1" s="950" t="s">
        <v>251</v>
      </c>
      <c r="T1" s="950"/>
      <c r="U1" s="950"/>
    </row>
    <row r="2" spans="1:23" ht="20.100000000000001" customHeight="1" x14ac:dyDescent="0.25">
      <c r="A2" s="949" t="s">
        <v>209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</row>
    <row r="3" spans="1:23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7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462"/>
      <c r="B4" s="946">
        <f>T!G17</f>
        <v>2017</v>
      </c>
      <c r="C4" s="963"/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  <c r="O4" s="963"/>
      <c r="P4" s="963"/>
      <c r="Q4" s="963"/>
      <c r="R4" s="963"/>
      <c r="S4" s="963"/>
      <c r="T4" s="964"/>
      <c r="U4" s="314"/>
    </row>
    <row r="5" spans="1:23" ht="50.1" customHeight="1" x14ac:dyDescent="0.25">
      <c r="A5" s="462"/>
      <c r="B5" s="955" t="s">
        <v>191</v>
      </c>
      <c r="C5" s="956"/>
      <c r="D5" s="956"/>
      <c r="E5" s="956"/>
      <c r="F5" s="956"/>
      <c r="G5" s="956"/>
      <c r="H5" s="957"/>
      <c r="I5" s="955" t="s">
        <v>12</v>
      </c>
      <c r="J5" s="956"/>
      <c r="K5" s="956"/>
      <c r="L5" s="956"/>
      <c r="M5" s="956"/>
      <c r="N5" s="955" t="s">
        <v>11</v>
      </c>
      <c r="O5" s="956"/>
      <c r="P5" s="956"/>
      <c r="Q5" s="956"/>
      <c r="R5" s="957"/>
      <c r="S5" s="587" t="s">
        <v>191</v>
      </c>
      <c r="T5" s="588" t="s">
        <v>12</v>
      </c>
    </row>
    <row r="6" spans="1:23" ht="52.5" customHeight="1" x14ac:dyDescent="0.25">
      <c r="A6" s="294"/>
      <c r="B6" s="958" t="s">
        <v>204</v>
      </c>
      <c r="C6" s="951"/>
      <c r="D6" s="951"/>
      <c r="E6" s="960" t="s">
        <v>205</v>
      </c>
      <c r="F6" s="961"/>
      <c r="G6" s="962"/>
      <c r="H6" s="558" t="s">
        <v>206</v>
      </c>
      <c r="I6" s="969" t="s">
        <v>207</v>
      </c>
      <c r="J6" s="962"/>
      <c r="K6" s="960" t="s">
        <v>205</v>
      </c>
      <c r="L6" s="961"/>
      <c r="M6" s="579" t="s">
        <v>206</v>
      </c>
      <c r="N6" s="969" t="s">
        <v>208</v>
      </c>
      <c r="O6" s="961"/>
      <c r="P6" s="961"/>
      <c r="Q6" s="961"/>
      <c r="R6" s="970"/>
      <c r="S6" s="965" t="s">
        <v>217</v>
      </c>
      <c r="T6" s="966"/>
    </row>
    <row r="7" spans="1:23" ht="28.5" customHeight="1" x14ac:dyDescent="0.25">
      <c r="A7" s="295" t="s">
        <v>157</v>
      </c>
      <c r="B7" s="536">
        <f>T!G17</f>
        <v>2017</v>
      </c>
      <c r="C7" s="546">
        <f>B7-1</f>
        <v>2016</v>
      </c>
      <c r="D7" s="518" t="s">
        <v>201</v>
      </c>
      <c r="E7" s="538">
        <f>B7</f>
        <v>2017</v>
      </c>
      <c r="F7" s="546">
        <f>C7</f>
        <v>2016</v>
      </c>
      <c r="G7" s="518" t="s">
        <v>201</v>
      </c>
      <c r="H7" s="562">
        <f>B7</f>
        <v>2017</v>
      </c>
      <c r="I7" s="536">
        <f>B7</f>
        <v>2017</v>
      </c>
      <c r="J7" s="551">
        <f>C7</f>
        <v>2016</v>
      </c>
      <c r="K7" s="538">
        <f>B7</f>
        <v>2017</v>
      </c>
      <c r="L7" s="551">
        <f>C7</f>
        <v>2016</v>
      </c>
      <c r="M7" s="580">
        <f>B7</f>
        <v>2017</v>
      </c>
      <c r="N7" s="589" t="s">
        <v>38</v>
      </c>
      <c r="O7" s="577" t="s">
        <v>215</v>
      </c>
      <c r="P7" s="577" t="s">
        <v>216</v>
      </c>
      <c r="Q7" s="577" t="s">
        <v>202</v>
      </c>
      <c r="R7" s="578" t="s">
        <v>203</v>
      </c>
      <c r="S7" s="967"/>
      <c r="T7" s="968"/>
      <c r="U7" s="404"/>
    </row>
    <row r="8" spans="1:23" ht="14.1" customHeight="1" x14ac:dyDescent="0.25">
      <c r="A8" s="296" t="s">
        <v>25</v>
      </c>
      <c r="B8" s="310">
        <v>1455.6830724201873</v>
      </c>
      <c r="C8" s="547">
        <v>1187.264788615279</v>
      </c>
      <c r="D8" s="649">
        <v>0.22608123004975803</v>
      </c>
      <c r="E8" s="313">
        <v>1333.9548583556982</v>
      </c>
      <c r="F8" s="550">
        <v>1214.7632214782154</v>
      </c>
      <c r="G8" s="649">
        <v>9.8119234077931175E-2</v>
      </c>
      <c r="H8" s="559">
        <v>1290</v>
      </c>
      <c r="I8" s="543">
        <v>15541.281418539998</v>
      </c>
      <c r="J8" s="552">
        <v>12664.390614999998</v>
      </c>
      <c r="K8" s="313">
        <v>14241.676808721177</v>
      </c>
      <c r="L8" s="555">
        <v>12957.712625739279</v>
      </c>
      <c r="M8" s="581">
        <v>13750</v>
      </c>
      <c r="N8" s="310">
        <v>-5.5709677419354851</v>
      </c>
      <c r="O8" s="323">
        <v>0.8</v>
      </c>
      <c r="P8" s="323">
        <v>-11.8</v>
      </c>
      <c r="Q8" s="323">
        <v>-1.9612903225806451</v>
      </c>
      <c r="R8" s="541">
        <v>-3.6096774193548402</v>
      </c>
      <c r="S8" s="303">
        <v>75.078346910959681</v>
      </c>
      <c r="T8" s="585">
        <v>801.5573339999994</v>
      </c>
      <c r="U8" s="302"/>
      <c r="V8" s="302"/>
      <c r="W8" s="677"/>
    </row>
    <row r="9" spans="1:23" ht="14.1" customHeight="1" x14ac:dyDescent="0.25">
      <c r="A9" s="296" t="s">
        <v>26</v>
      </c>
      <c r="B9" s="297">
        <v>1021.1104080142384</v>
      </c>
      <c r="C9" s="548">
        <v>894.9775109236499</v>
      </c>
      <c r="D9" s="648">
        <v>0.14093415259162731</v>
      </c>
      <c r="E9" s="300">
        <v>1083.6106937678014</v>
      </c>
      <c r="F9" s="548">
        <v>963.61081742210649</v>
      </c>
      <c r="G9" s="648">
        <v>0.12453147492337603</v>
      </c>
      <c r="H9" s="560">
        <v>990</v>
      </c>
      <c r="I9" s="544">
        <v>10896.085830173</v>
      </c>
      <c r="J9" s="553">
        <v>9546.7534078000026</v>
      </c>
      <c r="K9" s="300">
        <v>11563.015157928581</v>
      </c>
      <c r="L9" s="556">
        <v>10278.867058372636</v>
      </c>
      <c r="M9" s="582">
        <v>10540</v>
      </c>
      <c r="N9" s="544">
        <v>1.1749999999999996</v>
      </c>
      <c r="O9" s="298">
        <v>9.5</v>
      </c>
      <c r="P9" s="298">
        <v>-4.4000000000000004</v>
      </c>
      <c r="Q9" s="298">
        <v>-0.66206896551724137</v>
      </c>
      <c r="R9" s="542">
        <v>1.837068965517241</v>
      </c>
      <c r="S9" s="303">
        <v>51.692307757988551</v>
      </c>
      <c r="T9" s="585">
        <v>551.59937799999943</v>
      </c>
      <c r="U9" s="302"/>
      <c r="V9" s="302"/>
      <c r="W9" s="677"/>
    </row>
    <row r="10" spans="1:23" ht="14.1" customHeight="1" x14ac:dyDescent="0.25">
      <c r="A10" s="350" t="s">
        <v>27</v>
      </c>
      <c r="B10" s="305">
        <v>803.47995264261647</v>
      </c>
      <c r="C10" s="549">
        <v>894.92809451256755</v>
      </c>
      <c r="D10" s="650">
        <v>-0.10218490449756114</v>
      </c>
      <c r="E10" s="308">
        <v>907.68868832019791</v>
      </c>
      <c r="F10" s="549">
        <v>915.98125865159625</v>
      </c>
      <c r="G10" s="650">
        <v>-9.0532096078097916E-3</v>
      </c>
      <c r="H10" s="561">
        <v>920</v>
      </c>
      <c r="I10" s="545">
        <v>8576.2482760000003</v>
      </c>
      <c r="J10" s="554">
        <v>9564.2893909999984</v>
      </c>
      <c r="K10" s="308">
        <v>9688.5597739528548</v>
      </c>
      <c r="L10" s="557">
        <v>9789.2890928269553</v>
      </c>
      <c r="M10" s="583">
        <v>9800</v>
      </c>
      <c r="N10" s="545">
        <v>6.1225806451612916</v>
      </c>
      <c r="O10" s="306">
        <v>12.8</v>
      </c>
      <c r="P10" s="306">
        <v>1.8</v>
      </c>
      <c r="Q10" s="306">
        <v>3.3032258064516129</v>
      </c>
      <c r="R10" s="542">
        <v>2.8193548387096787</v>
      </c>
      <c r="S10" s="348">
        <v>34.228778713699413</v>
      </c>
      <c r="T10" s="586">
        <v>365.3539550000001</v>
      </c>
      <c r="U10" s="302"/>
      <c r="V10" s="302"/>
      <c r="W10" s="677"/>
    </row>
    <row r="11" spans="1:23" ht="14.1" customHeight="1" x14ac:dyDescent="0.25">
      <c r="A11" s="349" t="s">
        <v>28</v>
      </c>
      <c r="B11" s="310">
        <v>661.95066542920858</v>
      </c>
      <c r="C11" s="550">
        <v>602.68370065666431</v>
      </c>
      <c r="D11" s="649">
        <v>9.8338423136329942E-2</v>
      </c>
      <c r="E11" s="313">
        <v>643.86554972323097</v>
      </c>
      <c r="F11" s="550">
        <v>613.9792690790066</v>
      </c>
      <c r="G11" s="649">
        <v>4.867636767126516E-2</v>
      </c>
      <c r="H11" s="559">
        <v>630</v>
      </c>
      <c r="I11" s="543">
        <v>7074.9837668390019</v>
      </c>
      <c r="J11" s="552">
        <v>6448.9158375999996</v>
      </c>
      <c r="K11" s="313">
        <v>6881.6885460263866</v>
      </c>
      <c r="L11" s="555">
        <v>6569.7821726513193</v>
      </c>
      <c r="M11" s="581">
        <v>6710</v>
      </c>
      <c r="N11" s="310">
        <v>7.1266666666666669</v>
      </c>
      <c r="O11" s="323">
        <v>13.8</v>
      </c>
      <c r="P11" s="323">
        <v>1</v>
      </c>
      <c r="Q11" s="323">
        <v>7.5500000000000007</v>
      </c>
      <c r="R11" s="541">
        <v>-0.42333333333333378</v>
      </c>
      <c r="S11" s="303">
        <v>22.043104508074823</v>
      </c>
      <c r="T11" s="585">
        <v>235.59859299999988</v>
      </c>
      <c r="U11" s="302"/>
      <c r="V11" s="302"/>
      <c r="W11" s="677"/>
    </row>
    <row r="12" spans="1:23" ht="14.1" customHeight="1" x14ac:dyDescent="0.25">
      <c r="A12" s="349" t="s">
        <v>29</v>
      </c>
      <c r="B12" s="297">
        <v>425.74572152380375</v>
      </c>
      <c r="C12" s="548">
        <v>415.73715074428043</v>
      </c>
      <c r="D12" s="648">
        <v>2.4074275685021924E-2</v>
      </c>
      <c r="E12" s="300">
        <v>445.83363254599692</v>
      </c>
      <c r="F12" s="548">
        <v>426.58111434401832</v>
      </c>
      <c r="G12" s="648">
        <v>4.5132139128063506E-2</v>
      </c>
      <c r="H12" s="560">
        <v>420</v>
      </c>
      <c r="I12" s="544">
        <v>4549.6626191019996</v>
      </c>
      <c r="J12" s="553">
        <v>4457.6312785</v>
      </c>
      <c r="K12" s="300">
        <v>4764.3288230192347</v>
      </c>
      <c r="L12" s="556">
        <v>4573.9028006350036</v>
      </c>
      <c r="M12" s="582">
        <v>4470</v>
      </c>
      <c r="N12" s="544">
        <v>14.054838709677419</v>
      </c>
      <c r="O12" s="298">
        <v>21.6</v>
      </c>
      <c r="P12" s="298">
        <v>3.6</v>
      </c>
      <c r="Q12" s="298">
        <v>12.95483870967742</v>
      </c>
      <c r="R12" s="542">
        <v>1.0999999999999996</v>
      </c>
      <c r="S12" s="303">
        <v>15.010307391679982</v>
      </c>
      <c r="T12" s="585">
        <v>160.40517200000011</v>
      </c>
      <c r="U12" s="302"/>
      <c r="V12" s="302"/>
      <c r="W12" s="677"/>
    </row>
    <row r="13" spans="1:23" ht="14.1" customHeight="1" x14ac:dyDescent="0.25">
      <c r="A13" s="350" t="s">
        <v>30</v>
      </c>
      <c r="B13" s="305">
        <v>341.17337688711939</v>
      </c>
      <c r="C13" s="549">
        <v>311.81407125916962</v>
      </c>
      <c r="D13" s="650">
        <v>9.4156448775357782E-2</v>
      </c>
      <c r="E13" s="308">
        <v>352.90445988342526</v>
      </c>
      <c r="F13" s="549">
        <v>313.7516508599644</v>
      </c>
      <c r="G13" s="650">
        <v>0.12478917295302389</v>
      </c>
      <c r="H13" s="561">
        <v>320</v>
      </c>
      <c r="I13" s="545">
        <v>3646.2987910419997</v>
      </c>
      <c r="J13" s="554">
        <v>3350.6074520000002</v>
      </c>
      <c r="K13" s="308">
        <v>3771.675026835439</v>
      </c>
      <c r="L13" s="557">
        <v>3371.4277716958045</v>
      </c>
      <c r="M13" s="583">
        <v>3410</v>
      </c>
      <c r="N13" s="545">
        <v>18.436666666666667</v>
      </c>
      <c r="O13" s="306">
        <v>23.7</v>
      </c>
      <c r="P13" s="306">
        <v>12.3</v>
      </c>
      <c r="Q13" s="306">
        <v>15.81</v>
      </c>
      <c r="R13" s="542">
        <v>2.6266666666666669</v>
      </c>
      <c r="S13" s="348">
        <v>45.313936091316378</v>
      </c>
      <c r="T13" s="586">
        <v>484.29422500000015</v>
      </c>
      <c r="U13" s="302"/>
      <c r="V13" s="302"/>
      <c r="W13" s="677"/>
    </row>
    <row r="14" spans="1:23" ht="14.1" customHeight="1" x14ac:dyDescent="0.25">
      <c r="A14" s="349" t="s">
        <v>31</v>
      </c>
      <c r="B14" s="310">
        <v>347.29969339977407</v>
      </c>
      <c r="C14" s="550">
        <v>296.64972694376223</v>
      </c>
      <c r="D14" s="649">
        <v>0.17073997329387017</v>
      </c>
      <c r="E14" s="313">
        <v>351.50240644171743</v>
      </c>
      <c r="F14" s="550">
        <v>301.3877052187126</v>
      </c>
      <c r="G14" s="649">
        <v>0.16627984604294768</v>
      </c>
      <c r="H14" s="559">
        <v>300</v>
      </c>
      <c r="I14" s="543">
        <v>3706.5093717880013</v>
      </c>
      <c r="J14" s="552">
        <v>3178.1132775999995</v>
      </c>
      <c r="K14" s="313">
        <v>3751.3622627433861</v>
      </c>
      <c r="L14" s="555">
        <v>3228.8729119328327</v>
      </c>
      <c r="M14" s="581">
        <v>3190</v>
      </c>
      <c r="N14" s="310">
        <v>18.767741935483873</v>
      </c>
      <c r="O14" s="323">
        <v>24.2</v>
      </c>
      <c r="P14" s="323">
        <v>13.5</v>
      </c>
      <c r="Q14" s="323">
        <v>17.525806451612908</v>
      </c>
      <c r="R14" s="541">
        <v>1.2419354838709644</v>
      </c>
      <c r="S14" s="303">
        <v>72.064037892051871</v>
      </c>
      <c r="T14" s="585">
        <v>769.09399699999881</v>
      </c>
      <c r="U14" s="302"/>
      <c r="V14" s="302"/>
      <c r="W14" s="677"/>
    </row>
    <row r="15" spans="1:23" ht="14.1" customHeight="1" x14ac:dyDescent="0.25">
      <c r="A15" s="349" t="s">
        <v>32</v>
      </c>
      <c r="B15" s="297">
        <v>325.85624171649511</v>
      </c>
      <c r="C15" s="548">
        <v>327.92968151401999</v>
      </c>
      <c r="D15" s="648">
        <v>-6.3228183187078726E-3</v>
      </c>
      <c r="E15" s="300">
        <v>337.33465420520446</v>
      </c>
      <c r="F15" s="548">
        <v>326.16821781521577</v>
      </c>
      <c r="G15" s="648">
        <v>3.4235206804590676E-2</v>
      </c>
      <c r="H15" s="560">
        <v>300</v>
      </c>
      <c r="I15" s="544">
        <v>3472.1802479889998</v>
      </c>
      <c r="J15" s="553">
        <v>3513.1444235999993</v>
      </c>
      <c r="K15" s="300">
        <v>3594.4891438125819</v>
      </c>
      <c r="L15" s="556">
        <v>3494.2736817316295</v>
      </c>
      <c r="M15" s="582">
        <v>3190</v>
      </c>
      <c r="N15" s="544">
        <v>19.025806451612901</v>
      </c>
      <c r="O15" s="298">
        <v>27.2</v>
      </c>
      <c r="P15" s="298">
        <v>13.2</v>
      </c>
      <c r="Q15" s="298">
        <v>17.219354838709684</v>
      </c>
      <c r="R15" s="542">
        <v>1.8064516129032171</v>
      </c>
      <c r="S15" s="303">
        <v>49.620271929972624</v>
      </c>
      <c r="T15" s="585">
        <v>528.73128300000019</v>
      </c>
      <c r="U15" s="302"/>
      <c r="V15" s="302"/>
      <c r="W15" s="677"/>
    </row>
    <row r="16" spans="1:23" ht="14.1" customHeight="1" x14ac:dyDescent="0.25">
      <c r="A16" s="350" t="s">
        <v>33</v>
      </c>
      <c r="B16" s="305">
        <v>460.65302379685284</v>
      </c>
      <c r="C16" s="549">
        <v>401.9938936252293</v>
      </c>
      <c r="D16" s="650">
        <v>0.14592045078751928</v>
      </c>
      <c r="E16" s="308">
        <v>441.5856576237191</v>
      </c>
      <c r="F16" s="549">
        <v>435.55155856016381</v>
      </c>
      <c r="G16" s="650">
        <v>1.3853926004771221E-2</v>
      </c>
      <c r="H16" s="561">
        <v>410</v>
      </c>
      <c r="I16" s="545">
        <v>4919.3935511580003</v>
      </c>
      <c r="J16" s="554">
        <v>4307.9605575000005</v>
      </c>
      <c r="K16" s="308">
        <v>4715.7698401562729</v>
      </c>
      <c r="L16" s="557">
        <v>4667.5806891338252</v>
      </c>
      <c r="M16" s="583">
        <v>4370</v>
      </c>
      <c r="N16" s="545">
        <v>12.04</v>
      </c>
      <c r="O16" s="306">
        <v>15.9</v>
      </c>
      <c r="P16" s="306">
        <v>8.9</v>
      </c>
      <c r="Q16" s="306">
        <v>13.010000000000002</v>
      </c>
      <c r="R16" s="542">
        <v>-0.97000000000000242</v>
      </c>
      <c r="S16" s="348">
        <v>39.325540903538879</v>
      </c>
      <c r="T16" s="586">
        <v>419.96455599999996</v>
      </c>
      <c r="U16" s="302"/>
      <c r="V16" s="302"/>
      <c r="W16" s="677"/>
    </row>
    <row r="17" spans="1:23" ht="14.1" customHeight="1" x14ac:dyDescent="0.25">
      <c r="A17" s="296" t="s">
        <v>34</v>
      </c>
      <c r="B17" s="310"/>
      <c r="C17" s="550"/>
      <c r="D17" s="649"/>
      <c r="E17" s="313"/>
      <c r="F17" s="550"/>
      <c r="G17" s="649"/>
      <c r="H17" s="559">
        <v>690</v>
      </c>
      <c r="I17" s="543"/>
      <c r="J17" s="552"/>
      <c r="K17" s="313"/>
      <c r="L17" s="555"/>
      <c r="M17" s="581">
        <v>7350</v>
      </c>
      <c r="N17" s="310"/>
      <c r="O17" s="323"/>
      <c r="P17" s="323"/>
      <c r="Q17" s="323">
        <v>7.9935483870967738</v>
      </c>
      <c r="R17" s="541"/>
      <c r="S17" s="303"/>
      <c r="T17" s="585"/>
      <c r="U17" s="302"/>
      <c r="V17" s="302"/>
      <c r="W17" s="677"/>
    </row>
    <row r="18" spans="1:23" ht="14.1" customHeight="1" x14ac:dyDescent="0.25">
      <c r="A18" s="296" t="s">
        <v>35</v>
      </c>
      <c r="B18" s="297"/>
      <c r="C18" s="548"/>
      <c r="D18" s="648"/>
      <c r="E18" s="300"/>
      <c r="F18" s="548"/>
      <c r="G18" s="648"/>
      <c r="H18" s="560">
        <v>980</v>
      </c>
      <c r="I18" s="544"/>
      <c r="J18" s="553"/>
      <c r="K18" s="300"/>
      <c r="L18" s="556"/>
      <c r="M18" s="582">
        <v>10440</v>
      </c>
      <c r="N18" s="544"/>
      <c r="O18" s="298"/>
      <c r="P18" s="298"/>
      <c r="Q18" s="298">
        <v>2.6366666666666658</v>
      </c>
      <c r="R18" s="542"/>
      <c r="S18" s="303"/>
      <c r="T18" s="585"/>
      <c r="U18" s="302"/>
      <c r="V18" s="302"/>
      <c r="W18" s="677"/>
    </row>
    <row r="19" spans="1:23" ht="14.1" customHeight="1" x14ac:dyDescent="0.25">
      <c r="A19" s="304" t="s">
        <v>36</v>
      </c>
      <c r="B19" s="305"/>
      <c r="C19" s="549"/>
      <c r="D19" s="650"/>
      <c r="E19" s="308"/>
      <c r="F19" s="549"/>
      <c r="G19" s="650"/>
      <c r="H19" s="561">
        <v>1130</v>
      </c>
      <c r="I19" s="545"/>
      <c r="J19" s="554"/>
      <c r="K19" s="308"/>
      <c r="L19" s="557"/>
      <c r="M19" s="583">
        <v>12040</v>
      </c>
      <c r="N19" s="545"/>
      <c r="O19" s="306"/>
      <c r="P19" s="306"/>
      <c r="Q19" s="306">
        <v>-0.43548387096774194</v>
      </c>
      <c r="R19" s="542"/>
      <c r="S19" s="348"/>
      <c r="T19" s="586"/>
      <c r="U19" s="584"/>
      <c r="V19" s="302"/>
      <c r="W19" s="677"/>
    </row>
    <row r="20" spans="1:23" ht="14.1" customHeight="1" x14ac:dyDescent="0.25">
      <c r="A20" s="296" t="s">
        <v>145</v>
      </c>
      <c r="B20" s="635">
        <f>SUM(B8:B10)</f>
        <v>3280.2734330770422</v>
      </c>
      <c r="C20" s="636">
        <f>SUM(C8:C10)</f>
        <v>2977.1703940514963</v>
      </c>
      <c r="D20" s="637">
        <f t="shared" ref="D20:D26" si="0">(B20-C20)/C20</f>
        <v>0.10180910022186093</v>
      </c>
      <c r="E20" s="638">
        <f t="shared" ref="E20:K20" si="1">SUM(E8:E10)</f>
        <v>3325.2542404436972</v>
      </c>
      <c r="F20" s="636">
        <f t="shared" si="1"/>
        <v>3094.3552975519183</v>
      </c>
      <c r="G20" s="637">
        <f t="shared" ref="G20:G26" si="2">(E20-F20)/F20</f>
        <v>7.4619402327345319E-2</v>
      </c>
      <c r="H20" s="639">
        <f>SUM(H8:H10)</f>
        <v>3200</v>
      </c>
      <c r="I20" s="640">
        <f t="shared" si="1"/>
        <v>35013.615524713001</v>
      </c>
      <c r="J20" s="641">
        <f t="shared" si="1"/>
        <v>31775.433413799998</v>
      </c>
      <c r="K20" s="642">
        <f t="shared" si="1"/>
        <v>35493.251740602609</v>
      </c>
      <c r="L20" s="641">
        <f>SUM(L8:L10)</f>
        <v>33025.868776938871</v>
      </c>
      <c r="M20" s="643">
        <f>SUM(M8:M10)</f>
        <v>34090</v>
      </c>
      <c r="N20" s="644">
        <f>AVERAGE(N8:N10)</f>
        <v>0.57553763440860217</v>
      </c>
      <c r="O20" s="645">
        <f>MAX(O8:O10)</f>
        <v>12.8</v>
      </c>
      <c r="P20" s="645">
        <f>MIN(P8:P10)</f>
        <v>-11.8</v>
      </c>
      <c r="Q20" s="645">
        <f>AVERAGE(Q8:Q10)</f>
        <v>0.22662217278457542</v>
      </c>
      <c r="R20" s="646">
        <f>N20-Q20</f>
        <v>0.34891546162402676</v>
      </c>
      <c r="S20" s="647">
        <f t="shared" ref="S20:T20" si="3">SUM(S8:S10)</f>
        <v>160.99943338264762</v>
      </c>
      <c r="T20" s="646">
        <f t="shared" si="3"/>
        <v>1718.5106669999989</v>
      </c>
      <c r="W20" s="677"/>
    </row>
    <row r="21" spans="1:23" ht="14.1" customHeight="1" x14ac:dyDescent="0.25">
      <c r="A21" s="296" t="s">
        <v>171</v>
      </c>
      <c r="B21" s="635">
        <f>SUM(B11:B13)</f>
        <v>1428.8697638401318</v>
      </c>
      <c r="C21" s="636">
        <f>SUM(C11:C13)</f>
        <v>1330.2349226601143</v>
      </c>
      <c r="D21" s="637">
        <f t="shared" si="0"/>
        <v>7.4148437617901478E-2</v>
      </c>
      <c r="E21" s="638">
        <f t="shared" ref="E21:K21" si="4">SUM(E11:E13)</f>
        <v>1442.6036421526533</v>
      </c>
      <c r="F21" s="636">
        <f t="shared" si="4"/>
        <v>1354.3120342829893</v>
      </c>
      <c r="G21" s="637">
        <f t="shared" si="2"/>
        <v>6.5192958221336333E-2</v>
      </c>
      <c r="H21" s="639">
        <f t="shared" si="4"/>
        <v>1370</v>
      </c>
      <c r="I21" s="640">
        <f t="shared" si="4"/>
        <v>15270.945176983001</v>
      </c>
      <c r="J21" s="641">
        <f t="shared" si="4"/>
        <v>14257.154568099999</v>
      </c>
      <c r="K21" s="642">
        <f t="shared" si="4"/>
        <v>15417.69239588106</v>
      </c>
      <c r="L21" s="641">
        <f>SUM(L11:L13)</f>
        <v>14515.112744982127</v>
      </c>
      <c r="M21" s="643">
        <f>SUM(M11:M13)</f>
        <v>14590</v>
      </c>
      <c r="N21" s="644">
        <f>AVERAGE(N11:N13)</f>
        <v>13.206057347670251</v>
      </c>
      <c r="O21" s="645">
        <f>MAX(O11:O13)</f>
        <v>23.7</v>
      </c>
      <c r="P21" s="645">
        <f>MIN(P11:P13)</f>
        <v>1</v>
      </c>
      <c r="Q21" s="645">
        <f>AVERAGE(Q11:Q13)</f>
        <v>12.104946236559142</v>
      </c>
      <c r="R21" s="893">
        <f t="shared" ref="R21:R26" si="5">N21-Q21</f>
        <v>1.1011111111111092</v>
      </c>
      <c r="S21" s="644">
        <f>SUM(S11:S13)</f>
        <v>82.367347991071185</v>
      </c>
      <c r="T21" s="893">
        <f t="shared" ref="T21" si="6">SUM(T11:T13)</f>
        <v>880.29799000000014</v>
      </c>
      <c r="W21" s="677"/>
    </row>
    <row r="22" spans="1:23" ht="14.1" customHeight="1" x14ac:dyDescent="0.25">
      <c r="A22" s="296" t="s">
        <v>212</v>
      </c>
      <c r="B22" s="635">
        <f>SUM(B14:B16)</f>
        <v>1133.8089589131218</v>
      </c>
      <c r="C22" s="636">
        <f>SUM(C14:C16)</f>
        <v>1026.5733020830114</v>
      </c>
      <c r="D22" s="637">
        <f t="shared" si="0"/>
        <v>0.10445981462066026</v>
      </c>
      <c r="E22" s="638">
        <f t="shared" ref="E22:K22" si="7">SUM(E14:E16)</f>
        <v>1130.4227182706409</v>
      </c>
      <c r="F22" s="636">
        <f t="shared" si="7"/>
        <v>1063.1074815940922</v>
      </c>
      <c r="G22" s="637">
        <f t="shared" si="2"/>
        <v>6.3319314219867848E-2</v>
      </c>
      <c r="H22" s="639">
        <f t="shared" si="7"/>
        <v>1010</v>
      </c>
      <c r="I22" s="640">
        <f t="shared" si="7"/>
        <v>12098.083170935002</v>
      </c>
      <c r="J22" s="641">
        <f t="shared" si="7"/>
        <v>10999.218258699999</v>
      </c>
      <c r="K22" s="642">
        <f t="shared" si="7"/>
        <v>12061.621246712242</v>
      </c>
      <c r="L22" s="641">
        <f>SUM(L14:L16)</f>
        <v>11390.727282798287</v>
      </c>
      <c r="M22" s="643">
        <f>SUM(M14:M16)</f>
        <v>10750</v>
      </c>
      <c r="N22" s="644">
        <f>AVERAGE(N14:N16)</f>
        <v>16.611182795698927</v>
      </c>
      <c r="O22" s="645">
        <f>MAX(O14:O16)</f>
        <v>27.2</v>
      </c>
      <c r="P22" s="645">
        <f>MIN(P14:P16)</f>
        <v>8.9</v>
      </c>
      <c r="Q22" s="645">
        <f>AVERAGE(Q14:Q16)</f>
        <v>15.918387096774197</v>
      </c>
      <c r="R22" s="893">
        <f>N22-Q22</f>
        <v>0.69279569892472992</v>
      </c>
      <c r="S22" s="644">
        <f t="shared" ref="S22:T22" si="8">SUM(S14:S16)</f>
        <v>161.00985072556335</v>
      </c>
      <c r="T22" s="893">
        <f t="shared" si="8"/>
        <v>1717.789835999999</v>
      </c>
      <c r="W22" s="677"/>
    </row>
    <row r="23" spans="1:23" ht="14.1" customHeight="1" x14ac:dyDescent="0.25">
      <c r="A23" s="350" t="s">
        <v>172</v>
      </c>
      <c r="B23" s="779">
        <f>SUM(B17:B19)</f>
        <v>0</v>
      </c>
      <c r="C23" s="780">
        <f>SUM(C17:C19)</f>
        <v>0</v>
      </c>
      <c r="D23" s="781" t="e">
        <f t="shared" si="0"/>
        <v>#DIV/0!</v>
      </c>
      <c r="E23" s="782">
        <f t="shared" ref="E23:K23" si="9">SUM(E17:E19)</f>
        <v>0</v>
      </c>
      <c r="F23" s="780">
        <f t="shared" si="9"/>
        <v>0</v>
      </c>
      <c r="G23" s="781" t="e">
        <f t="shared" si="2"/>
        <v>#DIV/0!</v>
      </c>
      <c r="H23" s="870">
        <f t="shared" si="9"/>
        <v>2800</v>
      </c>
      <c r="I23" s="787">
        <f t="shared" si="9"/>
        <v>0</v>
      </c>
      <c r="J23" s="788">
        <f t="shared" si="9"/>
        <v>0</v>
      </c>
      <c r="K23" s="789">
        <f t="shared" si="9"/>
        <v>0</v>
      </c>
      <c r="L23" s="788">
        <f>SUM(L17:L19)</f>
        <v>0</v>
      </c>
      <c r="M23" s="874">
        <f>SUM(M17:M19)</f>
        <v>29830</v>
      </c>
      <c r="N23" s="799" t="e">
        <f>AVERAGE(N17:N19)</f>
        <v>#DIV/0!</v>
      </c>
      <c r="O23" s="800">
        <f>MAX(O17:O19)</f>
        <v>0</v>
      </c>
      <c r="P23" s="800">
        <f>MIN(P17:P19)</f>
        <v>0</v>
      </c>
      <c r="Q23" s="878">
        <f>AVERAGE(Q17:Q19)</f>
        <v>3.3982437275985657</v>
      </c>
      <c r="R23" s="798" t="e">
        <f t="shared" si="5"/>
        <v>#DIV/0!</v>
      </c>
      <c r="S23" s="799">
        <f t="shared" ref="S23:T23" si="10">SUM(S17:S19)</f>
        <v>0</v>
      </c>
      <c r="T23" s="801">
        <f t="shared" si="10"/>
        <v>0</v>
      </c>
      <c r="U23" s="404"/>
      <c r="W23" s="677"/>
    </row>
    <row r="24" spans="1:23" ht="14.1" customHeight="1" x14ac:dyDescent="0.25">
      <c r="A24" s="296" t="s">
        <v>173</v>
      </c>
      <c r="B24" s="894">
        <f>SUM(B8:B13)</f>
        <v>4709.1431969171736</v>
      </c>
      <c r="C24" s="897">
        <f>SUM(C8:C13)</f>
        <v>4307.4053167116108</v>
      </c>
      <c r="D24" s="648">
        <f t="shared" si="0"/>
        <v>9.3266793038241466E-2</v>
      </c>
      <c r="E24" s="895">
        <f t="shared" ref="E24:K24" si="11">SUM(E8:E13)</f>
        <v>4767.8578825963505</v>
      </c>
      <c r="F24" s="898">
        <f t="shared" si="11"/>
        <v>4448.6673318349085</v>
      </c>
      <c r="G24" s="648">
        <f t="shared" si="2"/>
        <v>7.1749700967140603E-2</v>
      </c>
      <c r="H24" s="871">
        <f t="shared" si="11"/>
        <v>4570</v>
      </c>
      <c r="I24" s="894">
        <f t="shared" si="11"/>
        <v>50284.560701695998</v>
      </c>
      <c r="J24" s="899">
        <f t="shared" si="11"/>
        <v>46032.587981899997</v>
      </c>
      <c r="K24" s="896">
        <f t="shared" si="11"/>
        <v>50910.944136483668</v>
      </c>
      <c r="L24" s="899">
        <f>SUM(L8:L13)</f>
        <v>47540.981521921</v>
      </c>
      <c r="M24" s="875">
        <f>SUM(M8:M13)</f>
        <v>48680</v>
      </c>
      <c r="N24" s="894">
        <f>AVERAGE(N8:N13)</f>
        <v>6.8907974910394261</v>
      </c>
      <c r="O24" s="647">
        <f>MAX(O8:O13)</f>
        <v>23.7</v>
      </c>
      <c r="P24" s="647">
        <f>MIN(P8:P13)</f>
        <v>-11.8</v>
      </c>
      <c r="Q24" s="647">
        <f>AVERAGE(Q8:Q13)</f>
        <v>6.1657842046718585</v>
      </c>
      <c r="R24" s="646">
        <f t="shared" si="5"/>
        <v>0.72501328636756757</v>
      </c>
      <c r="S24" s="894">
        <f t="shared" ref="S24:T24" si="12">SUM(S8:S13)</f>
        <v>243.36678137371882</v>
      </c>
      <c r="T24" s="646">
        <f t="shared" si="12"/>
        <v>2598.8086569999991</v>
      </c>
      <c r="W24" s="677"/>
    </row>
    <row r="25" spans="1:23" ht="14.1" customHeight="1" x14ac:dyDescent="0.25">
      <c r="A25" s="296" t="s">
        <v>174</v>
      </c>
      <c r="B25" s="796">
        <f>SUM(B14:B19)</f>
        <v>1133.8089589131218</v>
      </c>
      <c r="C25" s="795">
        <f>SUM(C14:C19)</f>
        <v>1026.5733020830114</v>
      </c>
      <c r="D25" s="793">
        <f t="shared" si="0"/>
        <v>0.10445981462066026</v>
      </c>
      <c r="E25" s="794">
        <f t="shared" ref="E25:K25" si="13">SUM(E14:E19)</f>
        <v>1130.4227182706409</v>
      </c>
      <c r="F25" s="795">
        <f t="shared" si="13"/>
        <v>1063.1074815940922</v>
      </c>
      <c r="G25" s="793">
        <f t="shared" si="2"/>
        <v>6.3319314219867848E-2</v>
      </c>
      <c r="H25" s="872">
        <f t="shared" si="13"/>
        <v>3810</v>
      </c>
      <c r="I25" s="796">
        <f t="shared" si="13"/>
        <v>12098.083170935002</v>
      </c>
      <c r="J25" s="797">
        <f t="shared" si="13"/>
        <v>10999.218258699999</v>
      </c>
      <c r="K25" s="794">
        <f t="shared" si="13"/>
        <v>12061.621246712242</v>
      </c>
      <c r="L25" s="797">
        <f>SUM(L14:L19)</f>
        <v>11390.727282798287</v>
      </c>
      <c r="M25" s="876">
        <f>SUM(M14:M19)</f>
        <v>40580</v>
      </c>
      <c r="N25" s="796">
        <f>AVERAGE(N14:N19)</f>
        <v>16.611182795698927</v>
      </c>
      <c r="O25" s="795">
        <f>MAX(O14:O19)</f>
        <v>27.2</v>
      </c>
      <c r="P25" s="795">
        <f>MIN(P14:P19)</f>
        <v>8.9</v>
      </c>
      <c r="Q25" s="645">
        <f>AVERAGE(Q14:Q19)</f>
        <v>9.658315412186381</v>
      </c>
      <c r="R25" s="798">
        <f t="shared" si="5"/>
        <v>6.9528673835125456</v>
      </c>
      <c r="S25" s="796">
        <f t="shared" ref="S25:T25" si="14">SUM(S14:S19)</f>
        <v>161.00985072556335</v>
      </c>
      <c r="T25" s="798">
        <f t="shared" si="14"/>
        <v>1717.789835999999</v>
      </c>
      <c r="W25" s="677"/>
    </row>
    <row r="26" spans="1:23" ht="14.1" customHeight="1" x14ac:dyDescent="0.25">
      <c r="A26" s="335" t="s">
        <v>159</v>
      </c>
      <c r="B26" s="783">
        <f>SUM(B8:B19)</f>
        <v>5842.9521558302949</v>
      </c>
      <c r="C26" s="784">
        <f>SUM(C8:C19)</f>
        <v>5333.978618794622</v>
      </c>
      <c r="D26" s="785">
        <f t="shared" si="0"/>
        <v>9.5420993110521934E-2</v>
      </c>
      <c r="E26" s="786">
        <f t="shared" ref="E26:K26" si="15">SUM(E8:E19)</f>
        <v>5898.2806008669913</v>
      </c>
      <c r="F26" s="784">
        <f t="shared" si="15"/>
        <v>5511.7748134290014</v>
      </c>
      <c r="G26" s="785">
        <f t="shared" si="2"/>
        <v>7.0123653545551126E-2</v>
      </c>
      <c r="H26" s="873">
        <f t="shared" si="15"/>
        <v>8380</v>
      </c>
      <c r="I26" s="790">
        <f t="shared" si="15"/>
        <v>62382.643872631001</v>
      </c>
      <c r="J26" s="791">
        <f t="shared" si="15"/>
        <v>57031.806240600003</v>
      </c>
      <c r="K26" s="792">
        <f t="shared" si="15"/>
        <v>62972.565383195913</v>
      </c>
      <c r="L26" s="791">
        <f>SUM(L8:L19)</f>
        <v>58931.708804719296</v>
      </c>
      <c r="M26" s="877">
        <f>SUM(M8:M19)</f>
        <v>89260</v>
      </c>
      <c r="N26" s="802">
        <f>AVERAGE(N8:N19)</f>
        <v>10.130925925925924</v>
      </c>
      <c r="O26" s="803">
        <f>MAX(O8:O19)</f>
        <v>27.2</v>
      </c>
      <c r="P26" s="803">
        <f>MIN(P8:P19)</f>
        <v>-11.8</v>
      </c>
      <c r="Q26" s="879">
        <f>AVERAGE(Q8:Q19)</f>
        <v>7.9120498084291215</v>
      </c>
      <c r="R26" s="804">
        <f t="shared" si="5"/>
        <v>2.2188761174968024</v>
      </c>
      <c r="S26" s="802">
        <f t="shared" ref="S26:T26" si="16">SUM(S8:S19)</f>
        <v>404.37663209928218</v>
      </c>
      <c r="T26" s="804">
        <f t="shared" si="16"/>
        <v>4316.5984929999977</v>
      </c>
      <c r="U26" s="540"/>
      <c r="W26" s="677"/>
    </row>
    <row r="27" spans="1:23" ht="9.75" customHeight="1" x14ac:dyDescent="0.25">
      <c r="B27" s="314"/>
      <c r="H27" s="328"/>
      <c r="I27" s="328"/>
      <c r="J27" s="328"/>
      <c r="M27" s="328"/>
      <c r="N27" s="328"/>
      <c r="O27" s="328"/>
      <c r="P27" s="328"/>
      <c r="Q27" s="328"/>
      <c r="R27" s="328"/>
      <c r="T27" s="327"/>
    </row>
    <row r="28" spans="1:23" ht="12.95" customHeight="1" x14ac:dyDescent="0.25">
      <c r="A28" s="959" t="s">
        <v>345</v>
      </c>
      <c r="B28" s="959"/>
      <c r="C28" s="959"/>
      <c r="D28" s="959"/>
      <c r="E28" s="959"/>
      <c r="F28" s="959"/>
      <c r="G28" s="959"/>
      <c r="H28" s="959"/>
      <c r="I28" s="959"/>
      <c r="J28" s="959"/>
      <c r="K28" s="959"/>
      <c r="L28" s="959"/>
      <c r="M28" s="959"/>
      <c r="N28" s="959"/>
      <c r="O28" s="959"/>
      <c r="P28" s="959"/>
      <c r="Q28" s="959"/>
      <c r="R28" s="959"/>
      <c r="S28" s="959"/>
      <c r="T28" s="959"/>
    </row>
    <row r="29" spans="1:23" ht="12" customHeight="1" x14ac:dyDescent="0.25"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</row>
    <row r="30" spans="1:23" ht="12" customHeight="1" x14ac:dyDescent="0.25">
      <c r="E30" s="316"/>
      <c r="F30" s="316"/>
      <c r="G30" s="316"/>
      <c r="H30" s="316"/>
      <c r="I30" s="316"/>
      <c r="N30" s="316"/>
      <c r="O30" s="316"/>
      <c r="P30" s="316"/>
    </row>
    <row r="31" spans="1:23" ht="12" customHeight="1" x14ac:dyDescent="0.25">
      <c r="N31" s="316"/>
      <c r="O31" s="316"/>
      <c r="P31" s="316"/>
    </row>
    <row r="32" spans="1:23" ht="12" customHeight="1" x14ac:dyDescent="0.25">
      <c r="E32" s="316"/>
      <c r="F32" s="316"/>
      <c r="G32" s="316"/>
      <c r="H32" s="316"/>
      <c r="N32" s="316"/>
      <c r="O32" s="316"/>
      <c r="P32" s="316"/>
    </row>
    <row r="33" spans="5:16" ht="12" customHeight="1" x14ac:dyDescent="0.25">
      <c r="E33" s="316"/>
      <c r="F33" s="316"/>
      <c r="G33" s="316"/>
      <c r="H33" s="316"/>
      <c r="N33" s="316"/>
      <c r="O33" s="316"/>
      <c r="P33" s="316"/>
    </row>
    <row r="34" spans="5:16" ht="12" customHeight="1" x14ac:dyDescent="0.25">
      <c r="E34" s="316"/>
      <c r="F34" s="316"/>
      <c r="G34" s="316"/>
      <c r="H34" s="316"/>
      <c r="N34" s="316"/>
      <c r="O34" s="316"/>
      <c r="P34" s="316"/>
    </row>
    <row r="35" spans="5:16" ht="12" customHeight="1" x14ac:dyDescent="0.25">
      <c r="E35" s="316"/>
      <c r="F35" s="316"/>
      <c r="G35" s="316"/>
      <c r="H35" s="316"/>
      <c r="N35" s="316"/>
      <c r="O35" s="316"/>
      <c r="P35" s="316"/>
    </row>
    <row r="36" spans="5:16" ht="12" customHeight="1" x14ac:dyDescent="0.25">
      <c r="E36" s="316"/>
      <c r="F36" s="316"/>
      <c r="G36" s="316"/>
      <c r="H36" s="316"/>
      <c r="N36" s="316"/>
      <c r="O36" s="316"/>
      <c r="P36" s="316"/>
    </row>
    <row r="37" spans="5:16" ht="12" customHeight="1" x14ac:dyDescent="0.25">
      <c r="E37" s="316"/>
      <c r="F37" s="316"/>
      <c r="G37" s="316"/>
      <c r="H37" s="316"/>
      <c r="N37" s="316"/>
      <c r="O37" s="316"/>
      <c r="P37" s="316"/>
    </row>
    <row r="38" spans="5:16" ht="12" customHeight="1" x14ac:dyDescent="0.25">
      <c r="E38" s="316"/>
      <c r="F38" s="316"/>
      <c r="G38" s="316"/>
      <c r="H38" s="316"/>
      <c r="N38" s="316"/>
      <c r="O38" s="316"/>
      <c r="P38" s="316"/>
    </row>
    <row r="39" spans="5:16" ht="12" customHeight="1" x14ac:dyDescent="0.25">
      <c r="E39" s="316"/>
      <c r="F39" s="316"/>
      <c r="G39" s="316"/>
      <c r="H39" s="316"/>
      <c r="N39" s="316"/>
      <c r="O39" s="316"/>
      <c r="P39" s="316"/>
    </row>
    <row r="40" spans="5:16" ht="12" customHeight="1" x14ac:dyDescent="0.25">
      <c r="E40" s="316"/>
      <c r="F40" s="316"/>
      <c r="G40" s="316"/>
      <c r="H40" s="316"/>
      <c r="N40" s="316"/>
      <c r="O40" s="316"/>
      <c r="P40" s="316"/>
    </row>
    <row r="41" spans="5:16" ht="12" customHeight="1" x14ac:dyDescent="0.25">
      <c r="E41" s="316"/>
      <c r="F41" s="316"/>
      <c r="G41" s="316"/>
      <c r="H41" s="316"/>
      <c r="N41" s="316"/>
      <c r="O41" s="316"/>
      <c r="P41" s="31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" style="293" customWidth="1"/>
    <col min="2" max="3" width="5.7109375" style="293" customWidth="1"/>
    <col min="4" max="5" width="6.7109375" style="293" customWidth="1"/>
    <col min="6" max="6" width="4.85546875" style="293" customWidth="1"/>
    <col min="7" max="11" width="6.7109375" style="293" customWidth="1"/>
    <col min="12" max="12" width="5.28515625" style="293" customWidth="1"/>
    <col min="13" max="13" width="8.7109375" style="293" customWidth="1"/>
    <col min="14" max="14" width="6.7109375" style="293" customWidth="1"/>
    <col min="15" max="18" width="7.7109375" style="293" customWidth="1"/>
    <col min="19" max="19" width="5.7109375" style="293" customWidth="1"/>
    <col min="20" max="20" width="8.7109375" style="293" customWidth="1"/>
    <col min="21" max="21" width="8" style="293" customWidth="1"/>
    <col min="22" max="22" width="1.7109375" style="293" customWidth="1"/>
    <col min="23" max="23" width="9.28515625" style="293" bestFit="1" customWidth="1"/>
    <col min="24" max="24" width="11.42578125" style="293" bestFit="1" customWidth="1"/>
    <col min="25" max="263" width="9.140625" style="293"/>
    <col min="264" max="276" width="10.7109375" style="293" customWidth="1"/>
    <col min="277" max="519" width="9.140625" style="293"/>
    <col min="520" max="532" width="10.7109375" style="293" customWidth="1"/>
    <col min="533" max="775" width="9.140625" style="293"/>
    <col min="776" max="788" width="10.7109375" style="293" customWidth="1"/>
    <col min="789" max="1031" width="9.140625" style="293"/>
    <col min="1032" max="1044" width="10.7109375" style="293" customWidth="1"/>
    <col min="1045" max="1287" width="9.140625" style="293"/>
    <col min="1288" max="1300" width="10.7109375" style="293" customWidth="1"/>
    <col min="1301" max="1543" width="9.140625" style="293"/>
    <col min="1544" max="1556" width="10.7109375" style="293" customWidth="1"/>
    <col min="1557" max="1799" width="9.140625" style="293"/>
    <col min="1800" max="1812" width="10.7109375" style="293" customWidth="1"/>
    <col min="1813" max="2055" width="9.140625" style="293"/>
    <col min="2056" max="2068" width="10.7109375" style="293" customWidth="1"/>
    <col min="2069" max="2311" width="9.140625" style="293"/>
    <col min="2312" max="2324" width="10.7109375" style="293" customWidth="1"/>
    <col min="2325" max="2567" width="9.140625" style="293"/>
    <col min="2568" max="2580" width="10.7109375" style="293" customWidth="1"/>
    <col min="2581" max="2823" width="9.140625" style="293"/>
    <col min="2824" max="2836" width="10.7109375" style="293" customWidth="1"/>
    <col min="2837" max="3079" width="9.140625" style="293"/>
    <col min="3080" max="3092" width="10.7109375" style="293" customWidth="1"/>
    <col min="3093" max="3335" width="9.140625" style="293"/>
    <col min="3336" max="3348" width="10.7109375" style="293" customWidth="1"/>
    <col min="3349" max="3591" width="9.140625" style="293"/>
    <col min="3592" max="3604" width="10.7109375" style="293" customWidth="1"/>
    <col min="3605" max="3847" width="9.140625" style="293"/>
    <col min="3848" max="3860" width="10.7109375" style="293" customWidth="1"/>
    <col min="3861" max="4103" width="9.140625" style="293"/>
    <col min="4104" max="4116" width="10.7109375" style="293" customWidth="1"/>
    <col min="4117" max="4359" width="9.140625" style="293"/>
    <col min="4360" max="4372" width="10.7109375" style="293" customWidth="1"/>
    <col min="4373" max="4615" width="9.140625" style="293"/>
    <col min="4616" max="4628" width="10.7109375" style="293" customWidth="1"/>
    <col min="4629" max="4871" width="9.140625" style="293"/>
    <col min="4872" max="4884" width="10.7109375" style="293" customWidth="1"/>
    <col min="4885" max="5127" width="9.140625" style="293"/>
    <col min="5128" max="5140" width="10.7109375" style="293" customWidth="1"/>
    <col min="5141" max="5383" width="9.140625" style="293"/>
    <col min="5384" max="5396" width="10.7109375" style="293" customWidth="1"/>
    <col min="5397" max="5639" width="9.140625" style="293"/>
    <col min="5640" max="5652" width="10.7109375" style="293" customWidth="1"/>
    <col min="5653" max="5895" width="9.140625" style="293"/>
    <col min="5896" max="5908" width="10.7109375" style="293" customWidth="1"/>
    <col min="5909" max="6151" width="9.140625" style="293"/>
    <col min="6152" max="6164" width="10.7109375" style="293" customWidth="1"/>
    <col min="6165" max="6407" width="9.140625" style="293"/>
    <col min="6408" max="6420" width="10.7109375" style="293" customWidth="1"/>
    <col min="6421" max="6663" width="9.140625" style="293"/>
    <col min="6664" max="6676" width="10.7109375" style="293" customWidth="1"/>
    <col min="6677" max="6919" width="9.140625" style="293"/>
    <col min="6920" max="6932" width="10.7109375" style="293" customWidth="1"/>
    <col min="6933" max="7175" width="9.140625" style="293"/>
    <col min="7176" max="7188" width="10.7109375" style="293" customWidth="1"/>
    <col min="7189" max="7431" width="9.140625" style="293"/>
    <col min="7432" max="7444" width="10.7109375" style="293" customWidth="1"/>
    <col min="7445" max="7687" width="9.140625" style="293"/>
    <col min="7688" max="7700" width="10.7109375" style="293" customWidth="1"/>
    <col min="7701" max="7943" width="9.140625" style="293"/>
    <col min="7944" max="7956" width="10.7109375" style="293" customWidth="1"/>
    <col min="7957" max="8199" width="9.140625" style="293"/>
    <col min="8200" max="8212" width="10.7109375" style="293" customWidth="1"/>
    <col min="8213" max="8455" width="9.140625" style="293"/>
    <col min="8456" max="8468" width="10.7109375" style="293" customWidth="1"/>
    <col min="8469" max="8711" width="9.140625" style="293"/>
    <col min="8712" max="8724" width="10.7109375" style="293" customWidth="1"/>
    <col min="8725" max="8967" width="9.140625" style="293"/>
    <col min="8968" max="8980" width="10.7109375" style="293" customWidth="1"/>
    <col min="8981" max="9223" width="9.140625" style="293"/>
    <col min="9224" max="9236" width="10.7109375" style="293" customWidth="1"/>
    <col min="9237" max="9479" width="9.140625" style="293"/>
    <col min="9480" max="9492" width="10.7109375" style="293" customWidth="1"/>
    <col min="9493" max="9735" width="9.140625" style="293"/>
    <col min="9736" max="9748" width="10.7109375" style="293" customWidth="1"/>
    <col min="9749" max="9991" width="9.140625" style="293"/>
    <col min="9992" max="10004" width="10.7109375" style="293" customWidth="1"/>
    <col min="10005" max="10247" width="9.140625" style="293"/>
    <col min="10248" max="10260" width="10.7109375" style="293" customWidth="1"/>
    <col min="10261" max="10503" width="9.140625" style="293"/>
    <col min="10504" max="10516" width="10.7109375" style="293" customWidth="1"/>
    <col min="10517" max="10759" width="9.140625" style="293"/>
    <col min="10760" max="10772" width="10.7109375" style="293" customWidth="1"/>
    <col min="10773" max="11015" width="9.140625" style="293"/>
    <col min="11016" max="11028" width="10.7109375" style="293" customWidth="1"/>
    <col min="11029" max="11271" width="9.140625" style="293"/>
    <col min="11272" max="11284" width="10.7109375" style="293" customWidth="1"/>
    <col min="11285" max="11527" width="9.140625" style="293"/>
    <col min="11528" max="11540" width="10.7109375" style="293" customWidth="1"/>
    <col min="11541" max="11783" width="9.140625" style="293"/>
    <col min="11784" max="11796" width="10.7109375" style="293" customWidth="1"/>
    <col min="11797" max="12039" width="9.140625" style="293"/>
    <col min="12040" max="12052" width="10.7109375" style="293" customWidth="1"/>
    <col min="12053" max="12295" width="9.140625" style="293"/>
    <col min="12296" max="12308" width="10.7109375" style="293" customWidth="1"/>
    <col min="12309" max="12551" width="9.140625" style="293"/>
    <col min="12552" max="12564" width="10.7109375" style="293" customWidth="1"/>
    <col min="12565" max="12807" width="9.140625" style="293"/>
    <col min="12808" max="12820" width="10.7109375" style="293" customWidth="1"/>
    <col min="12821" max="13063" width="9.140625" style="293"/>
    <col min="13064" max="13076" width="10.7109375" style="293" customWidth="1"/>
    <col min="13077" max="13319" width="9.140625" style="293"/>
    <col min="13320" max="13332" width="10.7109375" style="293" customWidth="1"/>
    <col min="13333" max="13575" width="9.140625" style="293"/>
    <col min="13576" max="13588" width="10.7109375" style="293" customWidth="1"/>
    <col min="13589" max="13831" width="9.140625" style="293"/>
    <col min="13832" max="13844" width="10.7109375" style="293" customWidth="1"/>
    <col min="13845" max="14087" width="9.140625" style="293"/>
    <col min="14088" max="14100" width="10.7109375" style="293" customWidth="1"/>
    <col min="14101" max="14343" width="9.140625" style="293"/>
    <col min="14344" max="14356" width="10.7109375" style="293" customWidth="1"/>
    <col min="14357" max="14599" width="9.140625" style="293"/>
    <col min="14600" max="14612" width="10.7109375" style="293" customWidth="1"/>
    <col min="14613" max="14855" width="9.140625" style="293"/>
    <col min="14856" max="14868" width="10.7109375" style="293" customWidth="1"/>
    <col min="14869" max="15111" width="9.140625" style="293"/>
    <col min="15112" max="15124" width="10.7109375" style="293" customWidth="1"/>
    <col min="15125" max="15367" width="9.140625" style="293"/>
    <col min="15368" max="15380" width="10.7109375" style="293" customWidth="1"/>
    <col min="15381" max="15623" width="9.140625" style="293"/>
    <col min="15624" max="15636" width="10.7109375" style="293" customWidth="1"/>
    <col min="15637" max="15879" width="9.140625" style="293"/>
    <col min="15880" max="15892" width="10.7109375" style="293" customWidth="1"/>
    <col min="15893" max="16135" width="9.140625" style="293"/>
    <col min="16136" max="16148" width="10.7109375" style="293" customWidth="1"/>
    <col min="16149" max="16384" width="9.140625" style="293"/>
  </cols>
  <sheetData>
    <row r="1" spans="1:32" x14ac:dyDescent="0.25">
      <c r="T1" s="950" t="s">
        <v>252</v>
      </c>
      <c r="U1" s="950"/>
      <c r="V1" s="950"/>
    </row>
    <row r="2" spans="1:32" ht="20.100000000000001" customHeight="1" x14ac:dyDescent="0.25">
      <c r="A2" s="949" t="s">
        <v>211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  <c r="T2" s="949"/>
      <c r="U2" s="949"/>
      <c r="V2" s="949"/>
    </row>
    <row r="3" spans="1:32" ht="6.7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7"/>
      <c r="O3" s="318"/>
      <c r="P3" s="318"/>
      <c r="Q3" s="318"/>
      <c r="R3" s="318"/>
      <c r="S3" s="318"/>
      <c r="T3" s="318"/>
      <c r="U3" s="318"/>
    </row>
    <row r="4" spans="1:32" ht="17.25" customHeight="1" x14ac:dyDescent="0.25">
      <c r="A4" s="462"/>
      <c r="B4" s="946">
        <f>T!G17</f>
        <v>2017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7"/>
      <c r="T4" s="947"/>
      <c r="U4" s="948"/>
    </row>
    <row r="5" spans="1:32" ht="32.25" customHeight="1" x14ac:dyDescent="0.25">
      <c r="A5" s="462"/>
      <c r="B5" s="565"/>
      <c r="C5" s="328"/>
      <c r="D5" s="328"/>
      <c r="E5" s="328"/>
      <c r="F5" s="328"/>
      <c r="G5" s="566"/>
      <c r="H5" s="978" t="s">
        <v>39</v>
      </c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79"/>
      <c r="T5" s="979"/>
      <c r="U5" s="980"/>
    </row>
    <row r="6" spans="1:32" ht="27.75" customHeight="1" x14ac:dyDescent="0.25">
      <c r="A6" s="294"/>
      <c r="B6" s="975" t="s">
        <v>0</v>
      </c>
      <c r="C6" s="976"/>
      <c r="D6" s="976"/>
      <c r="E6" s="976"/>
      <c r="F6" s="976"/>
      <c r="G6" s="977"/>
      <c r="H6" s="972" t="s">
        <v>148</v>
      </c>
      <c r="I6" s="973"/>
      <c r="J6" s="973"/>
      <c r="K6" s="973"/>
      <c r="L6" s="973"/>
      <c r="M6" s="973"/>
      <c r="N6" s="974"/>
      <c r="O6" s="972" t="s">
        <v>1</v>
      </c>
      <c r="P6" s="973"/>
      <c r="Q6" s="973"/>
      <c r="R6" s="973"/>
      <c r="S6" s="973"/>
      <c r="T6" s="973"/>
      <c r="U6" s="974"/>
    </row>
    <row r="7" spans="1:32" ht="12.95" customHeight="1" x14ac:dyDescent="0.25">
      <c r="A7" s="295" t="s">
        <v>157</v>
      </c>
      <c r="B7" s="536" t="s">
        <v>6</v>
      </c>
      <c r="C7" s="537" t="s">
        <v>7</v>
      </c>
      <c r="D7" s="461" t="s">
        <v>8</v>
      </c>
      <c r="E7" s="537" t="s">
        <v>9</v>
      </c>
      <c r="F7" s="537" t="s">
        <v>336</v>
      </c>
      <c r="G7" s="564" t="s">
        <v>2</v>
      </c>
      <c r="H7" s="536" t="s">
        <v>6</v>
      </c>
      <c r="I7" s="537" t="s">
        <v>7</v>
      </c>
      <c r="J7" s="461" t="s">
        <v>8</v>
      </c>
      <c r="K7" s="537" t="s">
        <v>9</v>
      </c>
      <c r="L7" s="537" t="s">
        <v>336</v>
      </c>
      <c r="M7" s="537" t="s">
        <v>344</v>
      </c>
      <c r="N7" s="564" t="s">
        <v>2</v>
      </c>
      <c r="O7" s="536" t="s">
        <v>6</v>
      </c>
      <c r="P7" s="537" t="s">
        <v>7</v>
      </c>
      <c r="Q7" s="461" t="s">
        <v>8</v>
      </c>
      <c r="R7" s="537" t="s">
        <v>9</v>
      </c>
      <c r="S7" s="537" t="s">
        <v>336</v>
      </c>
      <c r="T7" s="537" t="s">
        <v>344</v>
      </c>
      <c r="U7" s="564" t="s">
        <v>2</v>
      </c>
      <c r="V7" s="404"/>
    </row>
    <row r="8" spans="1:32" ht="12.95" customHeight="1" x14ac:dyDescent="0.25">
      <c r="A8" s="296" t="s">
        <v>25</v>
      </c>
      <c r="B8" s="568">
        <v>1664</v>
      </c>
      <c r="C8" s="569">
        <v>6810</v>
      </c>
      <c r="D8" s="570">
        <v>200801</v>
      </c>
      <c r="E8" s="570">
        <v>2637595</v>
      </c>
      <c r="F8" s="570">
        <v>173</v>
      </c>
      <c r="G8" s="571">
        <v>2847043</v>
      </c>
      <c r="H8" s="568">
        <v>492819.71706068236</v>
      </c>
      <c r="I8" s="569">
        <v>152572.53570447885</v>
      </c>
      <c r="J8" s="570">
        <v>267839.67679978703</v>
      </c>
      <c r="K8" s="570">
        <v>514245.08010283182</v>
      </c>
      <c r="L8" s="570">
        <v>5335.0574014428503</v>
      </c>
      <c r="M8" s="570">
        <v>22871.345999046556</v>
      </c>
      <c r="N8" s="571">
        <v>1455683.4130682694</v>
      </c>
      <c r="O8" s="568">
        <v>5260740.865199999</v>
      </c>
      <c r="P8" s="569">
        <v>1628540.1539800006</v>
      </c>
      <c r="Q8" s="570">
        <v>2859509.2159084799</v>
      </c>
      <c r="R8" s="570">
        <v>5491176.5992804402</v>
      </c>
      <c r="S8" s="570">
        <v>56969.471279999998</v>
      </c>
      <c r="T8" s="570">
        <v>244345.08552000002</v>
      </c>
      <c r="U8" s="571">
        <v>15541281.391168917</v>
      </c>
      <c r="V8" s="301"/>
      <c r="W8" s="301"/>
      <c r="X8" s="677"/>
      <c r="Y8" s="677"/>
      <c r="Z8" s="677"/>
      <c r="AA8" s="677"/>
      <c r="AB8" s="677"/>
      <c r="AC8" s="677"/>
      <c r="AD8" s="677"/>
      <c r="AE8" s="677"/>
      <c r="AF8" s="677"/>
    </row>
    <row r="9" spans="1:32" ht="12.95" customHeight="1" x14ac:dyDescent="0.25">
      <c r="A9" s="296" t="s">
        <v>26</v>
      </c>
      <c r="B9" s="368">
        <v>1655</v>
      </c>
      <c r="C9" s="370">
        <v>6814</v>
      </c>
      <c r="D9" s="370">
        <v>200812</v>
      </c>
      <c r="E9" s="370">
        <v>2636956</v>
      </c>
      <c r="F9" s="370">
        <v>176</v>
      </c>
      <c r="G9" s="572">
        <v>2846413</v>
      </c>
      <c r="H9" s="368">
        <v>366217.05758510926</v>
      </c>
      <c r="I9" s="370">
        <v>107584.22556640753</v>
      </c>
      <c r="J9" s="370">
        <v>175878.63624426929</v>
      </c>
      <c r="K9" s="370">
        <v>350405.26667819999</v>
      </c>
      <c r="L9" s="370">
        <v>4764.0698212817097</v>
      </c>
      <c r="M9" s="370">
        <v>16261.088927283712</v>
      </c>
      <c r="N9" s="572">
        <v>1021110.3448225516</v>
      </c>
      <c r="O9" s="368">
        <v>3907634.7788200006</v>
      </c>
      <c r="P9" s="370">
        <v>1147860.9256999998</v>
      </c>
      <c r="Q9" s="370">
        <v>1876715.678903705</v>
      </c>
      <c r="R9" s="370">
        <v>3739443.8868192188</v>
      </c>
      <c r="S9" s="370">
        <v>50840.34491</v>
      </c>
      <c r="T9" s="370">
        <v>173590.38879299999</v>
      </c>
      <c r="U9" s="572">
        <v>10896086.003945922</v>
      </c>
      <c r="V9" s="303"/>
      <c r="W9" s="303"/>
      <c r="X9" s="677"/>
      <c r="Y9" s="677"/>
      <c r="Z9" s="677"/>
      <c r="AA9" s="677"/>
      <c r="AB9" s="677"/>
      <c r="AC9" s="677"/>
      <c r="AD9" s="677"/>
      <c r="AE9" s="677"/>
      <c r="AF9" s="677"/>
    </row>
    <row r="10" spans="1:32" ht="12.95" customHeight="1" x14ac:dyDescent="0.25">
      <c r="A10" s="350" t="s">
        <v>27</v>
      </c>
      <c r="B10" s="373">
        <v>1653</v>
      </c>
      <c r="C10" s="375">
        <v>6592</v>
      </c>
      <c r="D10" s="375">
        <v>200873</v>
      </c>
      <c r="E10" s="375">
        <v>2635663</v>
      </c>
      <c r="F10" s="370">
        <v>177</v>
      </c>
      <c r="G10" s="572">
        <v>2844958</v>
      </c>
      <c r="H10" s="373">
        <v>327630.93713591987</v>
      </c>
      <c r="I10" s="375">
        <v>83097.928208484009</v>
      </c>
      <c r="J10" s="375">
        <v>128562.97387821475</v>
      </c>
      <c r="K10" s="375">
        <v>245274.96809999997</v>
      </c>
      <c r="L10" s="375">
        <v>5300.128999999999</v>
      </c>
      <c r="M10" s="375">
        <v>13612.74280067265</v>
      </c>
      <c r="N10" s="572">
        <v>803479.67912329116</v>
      </c>
      <c r="O10" s="373">
        <v>3497148.8328325003</v>
      </c>
      <c r="P10" s="375">
        <v>887002.58117999998</v>
      </c>
      <c r="Q10" s="375">
        <v>1372350.2535600001</v>
      </c>
      <c r="R10" s="375">
        <v>2618281.8640000001</v>
      </c>
      <c r="S10" s="375">
        <v>56578.012729999995</v>
      </c>
      <c r="T10" s="375">
        <v>144885.9749329999</v>
      </c>
      <c r="U10" s="572">
        <v>8576247.5192355011</v>
      </c>
      <c r="V10" s="309"/>
      <c r="W10" s="309"/>
      <c r="X10" s="677"/>
      <c r="Y10" s="677"/>
      <c r="Z10" s="677"/>
      <c r="AA10" s="677"/>
      <c r="AB10" s="677"/>
      <c r="AC10" s="677"/>
      <c r="AD10" s="677"/>
      <c r="AE10" s="677"/>
      <c r="AF10" s="677"/>
    </row>
    <row r="11" spans="1:32" ht="12.95" customHeight="1" x14ac:dyDescent="0.25">
      <c r="A11" s="349" t="s">
        <v>28</v>
      </c>
      <c r="B11" s="568">
        <v>1654</v>
      </c>
      <c r="C11" s="570">
        <v>6593</v>
      </c>
      <c r="D11" s="570">
        <v>200844</v>
      </c>
      <c r="E11" s="570">
        <v>2634479</v>
      </c>
      <c r="F11" s="570">
        <v>178</v>
      </c>
      <c r="G11" s="571">
        <v>2843748</v>
      </c>
      <c r="H11" s="568">
        <v>283800.22513432411</v>
      </c>
      <c r="I11" s="570">
        <v>68899.954275302342</v>
      </c>
      <c r="J11" s="570">
        <v>98014.084806021463</v>
      </c>
      <c r="K11" s="570">
        <v>195019.05520800001</v>
      </c>
      <c r="L11" s="570">
        <v>4885.3370000000004</v>
      </c>
      <c r="M11" s="570">
        <v>11331.853810623066</v>
      </c>
      <c r="N11" s="571">
        <v>661950.51023427106</v>
      </c>
      <c r="O11" s="568">
        <v>3033290.1942299996</v>
      </c>
      <c r="P11" s="570">
        <v>736361.53207000031</v>
      </c>
      <c r="Q11" s="570">
        <v>1047551.9834340001</v>
      </c>
      <c r="R11" s="570">
        <v>2084415.2496559999</v>
      </c>
      <c r="S11" s="570">
        <v>52214.255989999998</v>
      </c>
      <c r="T11" s="570">
        <v>121150.65495900002</v>
      </c>
      <c r="U11" s="571">
        <v>7074983.8703390006</v>
      </c>
      <c r="V11" s="303"/>
      <c r="W11" s="303"/>
      <c r="X11" s="302"/>
      <c r="Y11" s="302"/>
      <c r="Z11" s="302"/>
    </row>
    <row r="12" spans="1:32" ht="12.95" customHeight="1" x14ac:dyDescent="0.25">
      <c r="A12" s="349" t="s">
        <v>29</v>
      </c>
      <c r="B12" s="368">
        <v>1651</v>
      </c>
      <c r="C12" s="370">
        <v>6594</v>
      </c>
      <c r="D12" s="370">
        <v>201073</v>
      </c>
      <c r="E12" s="370">
        <v>2632837</v>
      </c>
      <c r="F12" s="370">
        <v>181</v>
      </c>
      <c r="G12" s="572">
        <v>2842336</v>
      </c>
      <c r="H12" s="368">
        <v>244154.36500000002</v>
      </c>
      <c r="I12" s="370">
        <v>45121.817000000003</v>
      </c>
      <c r="J12" s="370">
        <v>41490.969110000005</v>
      </c>
      <c r="K12" s="370">
        <v>82435.189890000009</v>
      </c>
      <c r="L12" s="370">
        <v>5285.5340000000006</v>
      </c>
      <c r="M12" s="370">
        <v>7258.0066971497827</v>
      </c>
      <c r="N12" s="572">
        <v>425745.88169714977</v>
      </c>
      <c r="O12" s="368">
        <v>2609117.1165800006</v>
      </c>
      <c r="P12" s="370">
        <v>482201.71609000012</v>
      </c>
      <c r="Q12" s="370">
        <v>443400.53685000009</v>
      </c>
      <c r="R12" s="370">
        <v>880964.41731999989</v>
      </c>
      <c r="S12" s="370">
        <v>56485.103750000002</v>
      </c>
      <c r="T12" s="370">
        <v>77494.190911999991</v>
      </c>
      <c r="U12" s="572">
        <v>4549663.0815020008</v>
      </c>
      <c r="V12" s="303"/>
      <c r="W12" s="303"/>
      <c r="X12" s="302"/>
      <c r="Y12" s="302"/>
      <c r="Z12" s="302"/>
    </row>
    <row r="13" spans="1:32" ht="12.95" customHeight="1" x14ac:dyDescent="0.25">
      <c r="A13" s="350" t="s">
        <v>30</v>
      </c>
      <c r="B13" s="373">
        <v>1654</v>
      </c>
      <c r="C13" s="375">
        <v>6594</v>
      </c>
      <c r="D13" s="375">
        <v>201370</v>
      </c>
      <c r="E13" s="375">
        <v>2631446</v>
      </c>
      <c r="F13" s="370">
        <v>184</v>
      </c>
      <c r="G13" s="572">
        <v>2841248</v>
      </c>
      <c r="H13" s="373">
        <v>248543.67725641213</v>
      </c>
      <c r="I13" s="375">
        <v>31283.835345078074</v>
      </c>
      <c r="J13" s="375">
        <v>14206.197085746284</v>
      </c>
      <c r="K13" s="375">
        <v>34481.835824614296</v>
      </c>
      <c r="L13" s="375">
        <v>5249.4629714307102</v>
      </c>
      <c r="M13" s="375">
        <v>7408.1118396932052</v>
      </c>
      <c r="N13" s="572">
        <v>341173.12032297469</v>
      </c>
      <c r="O13" s="373">
        <v>2656162.5915899999</v>
      </c>
      <c r="P13" s="375">
        <v>334375.43675000011</v>
      </c>
      <c r="Q13" s="375">
        <v>151831.89648600001</v>
      </c>
      <c r="R13" s="375">
        <v>368549.05741399992</v>
      </c>
      <c r="S13" s="375">
        <v>56107.27061</v>
      </c>
      <c r="T13" s="375">
        <v>79273.012892000013</v>
      </c>
      <c r="U13" s="572">
        <v>3646299.2657419997</v>
      </c>
      <c r="V13" s="303"/>
      <c r="W13" s="303"/>
      <c r="X13" s="302"/>
      <c r="Y13" s="302"/>
      <c r="Z13" s="302"/>
    </row>
    <row r="14" spans="1:32" ht="12.95" customHeight="1" x14ac:dyDescent="0.25">
      <c r="A14" s="349" t="s">
        <v>31</v>
      </c>
      <c r="B14" s="568">
        <v>1655</v>
      </c>
      <c r="C14" s="570">
        <v>6596</v>
      </c>
      <c r="D14" s="570">
        <v>201367</v>
      </c>
      <c r="E14" s="570">
        <v>2629947</v>
      </c>
      <c r="F14" s="570">
        <v>185</v>
      </c>
      <c r="G14" s="571">
        <v>2839750</v>
      </c>
      <c r="H14" s="568">
        <v>259859.78105619334</v>
      </c>
      <c r="I14" s="570">
        <v>28718.220706493725</v>
      </c>
      <c r="J14" s="570">
        <v>13414.918963812112</v>
      </c>
      <c r="K14" s="570">
        <v>33413.363316189287</v>
      </c>
      <c r="L14" s="570">
        <v>4891.1058474269703</v>
      </c>
      <c r="M14" s="570">
        <v>7002.2047956114211</v>
      </c>
      <c r="N14" s="571">
        <v>347299.59468572686</v>
      </c>
      <c r="O14" s="568">
        <v>2773009.7443599999</v>
      </c>
      <c r="P14" s="570">
        <v>306552.20912000007</v>
      </c>
      <c r="Q14" s="570">
        <v>143195.94375749817</v>
      </c>
      <c r="R14" s="570">
        <v>356676.65587850084</v>
      </c>
      <c r="S14" s="570">
        <v>52212.04017</v>
      </c>
      <c r="T14" s="570">
        <v>74862.800948000004</v>
      </c>
      <c r="U14" s="571">
        <v>3706509.3942339993</v>
      </c>
      <c r="V14" s="303"/>
      <c r="W14" s="303"/>
      <c r="X14" s="302"/>
      <c r="Y14" s="302"/>
      <c r="Z14" s="302"/>
    </row>
    <row r="15" spans="1:32" ht="12.95" customHeight="1" x14ac:dyDescent="0.25">
      <c r="A15" s="349" t="s">
        <v>32</v>
      </c>
      <c r="B15" s="368">
        <v>1654</v>
      </c>
      <c r="C15" s="370">
        <v>6616</v>
      </c>
      <c r="D15" s="370">
        <v>201549</v>
      </c>
      <c r="E15" s="370">
        <v>2629263</v>
      </c>
      <c r="F15" s="370">
        <v>184</v>
      </c>
      <c r="G15" s="572">
        <v>2839266</v>
      </c>
      <c r="H15" s="368">
        <v>235001.11628335933</v>
      </c>
      <c r="I15" s="370">
        <v>30704.983018399958</v>
      </c>
      <c r="J15" s="370">
        <v>13048.483798488469</v>
      </c>
      <c r="K15" s="370">
        <v>33380.564484063478</v>
      </c>
      <c r="L15" s="370">
        <v>5280.5735860385639</v>
      </c>
      <c r="M15" s="370">
        <v>8440.7761126619516</v>
      </c>
      <c r="N15" s="572">
        <v>325856.49728301167</v>
      </c>
      <c r="O15" s="368">
        <v>2503875.36595</v>
      </c>
      <c r="P15" s="370">
        <v>327177.41383999999</v>
      </c>
      <c r="Q15" s="370">
        <v>139041.78645617052</v>
      </c>
      <c r="R15" s="370">
        <v>355703.75624382944</v>
      </c>
      <c r="S15" s="370">
        <v>56272.801630000002</v>
      </c>
      <c r="T15" s="370">
        <v>90109.038969000016</v>
      </c>
      <c r="U15" s="572">
        <v>3472180.1630890002</v>
      </c>
      <c r="V15" s="303"/>
      <c r="W15" s="303"/>
      <c r="X15" s="302"/>
      <c r="Y15" s="302"/>
      <c r="Z15" s="302"/>
    </row>
    <row r="16" spans="1:32" ht="12.95" customHeight="1" x14ac:dyDescent="0.25">
      <c r="A16" s="350" t="s">
        <v>33</v>
      </c>
      <c r="B16" s="373">
        <v>1657</v>
      </c>
      <c r="C16" s="375">
        <v>6636</v>
      </c>
      <c r="D16" s="375">
        <v>201894</v>
      </c>
      <c r="E16" s="375">
        <v>2629338</v>
      </c>
      <c r="F16" s="370">
        <v>186</v>
      </c>
      <c r="G16" s="572">
        <v>2839711</v>
      </c>
      <c r="H16" s="373">
        <v>274127.17284177488</v>
      </c>
      <c r="I16" s="375">
        <v>45194.587538553787</v>
      </c>
      <c r="J16" s="375">
        <v>42656.921026798009</v>
      </c>
      <c r="K16" s="375">
        <v>84121.357430847434</v>
      </c>
      <c r="L16" s="375">
        <v>5268.6655286412943</v>
      </c>
      <c r="M16" s="375">
        <v>9284.0457010208429</v>
      </c>
      <c r="N16" s="572">
        <v>460652.75006763631</v>
      </c>
      <c r="O16" s="373">
        <v>2927363.81091</v>
      </c>
      <c r="P16" s="375">
        <v>482637.44021000009</v>
      </c>
      <c r="Q16" s="375">
        <v>455539.56806189351</v>
      </c>
      <c r="R16" s="375">
        <v>898365.01776513946</v>
      </c>
      <c r="S16" s="375">
        <v>56266.126230000009</v>
      </c>
      <c r="T16" s="375">
        <v>99221.977948000029</v>
      </c>
      <c r="U16" s="572">
        <v>4919393.9411250325</v>
      </c>
      <c r="V16" s="303"/>
      <c r="W16" s="303"/>
      <c r="X16" s="302"/>
      <c r="Y16" s="302"/>
      <c r="Z16" s="302"/>
    </row>
    <row r="17" spans="1:26" ht="12.95" customHeight="1" x14ac:dyDescent="0.25">
      <c r="A17" s="296" t="s">
        <v>34</v>
      </c>
      <c r="B17" s="568"/>
      <c r="C17" s="570"/>
      <c r="D17" s="570"/>
      <c r="E17" s="570"/>
      <c r="F17" s="570"/>
      <c r="G17" s="571"/>
      <c r="H17" s="568"/>
      <c r="I17" s="570"/>
      <c r="J17" s="570"/>
      <c r="K17" s="570"/>
      <c r="L17" s="570"/>
      <c r="M17" s="570"/>
      <c r="N17" s="571"/>
      <c r="O17" s="568"/>
      <c r="P17" s="570"/>
      <c r="Q17" s="570"/>
      <c r="R17" s="570"/>
      <c r="S17" s="570"/>
      <c r="T17" s="570"/>
      <c r="U17" s="571"/>
      <c r="V17" s="303"/>
      <c r="W17" s="303"/>
      <c r="X17" s="302"/>
      <c r="Y17" s="302"/>
      <c r="Z17" s="302"/>
    </row>
    <row r="18" spans="1:26" ht="12.95" customHeight="1" x14ac:dyDescent="0.25">
      <c r="A18" s="296" t="s">
        <v>35</v>
      </c>
      <c r="B18" s="368"/>
      <c r="C18" s="370"/>
      <c r="D18" s="370"/>
      <c r="E18" s="370"/>
      <c r="F18" s="370"/>
      <c r="G18" s="572"/>
      <c r="H18" s="368"/>
      <c r="I18" s="370"/>
      <c r="J18" s="370"/>
      <c r="K18" s="370"/>
      <c r="L18" s="370"/>
      <c r="M18" s="370"/>
      <c r="N18" s="572"/>
      <c r="O18" s="368"/>
      <c r="P18" s="370"/>
      <c r="Q18" s="370"/>
      <c r="R18" s="370"/>
      <c r="S18" s="370"/>
      <c r="T18" s="370"/>
      <c r="U18" s="572"/>
      <c r="V18" s="303"/>
      <c r="W18" s="303"/>
      <c r="X18" s="302"/>
      <c r="Y18" s="302"/>
      <c r="Z18" s="302"/>
    </row>
    <row r="19" spans="1:26" ht="12.95" customHeight="1" x14ac:dyDescent="0.25">
      <c r="A19" s="304" t="s">
        <v>36</v>
      </c>
      <c r="B19" s="373"/>
      <c r="C19" s="375"/>
      <c r="D19" s="375"/>
      <c r="E19" s="375"/>
      <c r="F19" s="375"/>
      <c r="G19" s="747"/>
      <c r="H19" s="373"/>
      <c r="I19" s="375"/>
      <c r="J19" s="375"/>
      <c r="K19" s="375"/>
      <c r="L19" s="375"/>
      <c r="M19" s="375"/>
      <c r="N19" s="747"/>
      <c r="O19" s="373"/>
      <c r="P19" s="375"/>
      <c r="Q19" s="375"/>
      <c r="R19" s="375"/>
      <c r="S19" s="375"/>
      <c r="T19" s="375"/>
      <c r="U19" s="747"/>
      <c r="V19" s="539"/>
      <c r="W19" s="303"/>
      <c r="X19" s="302"/>
      <c r="Y19" s="302"/>
      <c r="Z19" s="302"/>
    </row>
    <row r="20" spans="1:26" ht="12.95" customHeight="1" x14ac:dyDescent="0.25">
      <c r="A20" s="296" t="s">
        <v>145</v>
      </c>
      <c r="B20" s="616">
        <f>B10</f>
        <v>1653</v>
      </c>
      <c r="C20" s="628">
        <f t="shared" ref="C20:E20" si="0">C10</f>
        <v>6592</v>
      </c>
      <c r="D20" s="628">
        <f t="shared" si="0"/>
        <v>200873</v>
      </c>
      <c r="E20" s="628">
        <f t="shared" si="0"/>
        <v>2635663</v>
      </c>
      <c r="F20" s="628">
        <f t="shared" ref="F20" si="1">F10</f>
        <v>177</v>
      </c>
      <c r="G20" s="629">
        <f>G10</f>
        <v>2844958</v>
      </c>
      <c r="H20" s="377">
        <f>SUM(H8:H10)</f>
        <v>1186667.7117817116</v>
      </c>
      <c r="I20" s="379">
        <f>SUM(I8:I10)</f>
        <v>343254.68947937043</v>
      </c>
      <c r="J20" s="379">
        <f t="shared" ref="J20:K20" si="2">SUM(J8:J10)</f>
        <v>572281.28692227101</v>
      </c>
      <c r="K20" s="379">
        <f t="shared" si="2"/>
        <v>1109925.3148810319</v>
      </c>
      <c r="L20" s="379">
        <f t="shared" ref="L20" si="3">SUM(L8:L10)</f>
        <v>15399.25622272456</v>
      </c>
      <c r="M20" s="379">
        <f t="shared" ref="M20" si="4">SUM(M8:M10)</f>
        <v>52745.17772700292</v>
      </c>
      <c r="N20" s="573">
        <f>SUM(N8:N10)</f>
        <v>3280273.4370141122</v>
      </c>
      <c r="O20" s="396">
        <f>SUM(O8:O10)</f>
        <v>12665524.476852499</v>
      </c>
      <c r="P20" s="381">
        <f>SUM(P8:P10)</f>
        <v>3663403.6608600002</v>
      </c>
      <c r="Q20" s="381">
        <f t="shared" ref="Q20:U20" si="5">SUM(Q8:Q10)</f>
        <v>6108575.1483721854</v>
      </c>
      <c r="R20" s="381">
        <f t="shared" si="5"/>
        <v>11848902.350099659</v>
      </c>
      <c r="S20" s="381">
        <f t="shared" ref="S20" si="6">SUM(S8:S10)</f>
        <v>164387.82892</v>
      </c>
      <c r="T20" s="381">
        <f t="shared" ref="T20" si="7">SUM(T8:T10)</f>
        <v>562821.44924599992</v>
      </c>
      <c r="U20" s="482">
        <f t="shared" si="5"/>
        <v>35013614.914350338</v>
      </c>
    </row>
    <row r="21" spans="1:26" ht="12.95" customHeight="1" x14ac:dyDescent="0.25">
      <c r="A21" s="296" t="s">
        <v>171</v>
      </c>
      <c r="B21" s="616">
        <f>B13</f>
        <v>1654</v>
      </c>
      <c r="C21" s="900">
        <f t="shared" ref="C21:G21" si="8">C13</f>
        <v>6594</v>
      </c>
      <c r="D21" s="900">
        <f t="shared" si="8"/>
        <v>201370</v>
      </c>
      <c r="E21" s="900">
        <f t="shared" si="8"/>
        <v>2631446</v>
      </c>
      <c r="F21" s="900">
        <f t="shared" ref="F21" si="9">F13</f>
        <v>184</v>
      </c>
      <c r="G21" s="901">
        <f t="shared" si="8"/>
        <v>2841248</v>
      </c>
      <c r="H21" s="377">
        <f>SUM(H11:H13)</f>
        <v>776498.26739073626</v>
      </c>
      <c r="I21" s="379">
        <f>SUM(I11:I13)</f>
        <v>145305.60662038042</v>
      </c>
      <c r="J21" s="379">
        <f t="shared" ref="J21:N21" si="10">SUM(J11:J13)</f>
        <v>153711.25100176776</v>
      </c>
      <c r="K21" s="379">
        <f t="shared" si="10"/>
        <v>311936.08092261432</v>
      </c>
      <c r="L21" s="379">
        <f t="shared" ref="L21" si="11">SUM(L11:L13)</f>
        <v>15420.333971430711</v>
      </c>
      <c r="M21" s="379">
        <f t="shared" ref="M21" si="12">SUM(M11:M13)</f>
        <v>25997.972347466057</v>
      </c>
      <c r="N21" s="573">
        <f t="shared" si="10"/>
        <v>1428869.5122543955</v>
      </c>
      <c r="O21" s="396">
        <f>SUM(O11:O13)</f>
        <v>8298569.9024</v>
      </c>
      <c r="P21" s="381">
        <f>SUM(P11:P13)</f>
        <v>1552938.6849100005</v>
      </c>
      <c r="Q21" s="381">
        <f t="shared" ref="Q21:U21" si="13">SUM(Q11:Q13)</f>
        <v>1642784.41677</v>
      </c>
      <c r="R21" s="381">
        <f t="shared" si="13"/>
        <v>3333928.7243899996</v>
      </c>
      <c r="S21" s="381">
        <f t="shared" ref="S21" si="14">SUM(S11:S13)</f>
        <v>164806.63034999999</v>
      </c>
      <c r="T21" s="381">
        <f t="shared" ref="T21" si="15">SUM(T11:T13)</f>
        <v>277917.85876300005</v>
      </c>
      <c r="U21" s="482">
        <f t="shared" si="13"/>
        <v>15270946.217583001</v>
      </c>
    </row>
    <row r="22" spans="1:26" ht="12.95" customHeight="1" x14ac:dyDescent="0.25">
      <c r="A22" s="296" t="s">
        <v>212</v>
      </c>
      <c r="B22" s="616">
        <f>B16</f>
        <v>1657</v>
      </c>
      <c r="C22" s="900">
        <f t="shared" ref="C22:G22" si="16">C16</f>
        <v>6636</v>
      </c>
      <c r="D22" s="900">
        <f t="shared" si="16"/>
        <v>201894</v>
      </c>
      <c r="E22" s="900">
        <f t="shared" si="16"/>
        <v>2629338</v>
      </c>
      <c r="F22" s="900">
        <f t="shared" ref="F22" si="17">F16</f>
        <v>186</v>
      </c>
      <c r="G22" s="901">
        <f t="shared" si="16"/>
        <v>2839711</v>
      </c>
      <c r="H22" s="377">
        <f>SUM(H14:H16)</f>
        <v>768988.07018132752</v>
      </c>
      <c r="I22" s="379">
        <f>SUM(I14:I16)</f>
        <v>104617.79126344746</v>
      </c>
      <c r="J22" s="379">
        <f t="shared" ref="J22:N22" si="18">SUM(J14:J16)</f>
        <v>69120.323789098591</v>
      </c>
      <c r="K22" s="379">
        <f t="shared" si="18"/>
        <v>150915.28523110022</v>
      </c>
      <c r="L22" s="379">
        <f t="shared" ref="L22" si="19">SUM(L14:L16)</f>
        <v>15440.344962106828</v>
      </c>
      <c r="M22" s="379">
        <f t="shared" ref="M22" si="20">SUM(M14:M16)</f>
        <v>24727.026609294218</v>
      </c>
      <c r="N22" s="573">
        <f t="shared" si="18"/>
        <v>1133808.8420363748</v>
      </c>
      <c r="O22" s="396">
        <f>SUM(O14:O16)</f>
        <v>8204248.921219999</v>
      </c>
      <c r="P22" s="381">
        <f>SUM(P14:P16)</f>
        <v>1116367.0631700002</v>
      </c>
      <c r="Q22" s="381">
        <f t="shared" ref="Q22:U22" si="21">SUM(Q14:Q16)</f>
        <v>737777.29827556224</v>
      </c>
      <c r="R22" s="381">
        <f t="shared" si="21"/>
        <v>1610745.4298874699</v>
      </c>
      <c r="S22" s="381">
        <f t="shared" ref="S22" si="22">SUM(S14:S16)</f>
        <v>164750.96802999999</v>
      </c>
      <c r="T22" s="381">
        <f t="shared" ref="T22" si="23">SUM(T14:T16)</f>
        <v>264193.81786500005</v>
      </c>
      <c r="U22" s="482">
        <f t="shared" si="21"/>
        <v>12098083.498448033</v>
      </c>
    </row>
    <row r="23" spans="1:26" ht="12.95" customHeight="1" x14ac:dyDescent="0.25">
      <c r="A23" s="350" t="s">
        <v>172</v>
      </c>
      <c r="B23" s="806">
        <f>B19</f>
        <v>0</v>
      </c>
      <c r="C23" s="807">
        <f t="shared" ref="C23:E23" si="24">C19</f>
        <v>0</v>
      </c>
      <c r="D23" s="807">
        <f t="shared" si="24"/>
        <v>0</v>
      </c>
      <c r="E23" s="807">
        <f t="shared" si="24"/>
        <v>0</v>
      </c>
      <c r="F23" s="807">
        <f t="shared" ref="F23" si="25">F19</f>
        <v>0</v>
      </c>
      <c r="G23" s="808">
        <f>G19</f>
        <v>0</v>
      </c>
      <c r="H23" s="812">
        <f>SUM(H17:H19)</f>
        <v>0</v>
      </c>
      <c r="I23" s="813">
        <f>SUM(I17:I19)</f>
        <v>0</v>
      </c>
      <c r="J23" s="813">
        <f t="shared" ref="J23:N23" si="26">SUM(J17:J19)</f>
        <v>0</v>
      </c>
      <c r="K23" s="813">
        <f t="shared" si="26"/>
        <v>0</v>
      </c>
      <c r="L23" s="813">
        <f t="shared" ref="L23" si="27">SUM(L17:L19)</f>
        <v>0</v>
      </c>
      <c r="M23" s="813">
        <f t="shared" ref="M23" si="28">SUM(M17:M19)</f>
        <v>0</v>
      </c>
      <c r="N23" s="814">
        <f t="shared" si="26"/>
        <v>0</v>
      </c>
      <c r="O23" s="818">
        <f>SUM(O17:O19)</f>
        <v>0</v>
      </c>
      <c r="P23" s="819">
        <f>SUM(P17:P19)</f>
        <v>0</v>
      </c>
      <c r="Q23" s="819">
        <f t="shared" ref="Q23:U23" si="29">SUM(Q17:Q19)</f>
        <v>0</v>
      </c>
      <c r="R23" s="819">
        <f t="shared" si="29"/>
        <v>0</v>
      </c>
      <c r="S23" s="819">
        <f t="shared" ref="S23" si="30">SUM(S17:S19)</f>
        <v>0</v>
      </c>
      <c r="T23" s="819">
        <f t="shared" ref="T23" si="31">SUM(T17:T19)</f>
        <v>0</v>
      </c>
      <c r="U23" s="820">
        <f t="shared" si="29"/>
        <v>0</v>
      </c>
      <c r="V23" s="404"/>
    </row>
    <row r="24" spans="1:26" ht="12.95" customHeight="1" x14ac:dyDescent="0.25">
      <c r="A24" s="296" t="s">
        <v>173</v>
      </c>
      <c r="B24" s="568">
        <f>B13</f>
        <v>1654</v>
      </c>
      <c r="C24" s="569">
        <f t="shared" ref="C24:G24" si="32">C13</f>
        <v>6594</v>
      </c>
      <c r="D24" s="569">
        <f t="shared" si="32"/>
        <v>201370</v>
      </c>
      <c r="E24" s="569">
        <f t="shared" si="32"/>
        <v>2631446</v>
      </c>
      <c r="F24" s="569">
        <f t="shared" ref="F24" si="33">F13</f>
        <v>184</v>
      </c>
      <c r="G24" s="902">
        <f t="shared" si="32"/>
        <v>2841248</v>
      </c>
      <c r="H24" s="568">
        <f>SUM(H8:H13)</f>
        <v>1963165.9791724477</v>
      </c>
      <c r="I24" s="569">
        <f>SUM(I8:I13)</f>
        <v>488560.29609975085</v>
      </c>
      <c r="J24" s="569">
        <f t="shared" ref="J24:N24" si="34">SUM(J8:J13)</f>
        <v>725992.53792403871</v>
      </c>
      <c r="K24" s="569">
        <f t="shared" si="34"/>
        <v>1421861.3958036462</v>
      </c>
      <c r="L24" s="569">
        <f t="shared" ref="L24" si="35">SUM(L8:L13)</f>
        <v>30819.590194155273</v>
      </c>
      <c r="M24" s="569">
        <f t="shared" ref="M24" si="36">SUM(M8:M13)</f>
        <v>78743.150074468969</v>
      </c>
      <c r="N24" s="902">
        <f t="shared" si="34"/>
        <v>4709142.9492685078</v>
      </c>
      <c r="O24" s="568">
        <f>SUM(O8:O13)</f>
        <v>20964094.379252497</v>
      </c>
      <c r="P24" s="569">
        <f>SUM(P8:P13)</f>
        <v>5216342.3457700014</v>
      </c>
      <c r="Q24" s="569">
        <f t="shared" ref="Q24:U24" si="37">SUM(Q8:Q13)</f>
        <v>7751359.5651421854</v>
      </c>
      <c r="R24" s="569">
        <f t="shared" si="37"/>
        <v>15182831.074489657</v>
      </c>
      <c r="S24" s="569">
        <f t="shared" ref="S24" si="38">SUM(S8:S13)</f>
        <v>329194.45926999999</v>
      </c>
      <c r="T24" s="569">
        <f t="shared" ref="T24" si="39">SUM(T8:T13)</f>
        <v>840739.30800900003</v>
      </c>
      <c r="U24" s="902">
        <f t="shared" si="37"/>
        <v>50284561.131933331</v>
      </c>
    </row>
    <row r="25" spans="1:26" ht="12.95" customHeight="1" x14ac:dyDescent="0.25">
      <c r="A25" s="296" t="s">
        <v>174</v>
      </c>
      <c r="B25" s="805">
        <f>B19</f>
        <v>0</v>
      </c>
      <c r="C25" s="824">
        <f t="shared" ref="C25:G25" si="40">C19</f>
        <v>0</v>
      </c>
      <c r="D25" s="824">
        <f t="shared" si="40"/>
        <v>0</v>
      </c>
      <c r="E25" s="824">
        <f t="shared" si="40"/>
        <v>0</v>
      </c>
      <c r="F25" s="824">
        <f t="shared" ref="F25" si="41">F19</f>
        <v>0</v>
      </c>
      <c r="G25" s="825">
        <f t="shared" si="40"/>
        <v>0</v>
      </c>
      <c r="H25" s="805">
        <f>SUM(H14:H19)</f>
        <v>768988.07018132752</v>
      </c>
      <c r="I25" s="824">
        <f>SUM(I14:I19)</f>
        <v>104617.79126344746</v>
      </c>
      <c r="J25" s="824">
        <f t="shared" ref="J25:N25" si="42">SUM(J14:J19)</f>
        <v>69120.323789098591</v>
      </c>
      <c r="K25" s="824">
        <f t="shared" si="42"/>
        <v>150915.28523110022</v>
      </c>
      <c r="L25" s="824">
        <f t="shared" ref="L25" si="43">SUM(L14:L19)</f>
        <v>15440.344962106828</v>
      </c>
      <c r="M25" s="824">
        <f t="shared" ref="M25" si="44">SUM(M14:M19)</f>
        <v>24727.026609294218</v>
      </c>
      <c r="N25" s="825">
        <f t="shared" si="42"/>
        <v>1133808.8420363748</v>
      </c>
      <c r="O25" s="805">
        <f>SUM(O14:O19)</f>
        <v>8204248.921219999</v>
      </c>
      <c r="P25" s="824">
        <f>SUM(P14:P19)</f>
        <v>1116367.0631700002</v>
      </c>
      <c r="Q25" s="824">
        <f t="shared" ref="Q25:U25" si="45">SUM(Q14:Q19)</f>
        <v>737777.29827556224</v>
      </c>
      <c r="R25" s="824">
        <f t="shared" si="45"/>
        <v>1610745.4298874699</v>
      </c>
      <c r="S25" s="824">
        <f t="shared" ref="S25" si="46">SUM(S14:S19)</f>
        <v>164750.96802999999</v>
      </c>
      <c r="T25" s="824">
        <f t="shared" ref="T25" si="47">SUM(T14:T19)</f>
        <v>264193.81786500005</v>
      </c>
      <c r="U25" s="825">
        <f t="shared" si="45"/>
        <v>12098083.498448033</v>
      </c>
    </row>
    <row r="26" spans="1:26" ht="12.95" customHeight="1" x14ac:dyDescent="0.25">
      <c r="A26" s="335" t="s">
        <v>159</v>
      </c>
      <c r="B26" s="809">
        <f>B19</f>
        <v>0</v>
      </c>
      <c r="C26" s="810">
        <f t="shared" ref="C26:G26" si="48">C19</f>
        <v>0</v>
      </c>
      <c r="D26" s="810">
        <f t="shared" si="48"/>
        <v>0</v>
      </c>
      <c r="E26" s="810">
        <f t="shared" si="48"/>
        <v>0</v>
      </c>
      <c r="F26" s="810">
        <f t="shared" ref="F26" si="49">F19</f>
        <v>0</v>
      </c>
      <c r="G26" s="811">
        <f t="shared" si="48"/>
        <v>0</v>
      </c>
      <c r="H26" s="815">
        <f>SUM(H8:H19)</f>
        <v>2732154.0493537751</v>
      </c>
      <c r="I26" s="816">
        <f>SUM(I8:I19)</f>
        <v>593178.08736319828</v>
      </c>
      <c r="J26" s="816">
        <f t="shared" ref="J26:N26" si="50">SUM(J8:J19)</f>
        <v>795112.86171313724</v>
      </c>
      <c r="K26" s="816">
        <f t="shared" si="50"/>
        <v>1572776.6810347463</v>
      </c>
      <c r="L26" s="816">
        <f t="shared" ref="L26" si="51">SUM(L8:L19)</f>
        <v>46259.935156262094</v>
      </c>
      <c r="M26" s="816">
        <f t="shared" ref="M26" si="52">SUM(M8:M19)</f>
        <v>103470.1766837632</v>
      </c>
      <c r="N26" s="817">
        <f t="shared" si="50"/>
        <v>5842951.7913048826</v>
      </c>
      <c r="O26" s="821">
        <f>SUM(O8:O19)</f>
        <v>29168343.300472498</v>
      </c>
      <c r="P26" s="822">
        <f>SUM(P8:P19)</f>
        <v>6332709.4089400005</v>
      </c>
      <c r="Q26" s="822">
        <f t="shared" ref="Q26:U26" si="53">SUM(Q8:Q19)</f>
        <v>8489136.8634177465</v>
      </c>
      <c r="R26" s="822">
        <f t="shared" si="53"/>
        <v>16793576.504377127</v>
      </c>
      <c r="S26" s="822">
        <f t="shared" ref="S26" si="54">SUM(S8:S19)</f>
        <v>493945.42729999998</v>
      </c>
      <c r="T26" s="822">
        <f t="shared" ref="T26" si="55">SUM(T8:T19)</f>
        <v>1104933.1258740001</v>
      </c>
      <c r="U26" s="823">
        <f t="shared" si="53"/>
        <v>62382644.630381368</v>
      </c>
      <c r="V26" s="540"/>
    </row>
    <row r="27" spans="1:26" ht="15" customHeight="1" x14ac:dyDescent="0.25">
      <c r="B27" s="565"/>
      <c r="C27" s="328"/>
      <c r="E27" s="328"/>
      <c r="F27" s="328"/>
      <c r="G27" s="566"/>
      <c r="I27" s="328"/>
      <c r="J27" s="328"/>
      <c r="K27" s="328"/>
      <c r="O27" s="565"/>
      <c r="P27" s="328"/>
      <c r="Q27" s="328"/>
      <c r="R27" s="328"/>
      <c r="S27" s="328"/>
      <c r="T27" s="328"/>
      <c r="U27" s="566"/>
      <c r="V27" s="328"/>
    </row>
    <row r="28" spans="1:26" x14ac:dyDescent="0.25">
      <c r="B28" s="314"/>
      <c r="G28" s="327"/>
      <c r="O28" s="314"/>
      <c r="U28" s="327"/>
    </row>
    <row r="29" spans="1:26" ht="12" customHeight="1" x14ac:dyDescent="0.25">
      <c r="A29" s="445"/>
      <c r="B29" s="704" t="str">
        <f>B7</f>
        <v>VO</v>
      </c>
      <c r="C29" s="705" t="str">
        <f t="shared" ref="C29:E29" si="56">C7</f>
        <v>SO</v>
      </c>
      <c r="D29" s="705" t="str">
        <f t="shared" si="56"/>
        <v>MO</v>
      </c>
      <c r="E29" s="705" t="str">
        <f t="shared" si="56"/>
        <v>DOM</v>
      </c>
      <c r="F29" s="705" t="str">
        <f>F7</f>
        <v>CNG</v>
      </c>
      <c r="G29" s="882"/>
      <c r="H29" s="590"/>
      <c r="I29" s="883" t="str">
        <f>H7</f>
        <v>VO</v>
      </c>
      <c r="J29" s="883" t="str">
        <f t="shared" ref="J29" si="57">I7</f>
        <v>SO</v>
      </c>
      <c r="K29" s="883" t="str">
        <f>J7</f>
        <v>MO</v>
      </c>
      <c r="L29" s="883" t="str">
        <f t="shared" ref="L29:M29" si="58">K7</f>
        <v>DOM</v>
      </c>
      <c r="M29" s="883" t="str">
        <f t="shared" si="58"/>
        <v>CNG</v>
      </c>
      <c r="N29" s="315"/>
      <c r="O29" s="884"/>
      <c r="P29" s="883" t="str">
        <f>O7</f>
        <v>VO</v>
      </c>
      <c r="Q29" s="883" t="str">
        <f t="shared" ref="Q29:T29" si="59">P7</f>
        <v>SO</v>
      </c>
      <c r="R29" s="883" t="str">
        <f t="shared" si="59"/>
        <v>MO</v>
      </c>
      <c r="S29" s="883" t="str">
        <f t="shared" si="59"/>
        <v>DOM</v>
      </c>
      <c r="T29" s="883" t="str">
        <f t="shared" si="59"/>
        <v>CNG</v>
      </c>
      <c r="U29" s="882"/>
      <c r="V29" s="445"/>
    </row>
    <row r="30" spans="1:26" ht="12" customHeight="1" x14ac:dyDescent="0.25">
      <c r="B30" s="365">
        <f>B20</f>
        <v>1653</v>
      </c>
      <c r="C30" s="301">
        <f>C20</f>
        <v>6592</v>
      </c>
      <c r="D30" s="301">
        <f t="shared" ref="D30:E30" si="60">D20</f>
        <v>200873</v>
      </c>
      <c r="E30" s="301">
        <f t="shared" si="60"/>
        <v>2635663</v>
      </c>
      <c r="F30" s="301">
        <f>F20</f>
        <v>177</v>
      </c>
      <c r="G30" s="567"/>
      <c r="H30" s="885" t="str">
        <f>A20</f>
        <v>I. čtvrtletí</v>
      </c>
      <c r="I30" s="303">
        <f>H20/1000</f>
        <v>1186.6677117817117</v>
      </c>
      <c r="J30" s="303">
        <f t="shared" ref="J30:K30" si="61">I20/1000</f>
        <v>343.25468947937043</v>
      </c>
      <c r="K30" s="303">
        <f t="shared" si="61"/>
        <v>572.28128692227097</v>
      </c>
      <c r="L30" s="303">
        <f t="shared" ref="L30:L33" si="62">K20/1000</f>
        <v>1109.9253148810319</v>
      </c>
      <c r="M30" s="303">
        <f t="shared" ref="M30:M33" si="63">L20/1000</f>
        <v>15.39925622272456</v>
      </c>
      <c r="O30" s="886" t="str">
        <f>A20</f>
        <v>I. čtvrtletí</v>
      </c>
      <c r="P30" s="301">
        <f>O20/1000</f>
        <v>12665.524476852499</v>
      </c>
      <c r="Q30" s="301">
        <f t="shared" ref="Q30:T30" si="64">P20/1000</f>
        <v>3663.4036608600004</v>
      </c>
      <c r="R30" s="301">
        <f t="shared" si="64"/>
        <v>6108.5751483721851</v>
      </c>
      <c r="S30" s="301">
        <f t="shared" si="64"/>
        <v>11848.902350099659</v>
      </c>
      <c r="T30" s="301">
        <f t="shared" si="64"/>
        <v>164.38782892</v>
      </c>
      <c r="U30" s="567"/>
    </row>
    <row r="31" spans="1:26" ht="12" customHeight="1" x14ac:dyDescent="0.25">
      <c r="B31" s="314"/>
      <c r="E31" s="316"/>
      <c r="F31" s="316"/>
      <c r="G31" s="567"/>
      <c r="H31" s="885" t="str">
        <f t="shared" ref="H31:H33" si="65">A21</f>
        <v>II. čtvrtletí</v>
      </c>
      <c r="I31" s="303">
        <f t="shared" ref="I31:K33" si="66">H21/1000</f>
        <v>776.49826739073626</v>
      </c>
      <c r="J31" s="303">
        <f t="shared" si="66"/>
        <v>145.30560662038042</v>
      </c>
      <c r="K31" s="303">
        <f t="shared" si="66"/>
        <v>153.71125100176775</v>
      </c>
      <c r="L31" s="303">
        <f t="shared" si="62"/>
        <v>311.93608092261434</v>
      </c>
      <c r="M31" s="303">
        <f t="shared" si="63"/>
        <v>15.420333971430711</v>
      </c>
      <c r="O31" s="886" t="str">
        <f t="shared" ref="O31:O33" si="67">A21</f>
        <v>II. čtvrtletí</v>
      </c>
      <c r="P31" s="301">
        <f t="shared" ref="P31:T31" si="68">O21/1000</f>
        <v>8298.5699024000005</v>
      </c>
      <c r="Q31" s="301">
        <f t="shared" si="68"/>
        <v>1552.9386849100006</v>
      </c>
      <c r="R31" s="301">
        <f t="shared" si="68"/>
        <v>1642.78441677</v>
      </c>
      <c r="S31" s="301">
        <f t="shared" si="68"/>
        <v>3333.9287243899998</v>
      </c>
      <c r="T31" s="301">
        <f t="shared" si="68"/>
        <v>164.80663035000001</v>
      </c>
      <c r="U31" s="567"/>
    </row>
    <row r="32" spans="1:26" ht="12" customHeight="1" x14ac:dyDescent="0.25">
      <c r="B32" s="314"/>
      <c r="E32" s="316"/>
      <c r="F32" s="316"/>
      <c r="G32" s="567"/>
      <c r="H32" s="885" t="str">
        <f t="shared" si="65"/>
        <v>III. čtvrtletí</v>
      </c>
      <c r="I32" s="303">
        <f t="shared" si="66"/>
        <v>768.98807018132754</v>
      </c>
      <c r="J32" s="303">
        <f t="shared" si="66"/>
        <v>104.61779126344746</v>
      </c>
      <c r="K32" s="303">
        <f t="shared" si="66"/>
        <v>69.120323789098592</v>
      </c>
      <c r="L32" s="303">
        <f t="shared" si="62"/>
        <v>150.91528523110023</v>
      </c>
      <c r="M32" s="303">
        <f t="shared" si="63"/>
        <v>15.440344962106828</v>
      </c>
      <c r="O32" s="886" t="str">
        <f t="shared" si="67"/>
        <v>III. čtvrtletí</v>
      </c>
      <c r="P32" s="301">
        <f t="shared" ref="P32:T32" si="69">O22/1000</f>
        <v>8204.2489212199998</v>
      </c>
      <c r="Q32" s="301">
        <f t="shared" si="69"/>
        <v>1116.3670631700002</v>
      </c>
      <c r="R32" s="301">
        <f t="shared" si="69"/>
        <v>737.7772982755622</v>
      </c>
      <c r="S32" s="301">
        <f t="shared" si="69"/>
        <v>1610.7454298874698</v>
      </c>
      <c r="T32" s="301">
        <f t="shared" si="69"/>
        <v>164.75096803</v>
      </c>
      <c r="U32" s="567"/>
    </row>
    <row r="33" spans="2:21" ht="12" customHeight="1" x14ac:dyDescent="0.25">
      <c r="B33" s="314"/>
      <c r="E33" s="316"/>
      <c r="F33" s="316"/>
      <c r="G33" s="567"/>
      <c r="H33" s="885" t="str">
        <f t="shared" si="65"/>
        <v>IV. čtvrtletí</v>
      </c>
      <c r="I33" s="303">
        <f t="shared" si="66"/>
        <v>0</v>
      </c>
      <c r="J33" s="303">
        <f t="shared" si="66"/>
        <v>0</v>
      </c>
      <c r="K33" s="303">
        <f t="shared" si="66"/>
        <v>0</v>
      </c>
      <c r="L33" s="303">
        <f t="shared" si="62"/>
        <v>0</v>
      </c>
      <c r="M33" s="303">
        <f t="shared" si="63"/>
        <v>0</v>
      </c>
      <c r="O33" s="886" t="str">
        <f t="shared" si="67"/>
        <v>IV. čtvrtletí</v>
      </c>
      <c r="P33" s="301">
        <f t="shared" ref="P33:T33" si="70">O23/1000</f>
        <v>0</v>
      </c>
      <c r="Q33" s="301">
        <f t="shared" si="70"/>
        <v>0</v>
      </c>
      <c r="R33" s="301">
        <f t="shared" si="70"/>
        <v>0</v>
      </c>
      <c r="S33" s="301">
        <f t="shared" si="70"/>
        <v>0</v>
      </c>
      <c r="T33" s="301">
        <f t="shared" si="70"/>
        <v>0</v>
      </c>
      <c r="U33" s="567"/>
    </row>
    <row r="34" spans="2:21" ht="12" customHeight="1" x14ac:dyDescent="0.25">
      <c r="B34" s="314"/>
      <c r="E34" s="316"/>
      <c r="F34" s="316"/>
      <c r="G34" s="567"/>
      <c r="H34" s="316"/>
      <c r="I34" s="316"/>
      <c r="O34" s="314"/>
      <c r="Q34" s="316"/>
      <c r="R34" s="316"/>
      <c r="S34" s="316"/>
      <c r="T34" s="316"/>
      <c r="U34" s="567"/>
    </row>
    <row r="35" spans="2:21" ht="12" customHeight="1" x14ac:dyDescent="0.25">
      <c r="B35" s="314"/>
      <c r="D35" s="971" t="str">
        <f>T!E17</f>
        <v>III. čtvrtletí</v>
      </c>
      <c r="E35" s="316"/>
      <c r="F35" s="316"/>
      <c r="G35" s="567"/>
      <c r="H35" s="316"/>
      <c r="I35" s="316"/>
      <c r="O35" s="314"/>
      <c r="Q35" s="316"/>
      <c r="R35" s="316"/>
      <c r="S35" s="316"/>
      <c r="T35" s="316"/>
      <c r="U35" s="567"/>
    </row>
    <row r="36" spans="2:21" ht="12" customHeight="1" x14ac:dyDescent="0.25">
      <c r="B36" s="314"/>
      <c r="D36" s="971"/>
      <c r="E36" s="316"/>
      <c r="F36" s="316"/>
      <c r="G36" s="567"/>
      <c r="H36" s="316"/>
      <c r="I36" s="316"/>
      <c r="O36" s="314"/>
      <c r="Q36" s="316"/>
      <c r="R36" s="316"/>
      <c r="S36" s="316"/>
      <c r="T36" s="316"/>
      <c r="U36" s="567"/>
    </row>
    <row r="37" spans="2:21" ht="12" customHeight="1" x14ac:dyDescent="0.25">
      <c r="E37" s="316"/>
      <c r="F37" s="316"/>
      <c r="G37" s="316"/>
      <c r="H37" s="316"/>
      <c r="I37" s="316"/>
      <c r="Q37" s="316"/>
      <c r="R37" s="316"/>
      <c r="S37" s="316"/>
      <c r="T37" s="316"/>
      <c r="U37" s="316"/>
    </row>
    <row r="38" spans="2:21" ht="12" customHeight="1" x14ac:dyDescent="0.25">
      <c r="E38" s="316"/>
      <c r="F38" s="316"/>
      <c r="G38" s="316"/>
      <c r="H38" s="316"/>
      <c r="I38" s="316"/>
      <c r="Q38" s="316"/>
      <c r="R38" s="316"/>
      <c r="S38" s="316"/>
      <c r="T38" s="316"/>
      <c r="U38" s="316"/>
    </row>
    <row r="39" spans="2:21" ht="12" customHeight="1" x14ac:dyDescent="0.25">
      <c r="E39" s="316"/>
      <c r="F39" s="316"/>
      <c r="G39" s="316"/>
      <c r="H39" s="316"/>
      <c r="I39" s="316"/>
      <c r="Q39" s="316"/>
      <c r="R39" s="316"/>
      <c r="S39" s="316"/>
      <c r="T39" s="316"/>
      <c r="U39" s="316"/>
    </row>
    <row r="40" spans="2:21" ht="12" customHeight="1" x14ac:dyDescent="0.25">
      <c r="E40" s="316"/>
      <c r="F40" s="316"/>
      <c r="G40" s="316"/>
      <c r="H40" s="316"/>
      <c r="I40" s="316"/>
      <c r="Q40" s="316"/>
      <c r="R40" s="316"/>
      <c r="S40" s="316"/>
      <c r="T40" s="316"/>
      <c r="U40" s="316"/>
    </row>
    <row r="41" spans="2:21" ht="12" customHeight="1" x14ac:dyDescent="0.25">
      <c r="E41" s="316"/>
      <c r="F41" s="316"/>
      <c r="G41" s="316"/>
      <c r="H41" s="316"/>
      <c r="I41" s="316"/>
      <c r="Q41" s="316"/>
      <c r="R41" s="316"/>
      <c r="S41" s="316"/>
      <c r="T41" s="316"/>
      <c r="U41" s="316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10" zoomScaleNormal="100" zoomScaleSheetLayoutView="100" workbookViewId="0">
      <selection activeCell="E13" sqref="E13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1"/>
      <c r="I1" s="950" t="s">
        <v>253</v>
      </c>
      <c r="J1" s="950"/>
      <c r="K1" s="950"/>
      <c r="L1" s="491"/>
    </row>
    <row r="2" spans="1:12" ht="6.75" customHeight="1" x14ac:dyDescent="0.2"/>
    <row r="3" spans="1:12" ht="30" customHeight="1" x14ac:dyDescent="0.2">
      <c r="A3" s="995" t="s">
        <v>97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</row>
    <row r="4" spans="1:12" ht="15" customHeight="1" x14ac:dyDescent="0.2">
      <c r="A4" s="495"/>
      <c r="B4" s="990">
        <f>T!G17</f>
        <v>2017</v>
      </c>
      <c r="C4" s="991"/>
      <c r="D4" s="991"/>
      <c r="E4" s="991"/>
      <c r="F4" s="991"/>
      <c r="G4" s="991"/>
      <c r="H4" s="991"/>
      <c r="I4" s="991"/>
      <c r="J4" s="992"/>
    </row>
    <row r="5" spans="1:12" ht="15.75" customHeight="1" x14ac:dyDescent="0.2">
      <c r="A5" s="996"/>
      <c r="B5" s="987" t="str">
        <f>T!J20</f>
        <v>červenec</v>
      </c>
      <c r="C5" s="988"/>
      <c r="D5" s="989"/>
      <c r="E5" s="987" t="str">
        <f>T!J21</f>
        <v>srpen</v>
      </c>
      <c r="F5" s="988"/>
      <c r="G5" s="989"/>
      <c r="H5" s="987" t="str">
        <f>T!J22</f>
        <v>září</v>
      </c>
      <c r="I5" s="988"/>
      <c r="J5" s="989"/>
    </row>
    <row r="6" spans="1:12" ht="18" customHeight="1" x14ac:dyDescent="0.2">
      <c r="A6" s="996"/>
      <c r="B6" s="148"/>
      <c r="D6" s="167"/>
      <c r="E6" s="148"/>
      <c r="G6" s="167"/>
      <c r="H6" s="148"/>
      <c r="J6" s="167"/>
    </row>
    <row r="7" spans="1:12" ht="27.75" customHeight="1" x14ac:dyDescent="0.25">
      <c r="A7" s="996"/>
      <c r="B7" s="993" t="s">
        <v>39</v>
      </c>
      <c r="C7" s="994"/>
      <c r="D7" s="357" t="s">
        <v>46</v>
      </c>
      <c r="E7" s="993" t="s">
        <v>39</v>
      </c>
      <c r="F7" s="994"/>
      <c r="G7" s="357" t="s">
        <v>46</v>
      </c>
      <c r="H7" s="993" t="s">
        <v>39</v>
      </c>
      <c r="I7" s="994"/>
      <c r="J7" s="357" t="s">
        <v>46</v>
      </c>
    </row>
    <row r="8" spans="1:12" ht="15" customHeight="1" x14ac:dyDescent="0.25">
      <c r="A8" s="519" t="s">
        <v>194</v>
      </c>
      <c r="B8" s="163" t="s">
        <v>148</v>
      </c>
      <c r="C8" s="359" t="s">
        <v>1</v>
      </c>
      <c r="D8" s="246" t="s">
        <v>11</v>
      </c>
      <c r="E8" s="163" t="s">
        <v>148</v>
      </c>
      <c r="F8" s="359" t="s">
        <v>1</v>
      </c>
      <c r="G8" s="246" t="s">
        <v>11</v>
      </c>
      <c r="H8" s="163" t="s">
        <v>148</v>
      </c>
      <c r="I8" s="359" t="s">
        <v>1</v>
      </c>
      <c r="J8" s="246" t="s">
        <v>11</v>
      </c>
      <c r="K8" s="223"/>
    </row>
    <row r="9" spans="1:12" ht="12.6" customHeight="1" x14ac:dyDescent="0.25">
      <c r="A9" s="520">
        <v>1</v>
      </c>
      <c r="B9" s="151">
        <v>8492.324559982193</v>
      </c>
      <c r="C9" s="133">
        <v>90665.390477032255</v>
      </c>
      <c r="D9" s="497">
        <v>17</v>
      </c>
      <c r="E9" s="133">
        <v>10017.272561686079</v>
      </c>
      <c r="F9" s="133">
        <v>106733.46022545162</v>
      </c>
      <c r="G9" s="496">
        <v>27.2</v>
      </c>
      <c r="H9" s="151">
        <v>12196.933598065903</v>
      </c>
      <c r="I9" s="133">
        <v>130256.05217193333</v>
      </c>
      <c r="J9" s="497">
        <v>13</v>
      </c>
    </row>
    <row r="10" spans="1:12" ht="12.6" customHeight="1" x14ac:dyDescent="0.25">
      <c r="A10" s="515">
        <v>2</v>
      </c>
      <c r="B10" s="498">
        <v>8699.987042922965</v>
      </c>
      <c r="C10" s="499">
        <v>92881.950477032253</v>
      </c>
      <c r="D10" s="500">
        <v>17</v>
      </c>
      <c r="E10" s="499">
        <v>10260.17437641634</v>
      </c>
      <c r="F10" s="499">
        <v>109320.31722545162</v>
      </c>
      <c r="G10" s="501">
        <v>23.3</v>
      </c>
      <c r="H10" s="498">
        <v>9046.1063131957053</v>
      </c>
      <c r="I10" s="499">
        <v>96627.653171933343</v>
      </c>
      <c r="J10" s="500">
        <v>12.1</v>
      </c>
    </row>
    <row r="11" spans="1:12" ht="12.6" customHeight="1" x14ac:dyDescent="0.25">
      <c r="A11" s="515">
        <v>3</v>
      </c>
      <c r="B11" s="498">
        <v>11975.166323627021</v>
      </c>
      <c r="C11" s="499">
        <v>127817.62047703227</v>
      </c>
      <c r="D11" s="500">
        <v>16.399999999999999</v>
      </c>
      <c r="E11" s="499">
        <v>11500.912013198869</v>
      </c>
      <c r="F11" s="499">
        <v>122512.08522545162</v>
      </c>
      <c r="G11" s="501">
        <v>22.5</v>
      </c>
      <c r="H11" s="498">
        <v>10287.186678379179</v>
      </c>
      <c r="I11" s="499">
        <v>109876.23417193333</v>
      </c>
      <c r="J11" s="500">
        <v>11.4</v>
      </c>
    </row>
    <row r="12" spans="1:12" ht="12.6" customHeight="1" x14ac:dyDescent="0.25">
      <c r="A12" s="515">
        <v>4</v>
      </c>
      <c r="B12" s="498">
        <v>12837.844166041696</v>
      </c>
      <c r="C12" s="499">
        <v>137010.01647703227</v>
      </c>
      <c r="D12" s="500">
        <v>17.399999999999999</v>
      </c>
      <c r="E12" s="499">
        <v>9221.2674996349124</v>
      </c>
      <c r="F12" s="499">
        <v>98252.405225451614</v>
      </c>
      <c r="G12" s="501">
        <v>22.2</v>
      </c>
      <c r="H12" s="498">
        <v>14106.081065127219</v>
      </c>
      <c r="I12" s="499">
        <v>150651.55417193336</v>
      </c>
      <c r="J12" s="500">
        <v>12.2</v>
      </c>
    </row>
    <row r="13" spans="1:12" ht="12.6" customHeight="1" x14ac:dyDescent="0.25">
      <c r="A13" s="515">
        <v>5</v>
      </c>
      <c r="B13" s="498">
        <v>11719.454784412696</v>
      </c>
      <c r="C13" s="499">
        <v>125071.16447703226</v>
      </c>
      <c r="D13" s="500">
        <v>19.7</v>
      </c>
      <c r="E13" s="499">
        <v>7224.9207554083378</v>
      </c>
      <c r="F13" s="499">
        <v>77011.085225451621</v>
      </c>
      <c r="G13" s="501">
        <v>22.7</v>
      </c>
      <c r="H13" s="498">
        <v>13972.644485438859</v>
      </c>
      <c r="I13" s="499">
        <v>149228.49617193337</v>
      </c>
      <c r="J13" s="500">
        <v>14.2</v>
      </c>
    </row>
    <row r="14" spans="1:12" ht="12.6" customHeight="1" x14ac:dyDescent="0.25">
      <c r="A14" s="515">
        <v>6</v>
      </c>
      <c r="B14" s="498">
        <v>10985.650478663216</v>
      </c>
      <c r="C14" s="499">
        <v>117258.82147703225</v>
      </c>
      <c r="D14" s="500">
        <v>19.899999999999999</v>
      </c>
      <c r="E14" s="499">
        <v>7847.3610822540541</v>
      </c>
      <c r="F14" s="499">
        <v>83640.842225451619</v>
      </c>
      <c r="G14" s="501">
        <v>17.399999999999999</v>
      </c>
      <c r="H14" s="498">
        <v>11881.784630049411</v>
      </c>
      <c r="I14" s="499">
        <v>126905.45117193334</v>
      </c>
      <c r="J14" s="500">
        <v>15.9</v>
      </c>
    </row>
    <row r="15" spans="1:12" ht="12.6" customHeight="1" x14ac:dyDescent="0.25">
      <c r="A15" s="515">
        <v>7</v>
      </c>
      <c r="B15" s="498">
        <v>10862.728898296795</v>
      </c>
      <c r="C15" s="499">
        <v>115915.76847703225</v>
      </c>
      <c r="D15" s="500">
        <v>20.5</v>
      </c>
      <c r="E15" s="499">
        <v>10724.974748353068</v>
      </c>
      <c r="F15" s="499">
        <v>114265.47422545162</v>
      </c>
      <c r="G15" s="501">
        <v>17.5</v>
      </c>
      <c r="H15" s="498">
        <v>12654.63505358542</v>
      </c>
      <c r="I15" s="499">
        <v>135151.59617193334</v>
      </c>
      <c r="J15" s="500">
        <v>12</v>
      </c>
    </row>
    <row r="16" spans="1:12" ht="12.6" customHeight="1" x14ac:dyDescent="0.25">
      <c r="A16" s="515">
        <v>8</v>
      </c>
      <c r="B16" s="498">
        <v>8127.3028017103907</v>
      </c>
      <c r="C16" s="499">
        <v>86765.34247703226</v>
      </c>
      <c r="D16" s="500">
        <v>21.2</v>
      </c>
      <c r="E16" s="499">
        <v>10316.164089873606</v>
      </c>
      <c r="F16" s="499">
        <v>109932.74222545161</v>
      </c>
      <c r="G16" s="501">
        <v>19.8</v>
      </c>
      <c r="H16" s="498">
        <v>11940.426431237609</v>
      </c>
      <c r="I16" s="499">
        <v>127521.00717193334</v>
      </c>
      <c r="J16" s="500">
        <v>13.6</v>
      </c>
    </row>
    <row r="17" spans="1:11" ht="12.6" customHeight="1" x14ac:dyDescent="0.25">
      <c r="A17" s="515">
        <v>9</v>
      </c>
      <c r="B17" s="498">
        <v>8629.982158912595</v>
      </c>
      <c r="C17" s="499">
        <v>92128.555477032263</v>
      </c>
      <c r="D17" s="500">
        <v>22</v>
      </c>
      <c r="E17" s="499">
        <v>11802.558257279821</v>
      </c>
      <c r="F17" s="499">
        <v>125806.04022545162</v>
      </c>
      <c r="G17" s="501">
        <v>21.9</v>
      </c>
      <c r="H17" s="498">
        <v>9777.5935598373871</v>
      </c>
      <c r="I17" s="499">
        <v>104433.26117193334</v>
      </c>
      <c r="J17" s="500">
        <v>15.6</v>
      </c>
    </row>
    <row r="18" spans="1:11" ht="12.6" customHeight="1" x14ac:dyDescent="0.25">
      <c r="A18" s="515">
        <v>10</v>
      </c>
      <c r="B18" s="498">
        <v>12911.103577757618</v>
      </c>
      <c r="C18" s="499">
        <v>137819.38247703228</v>
      </c>
      <c r="D18" s="500">
        <v>22.3</v>
      </c>
      <c r="E18" s="499">
        <v>11601.295377692897</v>
      </c>
      <c r="F18" s="499">
        <v>123619.61022545162</v>
      </c>
      <c r="G18" s="501">
        <v>22.1</v>
      </c>
      <c r="H18" s="498">
        <v>10527.192814971831</v>
      </c>
      <c r="I18" s="499">
        <v>112436.28417193334</v>
      </c>
      <c r="J18" s="500">
        <v>13.9</v>
      </c>
    </row>
    <row r="19" spans="1:11" ht="12.6" customHeight="1" x14ac:dyDescent="0.25">
      <c r="A19" s="515">
        <v>11</v>
      </c>
      <c r="B19" s="502">
        <v>13463.015474328893</v>
      </c>
      <c r="C19" s="503">
        <v>143714.19747703228</v>
      </c>
      <c r="D19" s="500">
        <v>18.100000000000001</v>
      </c>
      <c r="E19" s="503">
        <v>11321.315716472782</v>
      </c>
      <c r="F19" s="503">
        <v>120657.80222545163</v>
      </c>
      <c r="G19" s="501">
        <v>16.899999999999999</v>
      </c>
      <c r="H19" s="502">
        <v>12696.516923752915</v>
      </c>
      <c r="I19" s="503">
        <v>135596.08117193336</v>
      </c>
      <c r="J19" s="500">
        <v>13.9</v>
      </c>
      <c r="K19" s="234"/>
    </row>
    <row r="20" spans="1:11" ht="12.6" customHeight="1" x14ac:dyDescent="0.25">
      <c r="A20" s="515">
        <v>12</v>
      </c>
      <c r="B20" s="502">
        <v>13700.790340720157</v>
      </c>
      <c r="C20" s="503">
        <v>146264.48147703227</v>
      </c>
      <c r="D20" s="500">
        <v>18.899999999999999</v>
      </c>
      <c r="E20" s="503">
        <v>8221.0754168758122</v>
      </c>
      <c r="F20" s="503">
        <v>87622.755225451619</v>
      </c>
      <c r="G20" s="501">
        <v>15</v>
      </c>
      <c r="H20" s="502">
        <v>13545.38175241882</v>
      </c>
      <c r="I20" s="503">
        <v>144656.23717193335</v>
      </c>
      <c r="J20" s="500">
        <v>11.9</v>
      </c>
      <c r="K20" s="234"/>
    </row>
    <row r="21" spans="1:11" ht="12.6" customHeight="1" x14ac:dyDescent="0.2">
      <c r="A21" s="515">
        <v>13</v>
      </c>
      <c r="B21" s="502">
        <v>14139.373374500214</v>
      </c>
      <c r="C21" s="503">
        <v>150935.64847703229</v>
      </c>
      <c r="D21" s="504">
        <v>13.8</v>
      </c>
      <c r="E21" s="503">
        <v>8555.4767040879015</v>
      </c>
      <c r="F21" s="503">
        <v>91183.754225451616</v>
      </c>
      <c r="G21" s="505">
        <v>16.8</v>
      </c>
      <c r="H21" s="502">
        <v>14092.50989722446</v>
      </c>
      <c r="I21" s="503">
        <v>150491.18117193336</v>
      </c>
      <c r="J21" s="504">
        <v>14.2</v>
      </c>
      <c r="K21" s="234"/>
    </row>
    <row r="22" spans="1:11" ht="12.6" customHeight="1" x14ac:dyDescent="0.2">
      <c r="A22" s="515">
        <v>14</v>
      </c>
      <c r="B22" s="502">
        <v>12951.490624632501</v>
      </c>
      <c r="C22" s="503">
        <v>138228.93347703226</v>
      </c>
      <c r="D22" s="504">
        <v>14.5</v>
      </c>
      <c r="E22" s="503">
        <v>10216.131915738924</v>
      </c>
      <c r="F22" s="503">
        <v>108865.79422545162</v>
      </c>
      <c r="G22" s="505">
        <v>17.600000000000001</v>
      </c>
      <c r="H22" s="502">
        <v>14685.942722218411</v>
      </c>
      <c r="I22" s="503">
        <v>156828.71517193335</v>
      </c>
      <c r="J22" s="504">
        <v>12.7</v>
      </c>
    </row>
    <row r="23" spans="1:11" ht="12.6" customHeight="1" x14ac:dyDescent="0.2">
      <c r="A23" s="515">
        <v>15</v>
      </c>
      <c r="B23" s="502">
        <v>9436.1316899980538</v>
      </c>
      <c r="C23" s="503">
        <v>100726.21747703226</v>
      </c>
      <c r="D23" s="504">
        <v>13.5</v>
      </c>
      <c r="E23" s="503">
        <v>10233.642235552192</v>
      </c>
      <c r="F23" s="503">
        <v>109047.49622545161</v>
      </c>
      <c r="G23" s="505">
        <v>20.399999999999999</v>
      </c>
      <c r="H23" s="502">
        <v>14920.871955053475</v>
      </c>
      <c r="I23" s="503">
        <v>159337.53717193336</v>
      </c>
      <c r="J23" s="504">
        <v>11.2</v>
      </c>
    </row>
    <row r="24" spans="1:11" ht="12.6" customHeight="1" x14ac:dyDescent="0.2">
      <c r="A24" s="515">
        <v>16</v>
      </c>
      <c r="B24" s="502">
        <v>9594.8664163565354</v>
      </c>
      <c r="C24" s="503">
        <v>102426.17347703227</v>
      </c>
      <c r="D24" s="504">
        <v>17.3</v>
      </c>
      <c r="E24" s="503">
        <v>12369.189151144366</v>
      </c>
      <c r="F24" s="503">
        <v>131781.58022545162</v>
      </c>
      <c r="G24" s="505">
        <v>19</v>
      </c>
      <c r="H24" s="502">
        <v>14206.799132003422</v>
      </c>
      <c r="I24" s="503">
        <v>151715.97917193334</v>
      </c>
      <c r="J24" s="504">
        <v>10.199999999999999</v>
      </c>
    </row>
    <row r="25" spans="1:11" ht="12.6" customHeight="1" x14ac:dyDescent="0.2">
      <c r="A25" s="515">
        <v>17</v>
      </c>
      <c r="B25" s="502">
        <v>13526.585099363103</v>
      </c>
      <c r="C25" s="503">
        <v>144374.38647703227</v>
      </c>
      <c r="D25" s="504">
        <v>19.100000000000001</v>
      </c>
      <c r="E25" s="503">
        <v>10333.725730133134</v>
      </c>
      <c r="F25" s="503">
        <v>110109.75022545161</v>
      </c>
      <c r="G25" s="505">
        <v>20.100000000000001</v>
      </c>
      <c r="H25" s="502">
        <v>15500.102087728248</v>
      </c>
      <c r="I25" s="503">
        <v>165524.25317193335</v>
      </c>
      <c r="J25" s="504">
        <v>9.6</v>
      </c>
    </row>
    <row r="26" spans="1:11" ht="12.6" customHeight="1" x14ac:dyDescent="0.2">
      <c r="A26" s="515">
        <v>18</v>
      </c>
      <c r="B26" s="502">
        <v>13589.649273371255</v>
      </c>
      <c r="C26" s="506">
        <v>145006.75347703227</v>
      </c>
      <c r="D26" s="507">
        <v>20.9</v>
      </c>
      <c r="E26" s="503">
        <v>9560.2862531230858</v>
      </c>
      <c r="F26" s="506">
        <v>101868.31022545161</v>
      </c>
      <c r="G26" s="508">
        <v>23.2</v>
      </c>
      <c r="H26" s="502">
        <v>20420.566380996224</v>
      </c>
      <c r="I26" s="506">
        <v>218045.77717193335</v>
      </c>
      <c r="J26" s="507">
        <v>8.9</v>
      </c>
    </row>
    <row r="27" spans="1:11" ht="12.6" customHeight="1" x14ac:dyDescent="0.2">
      <c r="A27" s="515">
        <v>19</v>
      </c>
      <c r="B27" s="502">
        <v>13442.233684317656</v>
      </c>
      <c r="C27" s="506">
        <v>143404.72247703228</v>
      </c>
      <c r="D27" s="507">
        <v>22.4</v>
      </c>
      <c r="E27" s="503">
        <v>8437.4634255367127</v>
      </c>
      <c r="F27" s="506">
        <v>89922.239225451616</v>
      </c>
      <c r="G27" s="508">
        <v>16.7</v>
      </c>
      <c r="H27" s="502">
        <v>21275.718954118271</v>
      </c>
      <c r="I27" s="506">
        <v>227179.32317193336</v>
      </c>
      <c r="J27" s="507">
        <v>9.4</v>
      </c>
    </row>
    <row r="28" spans="1:11" ht="12.6" customHeight="1" x14ac:dyDescent="0.2">
      <c r="A28" s="515">
        <v>20</v>
      </c>
      <c r="B28" s="502">
        <v>13078.955356317676</v>
      </c>
      <c r="C28" s="503">
        <v>139437.42047703228</v>
      </c>
      <c r="D28" s="504">
        <v>22.2</v>
      </c>
      <c r="E28" s="503">
        <v>8986.4858042567666</v>
      </c>
      <c r="F28" s="503">
        <v>95769.794225451624</v>
      </c>
      <c r="G28" s="505">
        <v>14.7</v>
      </c>
      <c r="H28" s="502">
        <v>21829.451333880406</v>
      </c>
      <c r="I28" s="503">
        <v>233095.96117193336</v>
      </c>
      <c r="J28" s="504">
        <v>9.8000000000000007</v>
      </c>
    </row>
    <row r="29" spans="1:11" ht="12.6" customHeight="1" x14ac:dyDescent="0.2">
      <c r="A29" s="515">
        <v>21</v>
      </c>
      <c r="B29" s="502">
        <v>11908.070923925023</v>
      </c>
      <c r="C29" s="503">
        <v>126987.89547703226</v>
      </c>
      <c r="D29" s="504">
        <v>20.8</v>
      </c>
      <c r="E29" s="503">
        <v>10921.955107431269</v>
      </c>
      <c r="F29" s="503">
        <v>116377.01122545161</v>
      </c>
      <c r="G29" s="505">
        <v>13.7</v>
      </c>
      <c r="H29" s="502">
        <v>21823.973867859084</v>
      </c>
      <c r="I29" s="503">
        <v>233036.22217193336</v>
      </c>
      <c r="J29" s="504">
        <v>10.7</v>
      </c>
    </row>
    <row r="30" spans="1:11" ht="12.6" customHeight="1" x14ac:dyDescent="0.2">
      <c r="A30" s="515">
        <v>22</v>
      </c>
      <c r="B30" s="502">
        <v>8312.7056014831178</v>
      </c>
      <c r="C30" s="503">
        <v>88742.614477032257</v>
      </c>
      <c r="D30" s="504">
        <v>21.4</v>
      </c>
      <c r="E30" s="503">
        <v>13266.144022755587</v>
      </c>
      <c r="F30" s="503">
        <v>141367.55022545162</v>
      </c>
      <c r="G30" s="505">
        <v>13.3</v>
      </c>
      <c r="H30" s="502">
        <v>20348.355073214505</v>
      </c>
      <c r="I30" s="503">
        <v>217281.20917193335</v>
      </c>
      <c r="J30" s="504">
        <v>10</v>
      </c>
    </row>
    <row r="31" spans="1:11" ht="12.6" customHeight="1" x14ac:dyDescent="0.25">
      <c r="A31" s="515">
        <v>23</v>
      </c>
      <c r="B31" s="509">
        <v>8625.848708450807</v>
      </c>
      <c r="C31" s="510">
        <v>92077.723477032254</v>
      </c>
      <c r="D31" s="511">
        <v>19.2</v>
      </c>
      <c r="E31" s="510">
        <v>13419.884103970488</v>
      </c>
      <c r="F31" s="510">
        <v>142965.21922545161</v>
      </c>
      <c r="G31" s="512">
        <v>13.2</v>
      </c>
      <c r="H31" s="509">
        <v>17244.435008008601</v>
      </c>
      <c r="I31" s="510">
        <v>184157.33317193337</v>
      </c>
      <c r="J31" s="511">
        <v>10.1</v>
      </c>
    </row>
    <row r="32" spans="1:11" ht="12.6" customHeight="1" x14ac:dyDescent="0.25">
      <c r="A32" s="515">
        <v>24</v>
      </c>
      <c r="B32" s="513">
        <v>12112.596664937866</v>
      </c>
      <c r="C32" s="514">
        <v>129267.26447703227</v>
      </c>
      <c r="D32" s="500">
        <v>16.2</v>
      </c>
      <c r="E32" s="514">
        <v>11048.714274751632</v>
      </c>
      <c r="F32" s="514">
        <v>117726.61922545162</v>
      </c>
      <c r="G32" s="501">
        <v>18.2</v>
      </c>
      <c r="H32" s="513">
        <v>17247.424618910423</v>
      </c>
      <c r="I32" s="514">
        <v>184186.77117193336</v>
      </c>
      <c r="J32" s="500">
        <v>11.2</v>
      </c>
    </row>
    <row r="33" spans="1:16" ht="12.6" customHeight="1" x14ac:dyDescent="0.2">
      <c r="A33" s="515">
        <v>25</v>
      </c>
      <c r="B33" s="502">
        <v>12051.61285562957</v>
      </c>
      <c r="C33" s="503">
        <v>128635.89947703226</v>
      </c>
      <c r="D33" s="504">
        <v>14.7</v>
      </c>
      <c r="E33" s="503">
        <v>11726.607106987829</v>
      </c>
      <c r="F33" s="503">
        <v>124947.30122545162</v>
      </c>
      <c r="G33" s="505">
        <v>20.100000000000001</v>
      </c>
      <c r="H33" s="502">
        <v>20607.216759520848</v>
      </c>
      <c r="I33" s="503">
        <v>220059.30417193336</v>
      </c>
      <c r="J33" s="504">
        <v>11.9</v>
      </c>
    </row>
    <row r="34" spans="1:16" ht="12.6" customHeight="1" x14ac:dyDescent="0.2">
      <c r="A34" s="515">
        <v>26</v>
      </c>
      <c r="B34" s="502">
        <v>12240.118610727617</v>
      </c>
      <c r="C34" s="503">
        <v>130640.28747703225</v>
      </c>
      <c r="D34" s="504">
        <v>15.1</v>
      </c>
      <c r="E34" s="503">
        <v>8096.9067949212604</v>
      </c>
      <c r="F34" s="503">
        <v>86294.965225451611</v>
      </c>
      <c r="G34" s="505">
        <v>21.3</v>
      </c>
      <c r="H34" s="502">
        <v>20242.633819990224</v>
      </c>
      <c r="I34" s="503">
        <v>216168.26917193335</v>
      </c>
      <c r="J34" s="504">
        <v>12.8</v>
      </c>
    </row>
    <row r="35" spans="1:16" ht="12.6" customHeight="1" x14ac:dyDescent="0.2">
      <c r="A35" s="515">
        <v>27</v>
      </c>
      <c r="B35" s="502">
        <v>12115.44366179905</v>
      </c>
      <c r="C35" s="503">
        <v>129276.43847703226</v>
      </c>
      <c r="D35" s="504">
        <v>16</v>
      </c>
      <c r="E35" s="503">
        <v>8629.0083450131988</v>
      </c>
      <c r="F35" s="503">
        <v>91962.644225451615</v>
      </c>
      <c r="G35" s="505">
        <v>19.399999999999999</v>
      </c>
      <c r="H35" s="502">
        <v>16823.659319421095</v>
      </c>
      <c r="I35" s="503">
        <v>179664.22517193336</v>
      </c>
      <c r="J35" s="504">
        <v>13.8</v>
      </c>
    </row>
    <row r="36" spans="1:16" ht="12.6" customHeight="1" x14ac:dyDescent="0.2">
      <c r="A36" s="515">
        <v>28</v>
      </c>
      <c r="B36" s="502">
        <v>11101.876763845752</v>
      </c>
      <c r="C36" s="503">
        <v>118419.00647703226</v>
      </c>
      <c r="D36" s="504">
        <v>17.5</v>
      </c>
      <c r="E36" s="503">
        <v>12386.322400730371</v>
      </c>
      <c r="F36" s="503">
        <v>131981.66822545161</v>
      </c>
      <c r="G36" s="505">
        <v>16.3</v>
      </c>
      <c r="H36" s="502">
        <v>16898.530594381635</v>
      </c>
      <c r="I36" s="503">
        <v>180467.00717193336</v>
      </c>
      <c r="J36" s="504">
        <v>12.8</v>
      </c>
    </row>
    <row r="37" spans="1:16" ht="12.6" customHeight="1" x14ac:dyDescent="0.2">
      <c r="A37" s="515">
        <v>29</v>
      </c>
      <c r="B37" s="502">
        <v>7805.5585825826056</v>
      </c>
      <c r="C37" s="503">
        <v>83327.873477032263</v>
      </c>
      <c r="D37" s="504">
        <v>19.5</v>
      </c>
      <c r="E37" s="503">
        <v>12801.624132128445</v>
      </c>
      <c r="F37" s="503">
        <v>136371.00122545162</v>
      </c>
      <c r="G37" s="505">
        <v>17</v>
      </c>
      <c r="H37" s="502">
        <v>15383.152680287698</v>
      </c>
      <c r="I37" s="503">
        <v>164285.22217193336</v>
      </c>
      <c r="J37" s="504">
        <v>11.5</v>
      </c>
    </row>
    <row r="38" spans="1:16" ht="12.6" customHeight="1" x14ac:dyDescent="0.2">
      <c r="A38" s="515">
        <v>30</v>
      </c>
      <c r="B38" s="502">
        <v>7898.0797290159844</v>
      </c>
      <c r="C38" s="503">
        <v>84312.350477032262</v>
      </c>
      <c r="D38" s="504">
        <v>23.1</v>
      </c>
      <c r="E38" s="503">
        <v>12436.900608248956</v>
      </c>
      <c r="F38" s="503">
        <v>132470.74122545161</v>
      </c>
      <c r="G38" s="505">
        <v>20</v>
      </c>
      <c r="H38" s="502">
        <v>14469.196285975531</v>
      </c>
      <c r="I38" s="503">
        <v>154529.35217193337</v>
      </c>
      <c r="J38" s="504">
        <v>10.7</v>
      </c>
    </row>
    <row r="39" spans="1:16" ht="12.6" customHeight="1" x14ac:dyDescent="0.2">
      <c r="A39" s="515">
        <v>31</v>
      </c>
      <c r="B39" s="502">
        <v>10963.145171143411</v>
      </c>
      <c r="C39" s="503">
        <v>116969.07047703226</v>
      </c>
      <c r="D39" s="504">
        <v>24.2</v>
      </c>
      <c r="E39" s="503">
        <v>12370.481704836488</v>
      </c>
      <c r="F39" s="503">
        <v>131792.18822545162</v>
      </c>
      <c r="G39" s="505">
        <v>20.3</v>
      </c>
      <c r="H39" s="502"/>
      <c r="I39" s="503"/>
      <c r="J39" s="504"/>
      <c r="K39" s="152"/>
    </row>
    <row r="40" spans="1:16" ht="12.6" customHeight="1" x14ac:dyDescent="0.2">
      <c r="A40" s="576" t="s">
        <v>83</v>
      </c>
      <c r="B40" s="525">
        <f>SUM(B9:B39)</f>
        <v>347299.69339977409</v>
      </c>
      <c r="C40" s="526">
        <f>SUM(C9:C39)</f>
        <v>3706509.3717879998</v>
      </c>
      <c r="D40" s="527">
        <f>AVERAGE(D9:D39)</f>
        <v>18.767741935483873</v>
      </c>
      <c r="E40" s="525">
        <f>SUM(E9:E39)</f>
        <v>325856.24171649513</v>
      </c>
      <c r="F40" s="526">
        <f>SUM(F9:F39)</f>
        <v>3472180.2479890008</v>
      </c>
      <c r="G40" s="527">
        <f>AVERAGE(G9:G39)</f>
        <v>19.025806451612901</v>
      </c>
      <c r="H40" s="525">
        <f>SUM(H9:H39)</f>
        <v>460653.02379685285</v>
      </c>
      <c r="I40" s="526">
        <f>SUM(I9:I39)</f>
        <v>4919393.5511579998</v>
      </c>
      <c r="J40" s="527">
        <f>AVERAGE(J9:J39)</f>
        <v>12.04</v>
      </c>
      <c r="K40" s="528"/>
      <c r="N40" s="234"/>
      <c r="O40" s="234"/>
      <c r="P40" s="234"/>
    </row>
    <row r="41" spans="1:16" ht="12.95" customHeight="1" x14ac:dyDescent="0.2">
      <c r="A41" s="227" t="s">
        <v>198</v>
      </c>
      <c r="B41" s="522">
        <f>MAX(B9:B39)</f>
        <v>14139.373374500214</v>
      </c>
      <c r="C41" s="523">
        <f>MAX(C9:C39)</f>
        <v>150935.64847703229</v>
      </c>
      <c r="D41" s="678">
        <f>VLOOKUP(B41,$B$9:$D$39,3,FALSE)</f>
        <v>13.8</v>
      </c>
      <c r="E41" s="522">
        <f>MAX(E9:E39)</f>
        <v>13419.884103970488</v>
      </c>
      <c r="F41" s="523">
        <f>MAX(F9:F39)</f>
        <v>142965.21922545161</v>
      </c>
      <c r="G41" s="678">
        <f>VLOOKUP(E41,$E$9:$G$39,3,FALSE)</f>
        <v>13.2</v>
      </c>
      <c r="H41" s="522">
        <f>MAX(H9:H39)</f>
        <v>21829.451333880406</v>
      </c>
      <c r="I41" s="523">
        <f>MAX(I9:I39)</f>
        <v>233095.96117193336</v>
      </c>
      <c r="J41" s="678">
        <f>VLOOKUP(H41,$H$9:$J$39,3,FALSE)</f>
        <v>9.8000000000000007</v>
      </c>
    </row>
    <row r="42" spans="1:16" ht="12.95" customHeight="1" x14ac:dyDescent="0.2">
      <c r="A42" s="139" t="s">
        <v>199</v>
      </c>
      <c r="B42" s="524">
        <f>MIN(B9:B39)</f>
        <v>7805.5585825826056</v>
      </c>
      <c r="C42" s="408">
        <f>MIN(C9:C39)</f>
        <v>83327.873477032263</v>
      </c>
      <c r="D42" s="679">
        <f>VLOOKUP(B42,$B$9:$D$39,3,FALSE)</f>
        <v>19.5</v>
      </c>
      <c r="E42" s="524">
        <f>MIN(E9:E39)</f>
        <v>7224.9207554083378</v>
      </c>
      <c r="F42" s="408">
        <f>MIN(F9:F39)</f>
        <v>77011.085225451621</v>
      </c>
      <c r="G42" s="679">
        <f>VLOOKUP(E42,$E$9:$G$39,3,FALSE)</f>
        <v>22.7</v>
      </c>
      <c r="H42" s="524">
        <f>MIN(H9:H39)</f>
        <v>9046.1063131957053</v>
      </c>
      <c r="I42" s="408">
        <f>MIN(I9:I39)</f>
        <v>96627.653171933343</v>
      </c>
      <c r="J42" s="679">
        <f>VLOOKUP(H42,$H$9:$J$39,3,FALSE)</f>
        <v>12.1</v>
      </c>
    </row>
    <row r="43" spans="1:16" ht="12.95" customHeight="1" x14ac:dyDescent="0.2">
      <c r="A43" s="139" t="s">
        <v>200</v>
      </c>
      <c r="B43" s="524">
        <f t="shared" ref="B43:J43" si="0">AVERAGE(B9:B39)</f>
        <v>11203.215916121744</v>
      </c>
      <c r="C43" s="408">
        <f t="shared" si="0"/>
        <v>119564.81844477418</v>
      </c>
      <c r="D43" s="521">
        <f t="shared" si="0"/>
        <v>18.767741935483873</v>
      </c>
      <c r="E43" s="524">
        <f t="shared" si="0"/>
        <v>10511.491668274037</v>
      </c>
      <c r="F43" s="408">
        <f t="shared" si="0"/>
        <v>112005.81445125809</v>
      </c>
      <c r="G43" s="521">
        <f t="shared" si="0"/>
        <v>19.025806451612901</v>
      </c>
      <c r="H43" s="524">
        <f>AVERAGE(H9:H39)</f>
        <v>15355.100793228428</v>
      </c>
      <c r="I43" s="408">
        <f t="shared" si="0"/>
        <v>163979.78503860001</v>
      </c>
      <c r="J43" s="521">
        <f t="shared" si="0"/>
        <v>12.04</v>
      </c>
      <c r="K43" s="148"/>
    </row>
    <row r="44" spans="1:16" ht="7.5" customHeight="1" x14ac:dyDescent="0.2">
      <c r="B44" s="516"/>
      <c r="C44" s="135"/>
      <c r="D44" s="517"/>
      <c r="H44" s="148"/>
      <c r="J44" s="167"/>
    </row>
    <row r="45" spans="1:16" ht="15" customHeight="1" x14ac:dyDescent="0.25">
      <c r="A45" s="493"/>
      <c r="B45" s="981" t="str">
        <f>B5</f>
        <v>červenec</v>
      </c>
      <c r="C45" s="982"/>
      <c r="D45" s="983"/>
      <c r="E45" s="984" t="str">
        <f>E5</f>
        <v>srpen</v>
      </c>
      <c r="F45" s="985"/>
      <c r="G45" s="986"/>
      <c r="H45" s="984" t="str">
        <f>H5</f>
        <v>září</v>
      </c>
      <c r="I45" s="985"/>
      <c r="J45" s="986"/>
    </row>
    <row r="46" spans="1:16" ht="15" customHeight="1" x14ac:dyDescent="0.25">
      <c r="A46" s="529"/>
      <c r="B46" s="530"/>
      <c r="C46" s="530"/>
      <c r="D46" s="531"/>
      <c r="E46" s="530"/>
      <c r="F46" s="530"/>
      <c r="G46" s="531"/>
      <c r="H46" s="530"/>
      <c r="I46" s="530"/>
      <c r="J46" s="531"/>
    </row>
    <row r="47" spans="1:16" ht="15" customHeight="1" x14ac:dyDescent="0.25">
      <c r="A47" s="493"/>
      <c r="B47" s="532"/>
      <c r="C47" s="530"/>
      <c r="D47" s="531"/>
      <c r="E47" s="530"/>
      <c r="F47" s="530"/>
      <c r="G47" s="530"/>
      <c r="H47" s="532"/>
      <c r="I47" s="530"/>
      <c r="J47" s="531"/>
    </row>
    <row r="48" spans="1:16" ht="15" customHeight="1" x14ac:dyDescent="0.2">
      <c r="B48" s="532"/>
      <c r="C48" s="530"/>
      <c r="D48" s="531"/>
      <c r="E48" s="530"/>
      <c r="F48" s="530"/>
      <c r="G48" s="530"/>
      <c r="H48" s="532"/>
      <c r="I48" s="530"/>
      <c r="J48" s="531"/>
    </row>
    <row r="49" spans="1:11" ht="15" customHeight="1" x14ac:dyDescent="0.25">
      <c r="B49" s="533" t="s">
        <v>195</v>
      </c>
      <c r="C49" s="534">
        <f>B41</f>
        <v>14139.373374500214</v>
      </c>
      <c r="D49" s="531"/>
      <c r="E49" s="533" t="s">
        <v>195</v>
      </c>
      <c r="F49" s="534">
        <f>E41</f>
        <v>13419.884103970488</v>
      </c>
      <c r="G49" s="530"/>
      <c r="H49" s="533" t="s">
        <v>195</v>
      </c>
      <c r="I49" s="534">
        <f>H41</f>
        <v>21829.451333880406</v>
      </c>
      <c r="J49" s="531"/>
    </row>
    <row r="50" spans="1:11" ht="15" customHeight="1" x14ac:dyDescent="0.25">
      <c r="B50" s="535" t="s">
        <v>196</v>
      </c>
      <c r="C50" s="534">
        <f t="shared" ref="C50:C51" si="1">B42</f>
        <v>7805.5585825826056</v>
      </c>
      <c r="D50" s="531"/>
      <c r="E50" s="535" t="s">
        <v>196</v>
      </c>
      <c r="F50" s="534">
        <f t="shared" ref="F50:F51" si="2">E42</f>
        <v>7224.9207554083378</v>
      </c>
      <c r="G50" s="530"/>
      <c r="H50" s="535" t="s">
        <v>196</v>
      </c>
      <c r="I50" s="534">
        <f t="shared" ref="I50:I51" si="3">H42</f>
        <v>9046.1063131957053</v>
      </c>
      <c r="J50" s="531"/>
    </row>
    <row r="51" spans="1:11" ht="15" customHeight="1" x14ac:dyDescent="0.25">
      <c r="B51" s="535" t="s">
        <v>197</v>
      </c>
      <c r="C51" s="534">
        <f t="shared" si="1"/>
        <v>11203.215916121744</v>
      </c>
      <c r="D51" s="531"/>
      <c r="E51" s="535" t="s">
        <v>197</v>
      </c>
      <c r="F51" s="534">
        <f t="shared" si="2"/>
        <v>10511.491668274037</v>
      </c>
      <c r="G51" s="530"/>
      <c r="H51" s="535" t="s">
        <v>197</v>
      </c>
      <c r="I51" s="534">
        <f t="shared" si="3"/>
        <v>15355.100793228428</v>
      </c>
      <c r="J51" s="531"/>
    </row>
    <row r="52" spans="1:11" ht="15" customHeight="1" x14ac:dyDescent="0.2">
      <c r="B52" s="532"/>
      <c r="C52" s="530"/>
      <c r="D52" s="531"/>
      <c r="E52" s="530"/>
      <c r="F52" s="530"/>
      <c r="G52" s="530"/>
      <c r="H52" s="532"/>
      <c r="I52" s="530"/>
      <c r="J52" s="531"/>
    </row>
    <row r="53" spans="1:11" ht="15" customHeight="1" x14ac:dyDescent="0.2">
      <c r="B53" s="532"/>
      <c r="C53" s="530"/>
      <c r="D53" s="531"/>
      <c r="E53" s="530"/>
      <c r="F53" s="530"/>
      <c r="G53" s="530"/>
      <c r="H53" s="532"/>
      <c r="I53" s="530"/>
      <c r="J53" s="531"/>
    </row>
    <row r="54" spans="1:11" ht="15" customHeight="1" x14ac:dyDescent="0.2">
      <c r="B54" s="532"/>
      <c r="C54" s="530"/>
      <c r="D54" s="531"/>
      <c r="E54" s="530"/>
      <c r="F54" s="530"/>
      <c r="G54" s="530"/>
      <c r="H54" s="532"/>
      <c r="I54" s="530"/>
      <c r="J54" s="531"/>
    </row>
    <row r="55" spans="1:11" ht="15" customHeight="1" x14ac:dyDescent="0.2">
      <c r="B55" s="148"/>
      <c r="D55" s="167"/>
      <c r="H55" s="148"/>
      <c r="J55" s="167"/>
    </row>
    <row r="56" spans="1:11" ht="12.75" customHeight="1" x14ac:dyDescent="0.25">
      <c r="A56" s="859" t="s">
        <v>346</v>
      </c>
      <c r="B56" s="631">
        <v>102.58190382061284</v>
      </c>
      <c r="C56" s="632">
        <v>1094.7916025059301</v>
      </c>
      <c r="D56" s="633" t="s">
        <v>210</v>
      </c>
      <c r="E56" s="632">
        <v>215.79616108443366</v>
      </c>
      <c r="F56" s="632">
        <v>2299.4286196951916</v>
      </c>
      <c r="G56" s="633" t="s">
        <v>210</v>
      </c>
      <c r="H56" s="631">
        <v>715.2208580721217</v>
      </c>
      <c r="I56" s="632">
        <v>7637.9676135705076</v>
      </c>
      <c r="J56" s="633" t="s">
        <v>210</v>
      </c>
      <c r="K56" s="239"/>
    </row>
    <row r="57" spans="1:11" ht="12.95" customHeight="1" x14ac:dyDescent="0.25">
      <c r="A57" s="563" t="s">
        <v>347</v>
      </c>
      <c r="B57" s="631">
        <v>32.190150784403059</v>
      </c>
      <c r="C57" s="632">
        <v>343.54506447639847</v>
      </c>
      <c r="D57" s="633" t="s">
        <v>210</v>
      </c>
      <c r="E57" s="632">
        <v>194.23089195164999</v>
      </c>
      <c r="F57" s="632">
        <v>2069.6386327641912</v>
      </c>
      <c r="G57" s="633" t="s">
        <v>210</v>
      </c>
      <c r="H57" s="631">
        <v>1481.2072925764544</v>
      </c>
      <c r="I57" s="632">
        <v>15818.069624225904</v>
      </c>
      <c r="J57" s="633" t="s">
        <v>210</v>
      </c>
      <c r="K57" s="148"/>
    </row>
    <row r="58" spans="1:11" ht="12.95" customHeight="1" x14ac:dyDescent="0.25">
      <c r="A58" s="575" t="s">
        <v>214</v>
      </c>
      <c r="B58" s="725" t="s">
        <v>357</v>
      </c>
      <c r="C58" s="723" t="s">
        <v>357</v>
      </c>
      <c r="D58" s="500">
        <v>0</v>
      </c>
      <c r="E58" s="723" t="s">
        <v>357</v>
      </c>
      <c r="F58" s="723" t="s">
        <v>357</v>
      </c>
      <c r="G58" s="500">
        <v>0</v>
      </c>
      <c r="H58" s="725" t="s">
        <v>357</v>
      </c>
      <c r="I58" s="723" t="s">
        <v>357</v>
      </c>
      <c r="J58" s="500">
        <v>0</v>
      </c>
    </row>
    <row r="59" spans="1:11" ht="12.95" customHeight="1" x14ac:dyDescent="0.25">
      <c r="A59" s="574" t="s">
        <v>213</v>
      </c>
      <c r="B59" s="726" t="s">
        <v>357</v>
      </c>
      <c r="C59" s="724" t="s">
        <v>357</v>
      </c>
      <c r="D59" s="634">
        <v>-12</v>
      </c>
      <c r="E59" s="724" t="s">
        <v>357</v>
      </c>
      <c r="F59" s="724" t="s">
        <v>357</v>
      </c>
      <c r="G59" s="634">
        <v>-12</v>
      </c>
      <c r="H59" s="726" t="s">
        <v>357</v>
      </c>
      <c r="I59" s="724" t="s">
        <v>357</v>
      </c>
      <c r="J59" s="634">
        <v>-12</v>
      </c>
      <c r="K59" s="152"/>
    </row>
    <row r="60" spans="1:11" ht="7.5" customHeight="1" x14ac:dyDescent="0.2">
      <c r="B60" s="239"/>
      <c r="C60" s="228"/>
      <c r="D60" s="240"/>
      <c r="H60" s="239"/>
      <c r="I60" s="228"/>
      <c r="J60" s="24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2017-10-06T08:50:50Z</cp:lastPrinted>
  <dcterms:created xsi:type="dcterms:W3CDTF">2010-02-15T08:19:53Z</dcterms:created>
  <dcterms:modified xsi:type="dcterms:W3CDTF">2018-02-08T16:48:06Z</dcterms:modified>
</cp:coreProperties>
</file>