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2840" activeTab="3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34" r:id="rId11"/>
    <sheet name="11" sheetId="135" r:id="rId12"/>
    <sheet name="12" sheetId="136" r:id="rId13"/>
    <sheet name="13" sheetId="137" r:id="rId14"/>
    <sheet name="14" sheetId="126" r:id="rId15"/>
    <sheet name="15" sheetId="152" r:id="rId16"/>
    <sheet name="16" sheetId="151" r:id="rId17"/>
    <sheet name="17" sheetId="150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02" r:id="rId33"/>
    <sheet name="33" sheetId="153" r:id="rId34"/>
  </sheets>
  <definedNames>
    <definedName name="_xlnm.Print_Area" localSheetId="1">'1'!$A$1:$C$41</definedName>
    <definedName name="_xlnm.Print_Area" localSheetId="10">'10'!$A$1:$L$57</definedName>
    <definedName name="_xlnm.Print_Area" localSheetId="11">'11'!$A$1:$L$57</definedName>
    <definedName name="_xlnm.Print_Area" localSheetId="12">'12'!$A$1:$L$57</definedName>
    <definedName name="_xlnm.Print_Area" localSheetId="13">'13'!$A$1:$L$56</definedName>
    <definedName name="_xlnm.Print_Area" localSheetId="14">'14'!$A$1:$M$53</definedName>
    <definedName name="_xlnm.Print_Area" localSheetId="15">'15'!$A$1:$M$53</definedName>
    <definedName name="_xlnm.Print_Area" localSheetId="16">'16'!$A$1:$M$53</definedName>
    <definedName name="_xlnm.Print_Area" localSheetId="17">'17'!$A$1:$M$53</definedName>
    <definedName name="_xlnm.Print_Area" localSheetId="18">'18'!$A$1:$L$48</definedName>
    <definedName name="_xlnm.Print_Area" localSheetId="19">'19'!$A$1:$L$58</definedName>
    <definedName name="_xlnm.Print_Area" localSheetId="2">'2'!$A$1:$D$44</definedName>
    <definedName name="_xlnm.Print_Area" localSheetId="20">'20'!$A$1:$L$58</definedName>
    <definedName name="_xlnm.Print_Area" localSheetId="21">'21'!$A$1:$L$58</definedName>
    <definedName name="_xlnm.Print_Area" localSheetId="22">'22'!$A$1:$L$58</definedName>
    <definedName name="_xlnm.Print_Area" localSheetId="23">'23'!$A$1:$L$58</definedName>
    <definedName name="_xlnm.Print_Area" localSheetId="24">'24'!$A$1:$L$58</definedName>
    <definedName name="_xlnm.Print_Area" localSheetId="25">'25'!$A$1:$L$58</definedName>
    <definedName name="_xlnm.Print_Area" localSheetId="26">'26'!$A$1:$M$53</definedName>
    <definedName name="_xlnm.Print_Area" localSheetId="27">'27'!$A$1:$M$53</definedName>
    <definedName name="_xlnm.Print_Area" localSheetId="28">'28'!$A$1:$M$53</definedName>
    <definedName name="_xlnm.Print_Area" localSheetId="29">'29'!$A$1:$M$53</definedName>
    <definedName name="_xlnm.Print_Area" localSheetId="3">'3'!$A$1:$D$32</definedName>
    <definedName name="_xlnm.Print_Area" localSheetId="30">'30'!$A$1:$S$27</definedName>
    <definedName name="_xlnm.Print_Area" localSheetId="31">'31'!$A$1:$S$27</definedName>
    <definedName name="_xlnm.Print_Area" localSheetId="32">'32'!$A$1:$K$33</definedName>
    <definedName name="_xlnm.Print_Area" localSheetId="33">'33'!$A$1:$I$41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'7'!$A$1:$S$36</definedName>
    <definedName name="_xlnm.Print_Area" localSheetId="8">'8'!$A$1:$K$59</definedName>
    <definedName name="_xlnm.Print_Area" localSheetId="9">'9'!$A$1:$L$57</definedName>
    <definedName name="_xlnm.Print_Area" localSheetId="0">T!$A$1:$J$31</definedName>
  </definedNames>
  <calcPr calcId="145621" iterate="1"/>
</workbook>
</file>

<file path=xl/calcChain.xml><?xml version="1.0" encoding="utf-8"?>
<calcChain xmlns="http://schemas.openxmlformats.org/spreadsheetml/2006/main">
  <c r="H42" i="145" l="1"/>
  <c r="H43" i="145"/>
  <c r="B42" i="145"/>
  <c r="I22" i="122" l="1"/>
  <c r="B22" i="122"/>
  <c r="Q22" i="146" l="1"/>
  <c r="P22" i="146"/>
  <c r="O22" i="146"/>
  <c r="N22" i="146"/>
  <c r="R22" i="146" s="1"/>
  <c r="Q25" i="146"/>
  <c r="T26" i="146"/>
  <c r="S26" i="146"/>
  <c r="Q26" i="146"/>
  <c r="P26" i="146"/>
  <c r="O26" i="146"/>
  <c r="N26" i="146"/>
  <c r="R26" i="146" s="1"/>
  <c r="M26" i="146"/>
  <c r="L26" i="146"/>
  <c r="K26" i="146"/>
  <c r="J26" i="146"/>
  <c r="I26" i="146"/>
  <c r="H26" i="146"/>
  <c r="F26" i="146"/>
  <c r="E26" i="146"/>
  <c r="G26" i="146" s="1"/>
  <c r="C26" i="146"/>
  <c r="B26" i="146"/>
  <c r="D26" i="146" s="1"/>
  <c r="T25" i="146"/>
  <c r="S25" i="146"/>
  <c r="P25" i="146"/>
  <c r="O25" i="146"/>
  <c r="N25" i="146"/>
  <c r="R25" i="146" s="1"/>
  <c r="M25" i="146"/>
  <c r="L25" i="146"/>
  <c r="K25" i="146"/>
  <c r="J25" i="146"/>
  <c r="I25" i="146"/>
  <c r="H25" i="146"/>
  <c r="F25" i="146"/>
  <c r="E25" i="146"/>
  <c r="G25" i="146" s="1"/>
  <c r="D25" i="146"/>
  <c r="C25" i="146"/>
  <c r="B25" i="146"/>
  <c r="T24" i="146"/>
  <c r="S24" i="146"/>
  <c r="Q24" i="146"/>
  <c r="P24" i="146"/>
  <c r="O24" i="146"/>
  <c r="N24" i="146"/>
  <c r="R24" i="146" s="1"/>
  <c r="M24" i="146"/>
  <c r="L24" i="146"/>
  <c r="K24" i="146"/>
  <c r="J24" i="146"/>
  <c r="I24" i="146"/>
  <c r="H24" i="146"/>
  <c r="F24" i="146"/>
  <c r="G24" i="146" s="1"/>
  <c r="E24" i="146"/>
  <c r="C24" i="146"/>
  <c r="B24" i="146"/>
  <c r="T23" i="146"/>
  <c r="S23" i="146"/>
  <c r="Q23" i="146"/>
  <c r="P23" i="146"/>
  <c r="O23" i="146"/>
  <c r="N23" i="146"/>
  <c r="R23" i="146" s="1"/>
  <c r="M23" i="146"/>
  <c r="L23" i="146"/>
  <c r="K23" i="146"/>
  <c r="J23" i="146"/>
  <c r="I23" i="146"/>
  <c r="H23" i="146"/>
  <c r="F23" i="146"/>
  <c r="G23" i="146" s="1"/>
  <c r="E23" i="146"/>
  <c r="C23" i="146"/>
  <c r="B23" i="146"/>
  <c r="D23" i="146" s="1"/>
  <c r="T22" i="146"/>
  <c r="S22" i="146"/>
  <c r="M22" i="146"/>
  <c r="L22" i="146"/>
  <c r="K22" i="146"/>
  <c r="J22" i="146"/>
  <c r="I22" i="146"/>
  <c r="H22" i="146"/>
  <c r="F22" i="146"/>
  <c r="E22" i="146"/>
  <c r="C22" i="146"/>
  <c r="B22" i="146"/>
  <c r="D22" i="146" s="1"/>
  <c r="T21" i="146"/>
  <c r="S21" i="146"/>
  <c r="Q21" i="146"/>
  <c r="P21" i="146"/>
  <c r="O21" i="146"/>
  <c r="N21" i="146"/>
  <c r="R21" i="146" s="1"/>
  <c r="M21" i="146"/>
  <c r="L21" i="146"/>
  <c r="K21" i="146"/>
  <c r="J21" i="146"/>
  <c r="I21" i="146"/>
  <c r="H21" i="146"/>
  <c r="F21" i="146"/>
  <c r="E21" i="146"/>
  <c r="C21" i="146"/>
  <c r="B21" i="146"/>
  <c r="D21" i="146" s="1"/>
  <c r="T20" i="146"/>
  <c r="S20" i="146"/>
  <c r="Q20" i="146"/>
  <c r="P20" i="146"/>
  <c r="O20" i="146"/>
  <c r="N20" i="146"/>
  <c r="M20" i="146"/>
  <c r="L20" i="146"/>
  <c r="K20" i="146"/>
  <c r="J20" i="146"/>
  <c r="I20" i="146"/>
  <c r="H20" i="146"/>
  <c r="F20" i="146"/>
  <c r="E20" i="146"/>
  <c r="G20" i="146" s="1"/>
  <c r="C20" i="146"/>
  <c r="D20" i="146" s="1"/>
  <c r="B20" i="146"/>
  <c r="R20" i="146" l="1"/>
  <c r="D24" i="146"/>
  <c r="G21" i="146"/>
  <c r="G22" i="146"/>
  <c r="A23" i="43"/>
  <c r="E30" i="153"/>
  <c r="F30" i="153"/>
  <c r="G30" i="153"/>
  <c r="E31" i="153"/>
  <c r="F31" i="153"/>
  <c r="G31" i="153"/>
  <c r="E32" i="153"/>
  <c r="F32" i="153"/>
  <c r="G32" i="153"/>
  <c r="E33" i="153"/>
  <c r="F33" i="153"/>
  <c r="G33" i="153"/>
  <c r="E34" i="153"/>
  <c r="F34" i="153"/>
  <c r="G34" i="153"/>
  <c r="E35" i="153"/>
  <c r="F35" i="153"/>
  <c r="G35" i="153"/>
  <c r="E36" i="153"/>
  <c r="F36" i="153"/>
  <c r="G36" i="153"/>
  <c r="E37" i="153"/>
  <c r="F37" i="153"/>
  <c r="G37" i="153"/>
  <c r="E38" i="153"/>
  <c r="F38" i="153"/>
  <c r="G38" i="153"/>
  <c r="E39" i="153"/>
  <c r="F39" i="153"/>
  <c r="G39" i="153"/>
  <c r="E40" i="153"/>
  <c r="F40" i="153"/>
  <c r="G40" i="153"/>
  <c r="G29" i="153"/>
  <c r="F29" i="153"/>
  <c r="E29" i="153"/>
  <c r="B30" i="153"/>
  <c r="C30" i="153"/>
  <c r="D30" i="153"/>
  <c r="B31" i="153"/>
  <c r="C31" i="153"/>
  <c r="D31" i="153"/>
  <c r="B32" i="153"/>
  <c r="C32" i="153"/>
  <c r="D32" i="153"/>
  <c r="B33" i="153"/>
  <c r="C33" i="153"/>
  <c r="D33" i="153"/>
  <c r="B34" i="153"/>
  <c r="C34" i="153"/>
  <c r="D34" i="153"/>
  <c r="B35" i="153"/>
  <c r="C35" i="153"/>
  <c r="D35" i="153"/>
  <c r="B36" i="153"/>
  <c r="C36" i="153"/>
  <c r="D36" i="153"/>
  <c r="B37" i="153"/>
  <c r="C37" i="153"/>
  <c r="D37" i="153"/>
  <c r="B38" i="153"/>
  <c r="C38" i="153"/>
  <c r="D38" i="153"/>
  <c r="B39" i="153"/>
  <c r="C39" i="153"/>
  <c r="D39" i="153"/>
  <c r="B40" i="153"/>
  <c r="C40" i="153"/>
  <c r="D40" i="153"/>
  <c r="D29" i="153"/>
  <c r="C29" i="153"/>
  <c r="B29" i="153"/>
  <c r="N33" i="147" l="1"/>
  <c r="O33" i="147"/>
  <c r="P33" i="147"/>
  <c r="Q33" i="147"/>
  <c r="I33" i="147"/>
  <c r="J33" i="147"/>
  <c r="K33" i="147"/>
  <c r="H33" i="147"/>
  <c r="D35" i="147"/>
  <c r="C29" i="147"/>
  <c r="D29" i="147"/>
  <c r="E29" i="147"/>
  <c r="B29" i="147"/>
  <c r="A21" i="43"/>
  <c r="A20" i="43" l="1"/>
  <c r="A19" i="43"/>
  <c r="A18" i="43"/>
  <c r="A17" i="43"/>
  <c r="A16" i="43"/>
  <c r="A15" i="43"/>
  <c r="A14" i="43"/>
  <c r="A13" i="43"/>
  <c r="A12" i="43"/>
  <c r="A11" i="43"/>
  <c r="A10" i="43"/>
  <c r="A9" i="43"/>
  <c r="K14" i="150" l="1"/>
  <c r="K13" i="150"/>
  <c r="K12" i="150"/>
  <c r="K11" i="150"/>
  <c r="K10" i="150"/>
  <c r="I11" i="150"/>
  <c r="J11" i="150"/>
  <c r="I12" i="150"/>
  <c r="J12" i="150"/>
  <c r="I13" i="150"/>
  <c r="J13" i="150"/>
  <c r="I14" i="150"/>
  <c r="J14" i="150"/>
  <c r="J10" i="150"/>
  <c r="I10" i="150"/>
  <c r="H11" i="150"/>
  <c r="L11" i="150" s="1"/>
  <c r="H12" i="150"/>
  <c r="H13" i="150"/>
  <c r="H14" i="150"/>
  <c r="H10" i="150"/>
  <c r="L13" i="150" l="1"/>
  <c r="L12" i="150"/>
  <c r="L14" i="150"/>
  <c r="L10" i="150"/>
  <c r="D10" i="151"/>
  <c r="E10" i="151"/>
  <c r="D11" i="151"/>
  <c r="E11" i="151"/>
  <c r="D12" i="151"/>
  <c r="E12" i="151"/>
  <c r="D13" i="151"/>
  <c r="E13" i="151"/>
  <c r="C13" i="151"/>
  <c r="C12" i="151"/>
  <c r="C11" i="151"/>
  <c r="C10" i="151"/>
  <c r="D10" i="152"/>
  <c r="E10" i="152"/>
  <c r="D11" i="152"/>
  <c r="E11" i="152"/>
  <c r="D12" i="152"/>
  <c r="E12" i="152"/>
  <c r="D13" i="152"/>
  <c r="E13" i="152"/>
  <c r="C13" i="152"/>
  <c r="C12" i="152"/>
  <c r="C11" i="152"/>
  <c r="C10" i="152"/>
  <c r="C10" i="126"/>
  <c r="C11" i="126"/>
  <c r="C12" i="126"/>
  <c r="C13" i="126"/>
  <c r="D10" i="126"/>
  <c r="E10" i="126"/>
  <c r="D11" i="126"/>
  <c r="E11" i="126"/>
  <c r="D12" i="126"/>
  <c r="E12" i="126"/>
  <c r="D13" i="126"/>
  <c r="E13" i="126"/>
  <c r="G5" i="150"/>
  <c r="I39" i="150" s="1"/>
  <c r="G5" i="151"/>
  <c r="I21" i="151" s="1"/>
  <c r="G5" i="152"/>
  <c r="I39" i="152" s="1"/>
  <c r="H5" i="152"/>
  <c r="J39" i="152" s="1"/>
  <c r="H5" i="151"/>
  <c r="D38" i="151" s="1"/>
  <c r="C38" i="151"/>
  <c r="D38" i="150"/>
  <c r="D21" i="150"/>
  <c r="H5" i="150"/>
  <c r="J39" i="150" s="1"/>
  <c r="C14" i="151" l="1"/>
  <c r="I39" i="151"/>
  <c r="C14" i="152"/>
  <c r="C14" i="126"/>
  <c r="D14" i="152"/>
  <c r="D14" i="151"/>
  <c r="E14" i="126"/>
  <c r="F12" i="126" s="1"/>
  <c r="D14" i="126"/>
  <c r="E14" i="152"/>
  <c r="F13" i="152" s="1"/>
  <c r="E14" i="151"/>
  <c r="F10" i="151" s="1"/>
  <c r="F10" i="126"/>
  <c r="C21" i="152"/>
  <c r="C38" i="152"/>
  <c r="D21" i="152"/>
  <c r="D38" i="152"/>
  <c r="I21" i="152"/>
  <c r="J21" i="152"/>
  <c r="F13" i="151"/>
  <c r="J21" i="151"/>
  <c r="J39" i="151"/>
  <c r="C21" i="151"/>
  <c r="D21" i="151"/>
  <c r="C21" i="150"/>
  <c r="C38" i="150"/>
  <c r="I21" i="150"/>
  <c r="J21" i="150"/>
  <c r="F12" i="151" l="1"/>
  <c r="F11" i="126"/>
  <c r="F11" i="151"/>
  <c r="F13" i="126"/>
  <c r="F12" i="152"/>
  <c r="F11" i="152"/>
  <c r="F10" i="152"/>
  <c r="F14" i="152" l="1"/>
  <c r="F14" i="151"/>
  <c r="B20" i="129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P16" i="129"/>
  <c r="R16" i="129"/>
  <c r="P17" i="129"/>
  <c r="R17" i="129"/>
  <c r="P18" i="129"/>
  <c r="R18" i="129"/>
  <c r="R20" i="128"/>
  <c r="R24" i="128"/>
  <c r="P16" i="128"/>
  <c r="P22" i="128" s="1"/>
  <c r="R16" i="128"/>
  <c r="R22" i="128" s="1"/>
  <c r="P17" i="128"/>
  <c r="R17" i="128"/>
  <c r="P18" i="128"/>
  <c r="R18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F21" i="147"/>
  <c r="G21" i="147"/>
  <c r="H31" i="147" s="1"/>
  <c r="H21" i="147"/>
  <c r="I31" i="147" s="1"/>
  <c r="I21" i="147"/>
  <c r="J31" i="147" s="1"/>
  <c r="J21" i="147"/>
  <c r="K31" i="147" s="1"/>
  <c r="K21" i="147"/>
  <c r="L21" i="147"/>
  <c r="M21" i="147"/>
  <c r="N31" i="147" s="1"/>
  <c r="N21" i="147"/>
  <c r="O31" i="147" s="1"/>
  <c r="O21" i="147"/>
  <c r="P31" i="147" s="1"/>
  <c r="P21" i="147"/>
  <c r="Q31" i="147" s="1"/>
  <c r="Q21" i="147"/>
  <c r="R21" i="147"/>
  <c r="B22" i="147"/>
  <c r="C22" i="147"/>
  <c r="D22" i="147"/>
  <c r="E22" i="147"/>
  <c r="F22" i="147"/>
  <c r="G22" i="147"/>
  <c r="H32" i="147" s="1"/>
  <c r="H22" i="147"/>
  <c r="I32" i="147" s="1"/>
  <c r="I22" i="147"/>
  <c r="J32" i="147" s="1"/>
  <c r="J22" i="147"/>
  <c r="K32" i="147" s="1"/>
  <c r="K22" i="147"/>
  <c r="L22" i="147"/>
  <c r="M22" i="147"/>
  <c r="N32" i="147" s="1"/>
  <c r="N22" i="147"/>
  <c r="O32" i="147" s="1"/>
  <c r="O22" i="147"/>
  <c r="P32" i="147" s="1"/>
  <c r="P22" i="147"/>
  <c r="Q32" i="147" s="1"/>
  <c r="Q22" i="147"/>
  <c r="R22" i="147"/>
  <c r="B23" i="147"/>
  <c r="C23" i="147"/>
  <c r="D23" i="147"/>
  <c r="E23" i="147"/>
  <c r="F23" i="147"/>
  <c r="G23" i="147"/>
  <c r="H23" i="147"/>
  <c r="I23" i="147"/>
  <c r="J23" i="147"/>
  <c r="K23" i="147"/>
  <c r="L23" i="147"/>
  <c r="M23" i="147"/>
  <c r="N23" i="147"/>
  <c r="O23" i="147"/>
  <c r="P23" i="147"/>
  <c r="Q23" i="147"/>
  <c r="R23" i="147"/>
  <c r="B24" i="147"/>
  <c r="C24" i="147"/>
  <c r="D24" i="147"/>
  <c r="E24" i="147"/>
  <c r="F24" i="147"/>
  <c r="G24" i="147"/>
  <c r="H24" i="147"/>
  <c r="I24" i="147"/>
  <c r="J24" i="147"/>
  <c r="K24" i="147"/>
  <c r="L24" i="147"/>
  <c r="M24" i="147"/>
  <c r="N24" i="147"/>
  <c r="O24" i="147"/>
  <c r="P24" i="147"/>
  <c r="Q24" i="147"/>
  <c r="R24" i="147"/>
  <c r="B25" i="147"/>
  <c r="C25" i="147"/>
  <c r="D25" i="147"/>
  <c r="E25" i="147"/>
  <c r="F25" i="147"/>
  <c r="G25" i="147"/>
  <c r="H25" i="147"/>
  <c r="I25" i="147"/>
  <c r="J25" i="147"/>
  <c r="K25" i="147"/>
  <c r="L25" i="147"/>
  <c r="M25" i="147"/>
  <c r="N25" i="147"/>
  <c r="O25" i="147"/>
  <c r="P25" i="147"/>
  <c r="Q25" i="147"/>
  <c r="R25" i="147"/>
  <c r="B26" i="147"/>
  <c r="C26" i="147"/>
  <c r="D26" i="147"/>
  <c r="E26" i="147"/>
  <c r="F26" i="147"/>
  <c r="G26" i="147"/>
  <c r="H26" i="147"/>
  <c r="I26" i="147"/>
  <c r="J26" i="147"/>
  <c r="K26" i="147"/>
  <c r="L26" i="147"/>
  <c r="M26" i="147"/>
  <c r="N26" i="147"/>
  <c r="O26" i="147"/>
  <c r="P26" i="147"/>
  <c r="Q26" i="147"/>
  <c r="R26" i="147"/>
  <c r="R17" i="147"/>
  <c r="R18" i="147"/>
  <c r="R19" i="147"/>
  <c r="H40" i="145" l="1"/>
  <c r="J40" i="145"/>
  <c r="G40" i="145"/>
  <c r="D40" i="145"/>
  <c r="D26" i="137" l="1"/>
  <c r="D25" i="137"/>
  <c r="F55" i="113" l="1"/>
  <c r="E55" i="113"/>
  <c r="H55" i="113" s="1"/>
  <c r="F54" i="113"/>
  <c r="E54" i="113"/>
  <c r="H54" i="113" s="1"/>
  <c r="F53" i="113"/>
  <c r="E53" i="113"/>
  <c r="H53" i="113" s="1"/>
  <c r="F52" i="113"/>
  <c r="E52" i="113"/>
  <c r="H52" i="113" s="1"/>
  <c r="K51" i="113"/>
  <c r="K50" i="113"/>
  <c r="G51" i="113"/>
  <c r="H51" i="113"/>
  <c r="G23" i="140" s="1"/>
  <c r="H50" i="113"/>
  <c r="G50" i="113"/>
  <c r="K49" i="113"/>
  <c r="H49" i="113"/>
  <c r="G49" i="113"/>
  <c r="K48" i="113"/>
  <c r="H48" i="113"/>
  <c r="G48" i="113"/>
  <c r="K47" i="113"/>
  <c r="H47" i="113"/>
  <c r="G47" i="113"/>
  <c r="K44" i="113"/>
  <c r="H46" i="113"/>
  <c r="G23" i="139" s="1"/>
  <c r="H45" i="113"/>
  <c r="H44" i="113"/>
  <c r="H43" i="113"/>
  <c r="H42" i="113"/>
  <c r="G42" i="113"/>
  <c r="K41" i="113"/>
  <c r="H41" i="113"/>
  <c r="G23" i="120" s="1"/>
  <c r="G41" i="113"/>
  <c r="K40" i="113"/>
  <c r="H40" i="113"/>
  <c r="K39" i="113"/>
  <c r="H39" i="113"/>
  <c r="H38" i="113"/>
  <c r="G38" i="113"/>
  <c r="H37" i="113"/>
  <c r="G37" i="113"/>
  <c r="F55" i="112"/>
  <c r="E55" i="112"/>
  <c r="H55" i="112" s="1"/>
  <c r="F54" i="112"/>
  <c r="E54" i="112"/>
  <c r="H54" i="112" s="1"/>
  <c r="F53" i="112"/>
  <c r="E53" i="112"/>
  <c r="H53" i="112" s="1"/>
  <c r="F52" i="112"/>
  <c r="E52" i="112"/>
  <c r="K51" i="112"/>
  <c r="H51" i="112"/>
  <c r="G21" i="140" s="1"/>
  <c r="G51" i="112"/>
  <c r="K50" i="112"/>
  <c r="H50" i="112"/>
  <c r="G50" i="112"/>
  <c r="K49" i="112"/>
  <c r="H49" i="112"/>
  <c r="G49" i="112"/>
  <c r="K48" i="112"/>
  <c r="H48" i="112"/>
  <c r="G48" i="112"/>
  <c r="K47" i="112"/>
  <c r="H47" i="112"/>
  <c r="G47" i="112"/>
  <c r="K45" i="112"/>
  <c r="H46" i="112"/>
  <c r="G21" i="139" s="1"/>
  <c r="H45" i="112"/>
  <c r="K44" i="112"/>
  <c r="H44" i="112"/>
  <c r="H43" i="112"/>
  <c r="H42" i="112"/>
  <c r="G42" i="112"/>
  <c r="K41" i="112"/>
  <c r="H41" i="112"/>
  <c r="G21" i="120" s="1"/>
  <c r="G41" i="112"/>
  <c r="K40" i="112"/>
  <c r="H40" i="112"/>
  <c r="K39" i="112"/>
  <c r="H39" i="112"/>
  <c r="H38" i="112"/>
  <c r="G38" i="112"/>
  <c r="H37" i="112"/>
  <c r="G37" i="112"/>
  <c r="F55" i="111"/>
  <c r="E55" i="111"/>
  <c r="H55" i="111" s="1"/>
  <c r="F54" i="111"/>
  <c r="E54" i="111"/>
  <c r="H54" i="111" s="1"/>
  <c r="F53" i="111"/>
  <c r="E53" i="111"/>
  <c r="H53" i="111" s="1"/>
  <c r="F52" i="111"/>
  <c r="E52" i="111"/>
  <c r="K51" i="111"/>
  <c r="H51" i="111"/>
  <c r="G19" i="140" s="1"/>
  <c r="G51" i="111"/>
  <c r="K50" i="111"/>
  <c r="H50" i="111"/>
  <c r="G50" i="111"/>
  <c r="K49" i="111"/>
  <c r="H49" i="111"/>
  <c r="G49" i="111"/>
  <c r="K48" i="111"/>
  <c r="H48" i="111"/>
  <c r="G48" i="111"/>
  <c r="K47" i="111"/>
  <c r="H47" i="111"/>
  <c r="G47" i="111"/>
  <c r="K45" i="111"/>
  <c r="H46" i="111"/>
  <c r="G19" i="139" s="1"/>
  <c r="H45" i="111"/>
  <c r="G45" i="111"/>
  <c r="K44" i="111"/>
  <c r="H44" i="111"/>
  <c r="K43" i="111"/>
  <c r="H43" i="111"/>
  <c r="H42" i="111"/>
  <c r="G42" i="111"/>
  <c r="K40" i="111"/>
  <c r="H41" i="111"/>
  <c r="G19" i="120" s="1"/>
  <c r="H40" i="111"/>
  <c r="K39" i="111"/>
  <c r="H39" i="111"/>
  <c r="H38" i="111"/>
  <c r="H37" i="111"/>
  <c r="G37" i="111"/>
  <c r="F55" i="110"/>
  <c r="E55" i="110"/>
  <c r="H55" i="110" s="1"/>
  <c r="F54" i="110"/>
  <c r="E54" i="110"/>
  <c r="H54" i="110" s="1"/>
  <c r="F53" i="110"/>
  <c r="E53" i="110"/>
  <c r="H53" i="110" s="1"/>
  <c r="F52" i="110"/>
  <c r="E52" i="110"/>
  <c r="H52" i="110" s="1"/>
  <c r="K51" i="110"/>
  <c r="K48" i="110"/>
  <c r="H51" i="110"/>
  <c r="G17" i="140" s="1"/>
  <c r="G51" i="110"/>
  <c r="G50" i="110"/>
  <c r="K50" i="110"/>
  <c r="H50" i="110"/>
  <c r="K49" i="110"/>
  <c r="H49" i="110"/>
  <c r="G49" i="110"/>
  <c r="H48" i="110"/>
  <c r="G48" i="110"/>
  <c r="K47" i="110"/>
  <c r="H47" i="110"/>
  <c r="G47" i="110"/>
  <c r="K46" i="110"/>
  <c r="H46" i="110"/>
  <c r="G17" i="139" s="1"/>
  <c r="G46" i="110"/>
  <c r="K45" i="110"/>
  <c r="H45" i="110"/>
  <c r="G45" i="110"/>
  <c r="K44" i="110"/>
  <c r="H44" i="110"/>
  <c r="G44" i="110"/>
  <c r="K43" i="110"/>
  <c r="H43" i="110"/>
  <c r="G43" i="110"/>
  <c r="K42" i="110"/>
  <c r="H42" i="110"/>
  <c r="G42" i="110"/>
  <c r="K40" i="110"/>
  <c r="H41" i="110"/>
  <c r="G17" i="120" s="1"/>
  <c r="H40" i="110"/>
  <c r="K39" i="110"/>
  <c r="H39" i="110"/>
  <c r="H38" i="110"/>
  <c r="H37" i="110"/>
  <c r="G37" i="110"/>
  <c r="F55" i="109"/>
  <c r="E55" i="109"/>
  <c r="H55" i="109" s="1"/>
  <c r="F54" i="109"/>
  <c r="E54" i="109"/>
  <c r="H54" i="109" s="1"/>
  <c r="F53" i="109"/>
  <c r="E53" i="109"/>
  <c r="H53" i="109" s="1"/>
  <c r="F52" i="109"/>
  <c r="E52" i="109"/>
  <c r="K51" i="109"/>
  <c r="H51" i="109"/>
  <c r="G15" i="140" s="1"/>
  <c r="G51" i="109"/>
  <c r="K50" i="109"/>
  <c r="H50" i="109"/>
  <c r="G50" i="109"/>
  <c r="K49" i="109"/>
  <c r="H49" i="109"/>
  <c r="G49" i="109"/>
  <c r="K48" i="109"/>
  <c r="H48" i="109"/>
  <c r="G48" i="109"/>
  <c r="K47" i="109"/>
  <c r="H47" i="109"/>
  <c r="G47" i="109"/>
  <c r="K45" i="109"/>
  <c r="H46" i="109"/>
  <c r="G15" i="139" s="1"/>
  <c r="H45" i="109"/>
  <c r="K44" i="109"/>
  <c r="H44" i="109"/>
  <c r="H43" i="109"/>
  <c r="H42" i="109"/>
  <c r="G42" i="109"/>
  <c r="K41" i="109"/>
  <c r="H41" i="109"/>
  <c r="G15" i="120" s="1"/>
  <c r="G41" i="109"/>
  <c r="K40" i="109"/>
  <c r="H40" i="109"/>
  <c r="K39" i="109"/>
  <c r="H39" i="109"/>
  <c r="H38" i="109"/>
  <c r="G38" i="109"/>
  <c r="H37" i="109"/>
  <c r="G37" i="109"/>
  <c r="F55" i="108"/>
  <c r="E55" i="108"/>
  <c r="H55" i="108" s="1"/>
  <c r="F54" i="108"/>
  <c r="E54" i="108"/>
  <c r="F53" i="108"/>
  <c r="E53" i="108"/>
  <c r="H53" i="108" s="1"/>
  <c r="F52" i="108"/>
  <c r="E52" i="108"/>
  <c r="K51" i="108"/>
  <c r="H51" i="108"/>
  <c r="G13" i="140" s="1"/>
  <c r="G51" i="108"/>
  <c r="H50" i="108"/>
  <c r="G50" i="108"/>
  <c r="K49" i="108"/>
  <c r="H49" i="108"/>
  <c r="G49" i="108"/>
  <c r="K48" i="108"/>
  <c r="H48" i="108"/>
  <c r="G48" i="108"/>
  <c r="K47" i="108"/>
  <c r="H47" i="108"/>
  <c r="G47" i="108"/>
  <c r="K45" i="108"/>
  <c r="H45" i="108"/>
  <c r="K44" i="108"/>
  <c r="H44" i="108"/>
  <c r="H43" i="108"/>
  <c r="H42" i="108"/>
  <c r="G42" i="108"/>
  <c r="K41" i="108"/>
  <c r="H41" i="108"/>
  <c r="G13" i="120" s="1"/>
  <c r="G41" i="108"/>
  <c r="K40" i="108"/>
  <c r="H40" i="108"/>
  <c r="K39" i="108"/>
  <c r="H39" i="108"/>
  <c r="H38" i="108"/>
  <c r="G38" i="108"/>
  <c r="H37" i="108"/>
  <c r="G37" i="108"/>
  <c r="G48" i="107"/>
  <c r="G49" i="107"/>
  <c r="G50" i="107"/>
  <c r="G51" i="107"/>
  <c r="G47" i="107"/>
  <c r="G43" i="107"/>
  <c r="G44" i="107"/>
  <c r="G45" i="107"/>
  <c r="G46" i="107"/>
  <c r="G42" i="107"/>
  <c r="G38" i="107"/>
  <c r="G39" i="107"/>
  <c r="G40" i="107"/>
  <c r="G41" i="107"/>
  <c r="G37" i="107"/>
  <c r="K53" i="107"/>
  <c r="K54" i="107"/>
  <c r="K55" i="107"/>
  <c r="K56" i="107"/>
  <c r="K52" i="107"/>
  <c r="K48" i="107"/>
  <c r="K49" i="107"/>
  <c r="K50" i="107"/>
  <c r="K51" i="107"/>
  <c r="K47" i="107"/>
  <c r="K43" i="107"/>
  <c r="K44" i="107"/>
  <c r="K45" i="107"/>
  <c r="K46" i="107"/>
  <c r="K42" i="107"/>
  <c r="K38" i="107"/>
  <c r="K39" i="107"/>
  <c r="K40" i="107"/>
  <c r="K41" i="107"/>
  <c r="K37" i="107"/>
  <c r="K13" i="107"/>
  <c r="G12" i="107"/>
  <c r="K10" i="107"/>
  <c r="F56" i="113" l="1"/>
  <c r="E56" i="113"/>
  <c r="G55" i="113" s="1"/>
  <c r="E56" i="112"/>
  <c r="H56" i="112" s="1"/>
  <c r="G21" i="141" s="1"/>
  <c r="F56" i="112"/>
  <c r="H52" i="112"/>
  <c r="E56" i="111"/>
  <c r="G55" i="111" s="1"/>
  <c r="F56" i="111"/>
  <c r="H52" i="111"/>
  <c r="F56" i="110"/>
  <c r="E56" i="109"/>
  <c r="G55" i="109" s="1"/>
  <c r="F56" i="109"/>
  <c r="H52" i="109"/>
  <c r="E56" i="108"/>
  <c r="H56" i="108" s="1"/>
  <c r="G13" i="141" s="1"/>
  <c r="F56" i="108"/>
  <c r="K56" i="113"/>
  <c r="K52" i="113"/>
  <c r="K55" i="113"/>
  <c r="G56" i="113"/>
  <c r="K53" i="113"/>
  <c r="K54" i="113"/>
  <c r="K43" i="113"/>
  <c r="G45" i="113"/>
  <c r="K38" i="113"/>
  <c r="G40" i="113"/>
  <c r="K42" i="113"/>
  <c r="G44" i="113"/>
  <c r="G46" i="113"/>
  <c r="K46" i="113"/>
  <c r="K37" i="113"/>
  <c r="G39" i="113"/>
  <c r="G43" i="113"/>
  <c r="K45" i="113"/>
  <c r="K56" i="112"/>
  <c r="K52" i="112"/>
  <c r="K55" i="112"/>
  <c r="K53" i="112"/>
  <c r="K54" i="112"/>
  <c r="K43" i="112"/>
  <c r="G45" i="112"/>
  <c r="K38" i="112"/>
  <c r="G40" i="112"/>
  <c r="K42" i="112"/>
  <c r="G44" i="112"/>
  <c r="G46" i="112"/>
  <c r="K46" i="112"/>
  <c r="K37" i="112"/>
  <c r="G39" i="112"/>
  <c r="G43" i="112"/>
  <c r="K56" i="111"/>
  <c r="K52" i="111"/>
  <c r="K55" i="111"/>
  <c r="K53" i="111"/>
  <c r="K54" i="111"/>
  <c r="K38" i="111"/>
  <c r="G40" i="111"/>
  <c r="K42" i="111"/>
  <c r="G44" i="111"/>
  <c r="G46" i="111"/>
  <c r="K46" i="111"/>
  <c r="K37" i="111"/>
  <c r="G39" i="111"/>
  <c r="G41" i="111"/>
  <c r="K41" i="111"/>
  <c r="G43" i="111"/>
  <c r="G38" i="111"/>
  <c r="K52" i="110"/>
  <c r="K37" i="110"/>
  <c r="G39" i="110"/>
  <c r="G41" i="110"/>
  <c r="K41" i="110"/>
  <c r="K38" i="110"/>
  <c r="G40" i="110"/>
  <c r="E56" i="110"/>
  <c r="G38" i="110"/>
  <c r="K56" i="109"/>
  <c r="K52" i="109"/>
  <c r="K55" i="109"/>
  <c r="K53" i="109"/>
  <c r="K54" i="109"/>
  <c r="K43" i="109"/>
  <c r="G45" i="109"/>
  <c r="K38" i="109"/>
  <c r="G40" i="109"/>
  <c r="K42" i="109"/>
  <c r="G44" i="109"/>
  <c r="G46" i="109"/>
  <c r="K46" i="109"/>
  <c r="K37" i="109"/>
  <c r="G39" i="109"/>
  <c r="G43" i="109"/>
  <c r="K50" i="108"/>
  <c r="H46" i="108"/>
  <c r="G13" i="139" s="1"/>
  <c r="H52" i="108"/>
  <c r="H54" i="108"/>
  <c r="K56" i="108"/>
  <c r="K52" i="108"/>
  <c r="K55" i="108"/>
  <c r="K53" i="108"/>
  <c r="K54" i="108"/>
  <c r="K43" i="108"/>
  <c r="G45" i="108"/>
  <c r="K38" i="108"/>
  <c r="G40" i="108"/>
  <c r="K42" i="108"/>
  <c r="G44" i="108"/>
  <c r="G46" i="108"/>
  <c r="K46" i="108"/>
  <c r="K37" i="108"/>
  <c r="G39" i="108"/>
  <c r="G43" i="108"/>
  <c r="H56" i="111" l="1"/>
  <c r="G19" i="141" s="1"/>
  <c r="G55" i="112"/>
  <c r="G56" i="112"/>
  <c r="G53" i="113"/>
  <c r="H56" i="113"/>
  <c r="G23" i="141" s="1"/>
  <c r="G52" i="113"/>
  <c r="G54" i="113"/>
  <c r="G53" i="111"/>
  <c r="G54" i="111"/>
  <c r="G56" i="111"/>
  <c r="G53" i="109"/>
  <c r="G54" i="109"/>
  <c r="G52" i="109"/>
  <c r="G56" i="109"/>
  <c r="G52" i="112"/>
  <c r="G53" i="112"/>
  <c r="G54" i="112"/>
  <c r="G52" i="111"/>
  <c r="H56" i="109"/>
  <c r="G15" i="141" s="1"/>
  <c r="G52" i="108"/>
  <c r="G56" i="108"/>
  <c r="G54" i="108"/>
  <c r="G55" i="108"/>
  <c r="G53" i="108"/>
  <c r="G56" i="110"/>
  <c r="G54" i="110"/>
  <c r="H56" i="110"/>
  <c r="G17" i="141" s="1"/>
  <c r="G55" i="110"/>
  <c r="K56" i="110"/>
  <c r="K54" i="110"/>
  <c r="K55" i="110"/>
  <c r="G52" i="110"/>
  <c r="G53" i="110"/>
  <c r="K53" i="110"/>
  <c r="K34" i="136" l="1"/>
  <c r="K26" i="137"/>
  <c r="K27" i="137"/>
  <c r="K28" i="137"/>
  <c r="K29" i="137"/>
  <c r="K21" i="137"/>
  <c r="K22" i="137"/>
  <c r="K23" i="137"/>
  <c r="K24" i="137"/>
  <c r="K16" i="137"/>
  <c r="K17" i="137"/>
  <c r="K18" i="137"/>
  <c r="K19" i="137"/>
  <c r="K11" i="137"/>
  <c r="K12" i="137"/>
  <c r="K13" i="137"/>
  <c r="K14" i="137"/>
  <c r="K25" i="137"/>
  <c r="K20" i="137"/>
  <c r="K15" i="137"/>
  <c r="K10" i="137"/>
  <c r="G18" i="137"/>
  <c r="G21" i="137"/>
  <c r="G22" i="137"/>
  <c r="G23" i="137"/>
  <c r="G24" i="137"/>
  <c r="G20" i="137"/>
  <c r="G16" i="137"/>
  <c r="G17" i="137"/>
  <c r="G19" i="137"/>
  <c r="G15" i="137"/>
  <c r="G14" i="137"/>
  <c r="H10" i="137"/>
  <c r="F36" i="136"/>
  <c r="E36" i="136"/>
  <c r="H36" i="136" s="1"/>
  <c r="F34" i="136"/>
  <c r="E34" i="136"/>
  <c r="H34" i="136" s="1"/>
  <c r="D34" i="136"/>
  <c r="F33" i="136"/>
  <c r="E33" i="136"/>
  <c r="H33" i="136" s="1"/>
  <c r="D33" i="136"/>
  <c r="F32" i="136"/>
  <c r="E32" i="136"/>
  <c r="H32" i="136" s="1"/>
  <c r="D32" i="136"/>
  <c r="F31" i="136"/>
  <c r="E31" i="136"/>
  <c r="D31" i="136"/>
  <c r="K30" i="136"/>
  <c r="H30" i="136"/>
  <c r="G12" i="151" s="1"/>
  <c r="K29" i="136"/>
  <c r="H29" i="136"/>
  <c r="G29" i="136"/>
  <c r="K28" i="136"/>
  <c r="H28" i="136"/>
  <c r="K27" i="136"/>
  <c r="H27" i="136"/>
  <c r="K26" i="136"/>
  <c r="H26" i="136"/>
  <c r="G26" i="136"/>
  <c r="K25" i="136"/>
  <c r="H25" i="136"/>
  <c r="K24" i="136"/>
  <c r="H24" i="136"/>
  <c r="K23" i="136"/>
  <c r="K22" i="136"/>
  <c r="H22" i="136"/>
  <c r="K21" i="136"/>
  <c r="H21" i="136"/>
  <c r="K20" i="136"/>
  <c r="H20" i="136"/>
  <c r="K19" i="136"/>
  <c r="H19" i="136"/>
  <c r="K18" i="136"/>
  <c r="H18" i="136"/>
  <c r="K17" i="136"/>
  <c r="H17" i="136"/>
  <c r="K16" i="136"/>
  <c r="K15" i="136"/>
  <c r="H15" i="136"/>
  <c r="K14" i="136"/>
  <c r="H14" i="136"/>
  <c r="K13" i="136"/>
  <c r="H13" i="136"/>
  <c r="K12" i="136"/>
  <c r="H12" i="136"/>
  <c r="K11" i="136"/>
  <c r="H11" i="136"/>
  <c r="K10" i="136"/>
  <c r="H10" i="136"/>
  <c r="F36" i="135"/>
  <c r="E36" i="135"/>
  <c r="H36" i="135" s="1"/>
  <c r="F34" i="135"/>
  <c r="E34" i="135"/>
  <c r="H34" i="135" s="1"/>
  <c r="D34" i="135"/>
  <c r="F33" i="135"/>
  <c r="E33" i="135"/>
  <c r="H33" i="135" s="1"/>
  <c r="D33" i="135"/>
  <c r="F32" i="135"/>
  <c r="E32" i="135"/>
  <c r="H32" i="135" s="1"/>
  <c r="D32" i="135"/>
  <c r="F31" i="135"/>
  <c r="E31" i="135"/>
  <c r="D31" i="135"/>
  <c r="K30" i="135"/>
  <c r="H30" i="135"/>
  <c r="G11" i="151" s="1"/>
  <c r="K29" i="135"/>
  <c r="H29" i="135"/>
  <c r="G29" i="135"/>
  <c r="K28" i="135"/>
  <c r="H28" i="135"/>
  <c r="K27" i="135"/>
  <c r="H27" i="135"/>
  <c r="K26" i="135"/>
  <c r="H26" i="135"/>
  <c r="G26" i="135"/>
  <c r="K25" i="135"/>
  <c r="H25" i="135"/>
  <c r="K24" i="135"/>
  <c r="H24" i="135"/>
  <c r="K23" i="135"/>
  <c r="K22" i="135"/>
  <c r="H22" i="135"/>
  <c r="K21" i="135"/>
  <c r="H21" i="135"/>
  <c r="K20" i="135"/>
  <c r="H20" i="135"/>
  <c r="K19" i="135"/>
  <c r="H19" i="135"/>
  <c r="K18" i="135"/>
  <c r="H18" i="135"/>
  <c r="K17" i="135"/>
  <c r="H17" i="135"/>
  <c r="K16" i="135"/>
  <c r="K15" i="135"/>
  <c r="H15" i="135"/>
  <c r="K14" i="135"/>
  <c r="H14" i="135"/>
  <c r="K13" i="135"/>
  <c r="H13" i="135"/>
  <c r="K12" i="135"/>
  <c r="H12" i="135"/>
  <c r="K11" i="135"/>
  <c r="H11" i="135"/>
  <c r="K10" i="135"/>
  <c r="H10" i="135"/>
  <c r="F36" i="134"/>
  <c r="E36" i="134"/>
  <c r="H36" i="134" s="1"/>
  <c r="F34" i="134"/>
  <c r="E34" i="134"/>
  <c r="H34" i="134" s="1"/>
  <c r="D34" i="134"/>
  <c r="F33" i="134"/>
  <c r="E33" i="134"/>
  <c r="H33" i="134" s="1"/>
  <c r="D33" i="134"/>
  <c r="F32" i="134"/>
  <c r="E32" i="134"/>
  <c r="H32" i="134" s="1"/>
  <c r="D32" i="134"/>
  <c r="F31" i="134"/>
  <c r="E31" i="134"/>
  <c r="D31" i="134"/>
  <c r="K30" i="134"/>
  <c r="H30" i="134"/>
  <c r="G10" i="151" s="1"/>
  <c r="K29" i="134"/>
  <c r="H29" i="134"/>
  <c r="G29" i="134"/>
  <c r="K28" i="134"/>
  <c r="H28" i="134"/>
  <c r="K27" i="134"/>
  <c r="H27" i="134"/>
  <c r="K26" i="134"/>
  <c r="H26" i="134"/>
  <c r="G26" i="134"/>
  <c r="K25" i="134"/>
  <c r="H25" i="134"/>
  <c r="K24" i="134"/>
  <c r="H24" i="134"/>
  <c r="K23" i="134"/>
  <c r="K22" i="134"/>
  <c r="H22" i="134"/>
  <c r="K21" i="134"/>
  <c r="H21" i="134"/>
  <c r="K20" i="134"/>
  <c r="H20" i="134"/>
  <c r="K19" i="134"/>
  <c r="H19" i="134"/>
  <c r="K18" i="134"/>
  <c r="H18" i="134"/>
  <c r="K17" i="134"/>
  <c r="H17" i="134"/>
  <c r="K16" i="134"/>
  <c r="K15" i="134"/>
  <c r="H15" i="134"/>
  <c r="K14" i="134"/>
  <c r="H14" i="134"/>
  <c r="K13" i="134"/>
  <c r="H13" i="134"/>
  <c r="K12" i="134"/>
  <c r="H12" i="134"/>
  <c r="K11" i="134"/>
  <c r="H11" i="134"/>
  <c r="K10" i="134"/>
  <c r="H10" i="134"/>
  <c r="K24" i="116"/>
  <c r="G18" i="116"/>
  <c r="G19" i="116"/>
  <c r="G20" i="116"/>
  <c r="G21" i="116"/>
  <c r="G22" i="116"/>
  <c r="G23" i="116"/>
  <c r="G17" i="116"/>
  <c r="G14" i="116"/>
  <c r="G10" i="116"/>
  <c r="K25" i="116"/>
  <c r="K26" i="116"/>
  <c r="K27" i="116"/>
  <c r="K28" i="116"/>
  <c r="K29" i="116"/>
  <c r="K30" i="116"/>
  <c r="K18" i="116"/>
  <c r="K19" i="116"/>
  <c r="K20" i="116"/>
  <c r="K21" i="116"/>
  <c r="K22" i="116"/>
  <c r="K23" i="116"/>
  <c r="K17" i="116"/>
  <c r="K11" i="116"/>
  <c r="K12" i="116"/>
  <c r="K13" i="116"/>
  <c r="K14" i="116"/>
  <c r="K15" i="116"/>
  <c r="K16" i="116"/>
  <c r="K10" i="116"/>
  <c r="D37" i="135" l="1"/>
  <c r="C11" i="150" s="1"/>
  <c r="E35" i="135"/>
  <c r="E37" i="135" s="1"/>
  <c r="F35" i="135"/>
  <c r="F37" i="135" s="1"/>
  <c r="E11" i="150" s="1"/>
  <c r="D35" i="136"/>
  <c r="F35" i="136"/>
  <c r="F37" i="136" s="1"/>
  <c r="E12" i="150" s="1"/>
  <c r="D37" i="136"/>
  <c r="C12" i="150" s="1"/>
  <c r="E35" i="136"/>
  <c r="E37" i="136" s="1"/>
  <c r="D12" i="150" s="1"/>
  <c r="D35" i="135"/>
  <c r="D35" i="134"/>
  <c r="E35" i="134"/>
  <c r="H35" i="134" s="1"/>
  <c r="F35" i="134"/>
  <c r="F37" i="134" s="1"/>
  <c r="E10" i="150" s="1"/>
  <c r="D37" i="134"/>
  <c r="C10" i="150" s="1"/>
  <c r="H31" i="136"/>
  <c r="H31" i="135"/>
  <c r="K35" i="134"/>
  <c r="H31" i="134"/>
  <c r="K35" i="136"/>
  <c r="G25" i="136"/>
  <c r="G21" i="136"/>
  <c r="G24" i="136"/>
  <c r="G30" i="136"/>
  <c r="G28" i="136"/>
  <c r="G27" i="136"/>
  <c r="K35" i="135"/>
  <c r="H35" i="135"/>
  <c r="G25" i="135"/>
  <c r="G28" i="135"/>
  <c r="G21" i="135"/>
  <c r="G24" i="135"/>
  <c r="G30" i="135"/>
  <c r="G27" i="135"/>
  <c r="K36" i="134"/>
  <c r="G24" i="134"/>
  <c r="G30" i="134"/>
  <c r="G21" i="134"/>
  <c r="G25" i="134"/>
  <c r="G28" i="134"/>
  <c r="G27" i="134"/>
  <c r="H35" i="136" l="1"/>
  <c r="G36" i="135"/>
  <c r="D11" i="150"/>
  <c r="G35" i="135"/>
  <c r="E37" i="134"/>
  <c r="G32" i="134" s="1"/>
  <c r="G35" i="136"/>
  <c r="G33" i="136"/>
  <c r="G36" i="136"/>
  <c r="G23" i="136"/>
  <c r="G17" i="136"/>
  <c r="G19" i="136"/>
  <c r="G18" i="136"/>
  <c r="G22" i="136"/>
  <c r="H23" i="136"/>
  <c r="G12" i="152" s="1"/>
  <c r="G20" i="136"/>
  <c r="G11" i="136"/>
  <c r="H16" i="136"/>
  <c r="G12" i="126" s="1"/>
  <c r="G13" i="136"/>
  <c r="G15" i="136"/>
  <c r="G12" i="136"/>
  <c r="G10" i="136"/>
  <c r="K37" i="136"/>
  <c r="K33" i="136"/>
  <c r="K32" i="136"/>
  <c r="K31" i="136"/>
  <c r="G37" i="136"/>
  <c r="H37" i="136"/>
  <c r="G12" i="150" s="1"/>
  <c r="G34" i="136"/>
  <c r="G32" i="136"/>
  <c r="G31" i="136"/>
  <c r="K36" i="136"/>
  <c r="G14" i="136"/>
  <c r="G16" i="136" s="1"/>
  <c r="G11" i="135"/>
  <c r="G13" i="135"/>
  <c r="G15" i="135"/>
  <c r="G12" i="135"/>
  <c r="H16" i="135"/>
  <c r="G11" i="126" s="1"/>
  <c r="G10" i="135"/>
  <c r="G37" i="135"/>
  <c r="H37" i="135"/>
  <c r="G11" i="150" s="1"/>
  <c r="G34" i="135"/>
  <c r="G33" i="135"/>
  <c r="G32" i="135"/>
  <c r="G31" i="135"/>
  <c r="K37" i="135"/>
  <c r="K34" i="135"/>
  <c r="K33" i="135"/>
  <c r="K32" i="135"/>
  <c r="K31" i="135"/>
  <c r="G23" i="135"/>
  <c r="G17" i="135"/>
  <c r="G22" i="135"/>
  <c r="G18" i="135"/>
  <c r="G19" i="135"/>
  <c r="H23" i="135"/>
  <c r="G11" i="152" s="1"/>
  <c r="G20" i="135"/>
  <c r="K36" i="135"/>
  <c r="G14" i="135"/>
  <c r="K37" i="134"/>
  <c r="K34" i="134"/>
  <c r="K33" i="134"/>
  <c r="K32" i="134"/>
  <c r="K31" i="134"/>
  <c r="G23" i="134"/>
  <c r="G17" i="134"/>
  <c r="G19" i="134"/>
  <c r="G18" i="134"/>
  <c r="G22" i="134"/>
  <c r="H23" i="134"/>
  <c r="G10" i="152" s="1"/>
  <c r="G20" i="134"/>
  <c r="G11" i="134"/>
  <c r="G13" i="134"/>
  <c r="G10" i="134"/>
  <c r="G15" i="134"/>
  <c r="G12" i="134"/>
  <c r="H16" i="134"/>
  <c r="G10" i="126" s="1"/>
  <c r="G14" i="134"/>
  <c r="K19" i="105"/>
  <c r="G19" i="105"/>
  <c r="K26" i="105"/>
  <c r="K22" i="105"/>
  <c r="K18" i="105"/>
  <c r="G26" i="105"/>
  <c r="G22" i="105"/>
  <c r="G18" i="105"/>
  <c r="G17" i="105"/>
  <c r="G16" i="135" l="1"/>
  <c r="G33" i="134"/>
  <c r="G35" i="134"/>
  <c r="G34" i="134"/>
  <c r="G16" i="134"/>
  <c r="G31" i="134"/>
  <c r="H37" i="134"/>
  <c r="G10" i="150" s="1"/>
  <c r="G36" i="134"/>
  <c r="D10" i="150"/>
  <c r="G37" i="134"/>
  <c r="C20" i="147"/>
  <c r="C30" i="147" s="1"/>
  <c r="D20" i="147"/>
  <c r="D30" i="147" s="1"/>
  <c r="E20" i="147"/>
  <c r="E30" i="147" s="1"/>
  <c r="B20" i="147"/>
  <c r="B30" i="147" s="1"/>
  <c r="H11" i="141" l="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26" i="141"/>
  <c r="I26" i="141"/>
  <c r="J26" i="141"/>
  <c r="K26" i="141"/>
  <c r="H10" i="141"/>
  <c r="K10" i="141"/>
  <c r="J10" i="141"/>
  <c r="I10" i="141"/>
  <c r="L21" i="141" l="1"/>
  <c r="L19" i="141"/>
  <c r="L11" i="141"/>
  <c r="L16" i="141"/>
  <c r="L14" i="141"/>
  <c r="L26" i="141"/>
  <c r="L24" i="141"/>
  <c r="L22" i="141"/>
  <c r="L20" i="141"/>
  <c r="L17" i="141"/>
  <c r="L25" i="141"/>
  <c r="L18" i="141"/>
  <c r="L15" i="141"/>
  <c r="L13" i="141"/>
  <c r="L12" i="141"/>
  <c r="L23" i="141"/>
  <c r="L10" i="141"/>
  <c r="G7" i="105" l="1"/>
  <c r="D13" i="141" l="1"/>
  <c r="E13" i="141"/>
  <c r="D15" i="141"/>
  <c r="E15" i="141"/>
  <c r="D17" i="141"/>
  <c r="E17" i="141"/>
  <c r="D19" i="141"/>
  <c r="E19" i="141"/>
  <c r="D21" i="141"/>
  <c r="E21" i="141"/>
  <c r="D23" i="141"/>
  <c r="E23" i="141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D23" i="140"/>
  <c r="E23" i="140"/>
  <c r="C23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E25" i="140"/>
  <c r="D25" i="140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D23" i="139"/>
  <c r="E23" i="139"/>
  <c r="E25" i="139"/>
  <c r="D25" i="139"/>
  <c r="C23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D23" i="120"/>
  <c r="E23" i="120"/>
  <c r="E25" i="120"/>
  <c r="D25" i="120"/>
  <c r="C23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G45" i="105" l="1"/>
  <c r="K45" i="105"/>
  <c r="B39" i="43" l="1"/>
  <c r="B38" i="43"/>
  <c r="B37" i="43"/>
  <c r="B36" i="43"/>
  <c r="A39" i="43"/>
  <c r="A38" i="43"/>
  <c r="A37" i="43"/>
  <c r="A36" i="43"/>
  <c r="A22" i="43"/>
  <c r="A8" i="43"/>
  <c r="A7" i="43"/>
  <c r="A6" i="43"/>
  <c r="A5" i="43"/>
  <c r="O29" i="147" l="1"/>
  <c r="P29" i="147"/>
  <c r="Q29" i="147"/>
  <c r="N29" i="147"/>
  <c r="M31" i="147"/>
  <c r="M32" i="147"/>
  <c r="M33" i="147"/>
  <c r="M30" i="147"/>
  <c r="I29" i="147"/>
  <c r="J29" i="147"/>
  <c r="K29" i="147"/>
  <c r="H29" i="147"/>
  <c r="G31" i="147"/>
  <c r="G32" i="147"/>
  <c r="G33" i="147"/>
  <c r="G30" i="147"/>
  <c r="L17" i="147" l="1"/>
  <c r="L18" i="147"/>
  <c r="L19" i="147"/>
  <c r="F20" i="147"/>
  <c r="F17" i="147"/>
  <c r="F18" i="147"/>
  <c r="F19" i="147"/>
  <c r="Q20" i="147"/>
  <c r="K20" i="147"/>
  <c r="P20" i="147"/>
  <c r="Q30" i="147" s="1"/>
  <c r="O20" i="147"/>
  <c r="P30" i="147" s="1"/>
  <c r="N20" i="147"/>
  <c r="O30" i="147" s="1"/>
  <c r="M20" i="147"/>
  <c r="N30" i="147" s="1"/>
  <c r="J20" i="147"/>
  <c r="K30" i="147" s="1"/>
  <c r="I20" i="147"/>
  <c r="J30" i="147" s="1"/>
  <c r="H20" i="147"/>
  <c r="I30" i="147" s="1"/>
  <c r="G20" i="147"/>
  <c r="H30" i="147" s="1"/>
  <c r="R20" i="147" l="1"/>
  <c r="L20" i="147"/>
  <c r="B4" i="147" l="1"/>
  <c r="M7" i="146" l="1"/>
  <c r="H7" i="146"/>
  <c r="B7" i="146"/>
  <c r="K7" i="146" s="1"/>
  <c r="B4" i="146"/>
  <c r="I7" i="146" l="1"/>
  <c r="C7" i="146"/>
  <c r="E7" i="146"/>
  <c r="E42" i="145"/>
  <c r="G42" i="145" s="1"/>
  <c r="E41" i="145"/>
  <c r="F49" i="145" s="1"/>
  <c r="J43" i="145"/>
  <c r="I43" i="145"/>
  <c r="I51" i="145"/>
  <c r="I42" i="145"/>
  <c r="I50" i="145"/>
  <c r="I41" i="145"/>
  <c r="H41" i="145"/>
  <c r="I49" i="145" s="1"/>
  <c r="G43" i="145"/>
  <c r="F43" i="145"/>
  <c r="E43" i="145"/>
  <c r="F51" i="145" s="1"/>
  <c r="F42" i="145"/>
  <c r="F41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B4" i="145"/>
  <c r="H5" i="145"/>
  <c r="H45" i="145" s="1"/>
  <c r="E5" i="145"/>
  <c r="E45" i="145" s="1"/>
  <c r="B5" i="145"/>
  <c r="B45" i="145" s="1"/>
  <c r="D42" i="145" l="1"/>
  <c r="G41" i="145"/>
  <c r="J42" i="145"/>
  <c r="D41" i="145"/>
  <c r="L7" i="146"/>
  <c r="F7" i="146"/>
  <c r="J7" i="146"/>
  <c r="J41" i="145"/>
  <c r="F50" i="145"/>
  <c r="A52" i="113"/>
  <c r="A47" i="113"/>
  <c r="A42" i="113"/>
  <c r="A37" i="113"/>
  <c r="A25" i="113"/>
  <c r="A20" i="113"/>
  <c r="A15" i="113"/>
  <c r="A10" i="113"/>
  <c r="I33" i="113"/>
  <c r="E33" i="113"/>
  <c r="I6" i="113"/>
  <c r="E6" i="113"/>
  <c r="A52" i="112"/>
  <c r="A47" i="112"/>
  <c r="A42" i="112"/>
  <c r="A37" i="112"/>
  <c r="A25" i="112"/>
  <c r="A20" i="112"/>
  <c r="A15" i="112"/>
  <c r="A10" i="112"/>
  <c r="I33" i="112"/>
  <c r="E33" i="112"/>
  <c r="I6" i="112"/>
  <c r="E6" i="112"/>
  <c r="A52" i="111"/>
  <c r="A47" i="111"/>
  <c r="A42" i="111"/>
  <c r="A37" i="111"/>
  <c r="A25" i="111"/>
  <c r="A20" i="111"/>
  <c r="A15" i="111"/>
  <c r="A10" i="111"/>
  <c r="I33" i="111"/>
  <c r="E33" i="111"/>
  <c r="I6" i="111"/>
  <c r="E6" i="111"/>
  <c r="A52" i="110"/>
  <c r="A47" i="110"/>
  <c r="A42" i="110"/>
  <c r="A37" i="110"/>
  <c r="A25" i="110"/>
  <c r="A20" i="110"/>
  <c r="A15" i="110"/>
  <c r="A10" i="110"/>
  <c r="I33" i="110"/>
  <c r="E33" i="110"/>
  <c r="I6" i="110"/>
  <c r="E6" i="110"/>
  <c r="A52" i="109"/>
  <c r="A47" i="109"/>
  <c r="A42" i="109"/>
  <c r="A37" i="109"/>
  <c r="A25" i="109"/>
  <c r="A20" i="109"/>
  <c r="A15" i="109"/>
  <c r="A10" i="109"/>
  <c r="I33" i="109"/>
  <c r="E33" i="109"/>
  <c r="I6" i="109"/>
  <c r="E6" i="109"/>
  <c r="A52" i="108"/>
  <c r="A47" i="108"/>
  <c r="A42" i="108"/>
  <c r="A37" i="108"/>
  <c r="A25" i="108"/>
  <c r="A20" i="108"/>
  <c r="A15" i="108"/>
  <c r="A10" i="108"/>
  <c r="I33" i="108"/>
  <c r="E33" i="108"/>
  <c r="I6" i="108"/>
  <c r="E6" i="108"/>
  <c r="A52" i="107"/>
  <c r="A47" i="107"/>
  <c r="A42" i="107"/>
  <c r="A37" i="107"/>
  <c r="A25" i="107"/>
  <c r="A20" i="107"/>
  <c r="A15" i="107"/>
  <c r="A10" i="107"/>
  <c r="I33" i="107"/>
  <c r="E33" i="107"/>
  <c r="I6" i="107"/>
  <c r="E6" i="107"/>
  <c r="B4" i="122"/>
  <c r="G6" i="105"/>
  <c r="K6" i="105" s="1"/>
  <c r="F6" i="105"/>
  <c r="J6" i="105" s="1"/>
  <c r="E6" i="105"/>
  <c r="I6" i="105" s="1"/>
  <c r="D6" i="105"/>
  <c r="H6" i="105" s="1"/>
  <c r="D4" i="105"/>
  <c r="H5" i="126"/>
  <c r="J21" i="126" s="1"/>
  <c r="G5" i="126"/>
  <c r="C38" i="126" s="1"/>
  <c r="A25" i="137"/>
  <c r="G33" i="137" s="1"/>
  <c r="A20" i="137"/>
  <c r="A15" i="137"/>
  <c r="A10" i="137"/>
  <c r="I6" i="137"/>
  <c r="E6" i="137"/>
  <c r="A31" i="136"/>
  <c r="A24" i="136"/>
  <c r="A17" i="136"/>
  <c r="A10" i="136"/>
  <c r="I6" i="136"/>
  <c r="E6" i="136"/>
  <c r="A31" i="135"/>
  <c r="A24" i="135"/>
  <c r="A17" i="135"/>
  <c r="A10" i="135"/>
  <c r="I6" i="135"/>
  <c r="E6" i="135"/>
  <c r="A31" i="134"/>
  <c r="A24" i="134"/>
  <c r="A17" i="134"/>
  <c r="A10" i="134"/>
  <c r="B46" i="134" s="1"/>
  <c r="I6" i="134"/>
  <c r="E6" i="134"/>
  <c r="A41" i="116"/>
  <c r="A31" i="116"/>
  <c r="A24" i="116"/>
  <c r="A17" i="116"/>
  <c r="A10" i="116"/>
  <c r="I6" i="116"/>
  <c r="E6" i="116"/>
  <c r="B4" i="133"/>
  <c r="H5" i="120"/>
  <c r="G5" i="120"/>
  <c r="I33" i="120" s="1"/>
  <c r="H5" i="139"/>
  <c r="J33" i="139" s="1"/>
  <c r="G5" i="139"/>
  <c r="I33" i="139" s="1"/>
  <c r="H5" i="140"/>
  <c r="G5" i="140"/>
  <c r="C33" i="140" s="1"/>
  <c r="H5" i="141"/>
  <c r="D33" i="141" s="1"/>
  <c r="G5" i="141"/>
  <c r="C33" i="141" s="1"/>
  <c r="J33" i="140"/>
  <c r="D33" i="140"/>
  <c r="E24" i="140"/>
  <c r="E26" i="140" s="1"/>
  <c r="D24" i="140"/>
  <c r="D26" i="140" s="1"/>
  <c r="C24" i="140"/>
  <c r="C26" i="140" s="1"/>
  <c r="D33" i="139"/>
  <c r="E24" i="139"/>
  <c r="E26" i="139" s="1"/>
  <c r="D24" i="139"/>
  <c r="D26" i="139" s="1"/>
  <c r="C24" i="139"/>
  <c r="C26" i="139" s="1"/>
  <c r="J33" i="120"/>
  <c r="D33" i="120"/>
  <c r="I33" i="140" l="1"/>
  <c r="A33" i="137"/>
  <c r="J33" i="141"/>
  <c r="I33" i="141"/>
  <c r="C33" i="139"/>
  <c r="F10" i="140"/>
  <c r="F12" i="140"/>
  <c r="F17" i="140"/>
  <c r="F22" i="140"/>
  <c r="F13" i="140"/>
  <c r="F18" i="140"/>
  <c r="F16" i="140"/>
  <c r="F21" i="140"/>
  <c r="F14" i="140"/>
  <c r="F20" i="140"/>
  <c r="F13" i="139"/>
  <c r="F14" i="139"/>
  <c r="F22" i="139"/>
  <c r="F12" i="139"/>
  <c r="F16" i="139"/>
  <c r="F20" i="139"/>
  <c r="F17" i="139"/>
  <c r="F21" i="139"/>
  <c r="F10" i="139"/>
  <c r="F18" i="139"/>
  <c r="F11" i="139"/>
  <c r="F15" i="139"/>
  <c r="F19" i="139"/>
  <c r="F11" i="140"/>
  <c r="F15" i="140"/>
  <c r="F19" i="140"/>
  <c r="F23" i="140"/>
  <c r="F23" i="139"/>
  <c r="C33" i="120"/>
  <c r="I21" i="126"/>
  <c r="I39" i="126"/>
  <c r="C21" i="126"/>
  <c r="D38" i="126"/>
  <c r="D21" i="126"/>
  <c r="J39" i="126"/>
  <c r="H40" i="137"/>
  <c r="D40" i="137"/>
  <c r="B40" i="137"/>
  <c r="B39" i="137"/>
  <c r="F28" i="137"/>
  <c r="E25" i="141" s="1"/>
  <c r="F25" i="137"/>
  <c r="F26" i="137"/>
  <c r="E28" i="137"/>
  <c r="E26" i="137"/>
  <c r="E25" i="137"/>
  <c r="D29" i="137"/>
  <c r="C13" i="150" s="1"/>
  <c r="C14" i="150" s="1"/>
  <c r="D27" i="137"/>
  <c r="C40" i="137"/>
  <c r="H23" i="137"/>
  <c r="H22" i="137"/>
  <c r="H21" i="137"/>
  <c r="H20" i="137"/>
  <c r="H18" i="137"/>
  <c r="C39" i="137"/>
  <c r="H16" i="137"/>
  <c r="H15" i="137"/>
  <c r="H39" i="137"/>
  <c r="H38" i="137"/>
  <c r="B38" i="137"/>
  <c r="J37" i="137"/>
  <c r="I37" i="137"/>
  <c r="D37" i="137"/>
  <c r="C37" i="137"/>
  <c r="H13" i="137"/>
  <c r="H12" i="137"/>
  <c r="H11" i="137"/>
  <c r="H48" i="136"/>
  <c r="B48" i="136"/>
  <c r="H47" i="136"/>
  <c r="B47" i="136"/>
  <c r="H46" i="136"/>
  <c r="B46" i="136"/>
  <c r="J45" i="136"/>
  <c r="I45" i="136"/>
  <c r="D45" i="136"/>
  <c r="C45" i="136"/>
  <c r="G41" i="136"/>
  <c r="A41" i="136"/>
  <c r="C48" i="136"/>
  <c r="H48" i="135"/>
  <c r="B48" i="135"/>
  <c r="H47" i="135"/>
  <c r="B47" i="135"/>
  <c r="H46" i="135"/>
  <c r="B46" i="135"/>
  <c r="J45" i="135"/>
  <c r="I45" i="135"/>
  <c r="D45" i="135"/>
  <c r="C45" i="135"/>
  <c r="G41" i="135"/>
  <c r="A41" i="135"/>
  <c r="H48" i="134"/>
  <c r="B48" i="134"/>
  <c r="H47" i="134"/>
  <c r="B47" i="134"/>
  <c r="H46" i="134"/>
  <c r="J45" i="134"/>
  <c r="I45" i="134"/>
  <c r="D45" i="134"/>
  <c r="C45" i="134"/>
  <c r="G41" i="134"/>
  <c r="A41" i="134"/>
  <c r="G41" i="116"/>
  <c r="J45" i="116"/>
  <c r="I45" i="116"/>
  <c r="H48" i="116"/>
  <c r="H47" i="116"/>
  <c r="H46" i="116"/>
  <c r="D45" i="116"/>
  <c r="C45" i="116"/>
  <c r="B48" i="116"/>
  <c r="B47" i="116"/>
  <c r="B46" i="116"/>
  <c r="D35" i="133"/>
  <c r="D36" i="133"/>
  <c r="D37" i="133"/>
  <c r="F33" i="133"/>
  <c r="G33" i="133"/>
  <c r="H33" i="133"/>
  <c r="E33" i="133"/>
  <c r="D34" i="133"/>
  <c r="C21" i="133"/>
  <c r="F36" i="133" s="1"/>
  <c r="K18" i="133"/>
  <c r="K17" i="133"/>
  <c r="K16" i="133"/>
  <c r="K24" i="133"/>
  <c r="K20" i="133"/>
  <c r="F20" i="133"/>
  <c r="F24" i="133"/>
  <c r="F16" i="133"/>
  <c r="F17" i="133"/>
  <c r="F18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F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7" i="137" l="1"/>
  <c r="F29" i="137" s="1"/>
  <c r="E13" i="150" s="1"/>
  <c r="F24" i="139"/>
  <c r="F24" i="140"/>
  <c r="K25" i="133"/>
  <c r="D25" i="141"/>
  <c r="C38" i="137"/>
  <c r="C46" i="134"/>
  <c r="H25" i="137"/>
  <c r="H26" i="137"/>
  <c r="D46" i="136"/>
  <c r="C46" i="136"/>
  <c r="P19" i="129"/>
  <c r="H28" i="137"/>
  <c r="E27" i="137"/>
  <c r="H24" i="137"/>
  <c r="G13" i="151" s="1"/>
  <c r="D39" i="137"/>
  <c r="H17" i="137"/>
  <c r="G10" i="137"/>
  <c r="G12" i="137"/>
  <c r="G13" i="137"/>
  <c r="G11" i="137"/>
  <c r="C47" i="136"/>
  <c r="D47" i="136"/>
  <c r="J47" i="136"/>
  <c r="J48" i="136"/>
  <c r="J46" i="136"/>
  <c r="D48" i="136"/>
  <c r="C48" i="135"/>
  <c r="D47" i="135"/>
  <c r="D48" i="135"/>
  <c r="J46" i="135"/>
  <c r="C47" i="135"/>
  <c r="I48" i="135"/>
  <c r="D46" i="135"/>
  <c r="C48" i="134"/>
  <c r="D47" i="134"/>
  <c r="D48" i="134"/>
  <c r="J46" i="134"/>
  <c r="C47" i="134"/>
  <c r="D46" i="134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E14" i="150" l="1"/>
  <c r="C49" i="134"/>
  <c r="C49" i="136"/>
  <c r="D49" i="135"/>
  <c r="H19" i="137"/>
  <c r="G13" i="152" s="1"/>
  <c r="I48" i="136"/>
  <c r="I46" i="136"/>
  <c r="C46" i="135"/>
  <c r="C49" i="135" s="1"/>
  <c r="I47" i="135"/>
  <c r="I46" i="135"/>
  <c r="I49" i="135" s="1"/>
  <c r="D49" i="134"/>
  <c r="D38" i="137"/>
  <c r="D41" i="137" s="1"/>
  <c r="H14" i="137"/>
  <c r="G13" i="126" s="1"/>
  <c r="H27" i="137"/>
  <c r="E29" i="137"/>
  <c r="D13" i="150" s="1"/>
  <c r="D14" i="150" s="1"/>
  <c r="C41" i="137"/>
  <c r="J49" i="136"/>
  <c r="D49" i="136"/>
  <c r="I47" i="136"/>
  <c r="J47" i="135"/>
  <c r="J48" i="135"/>
  <c r="I46" i="134"/>
  <c r="I48" i="134"/>
  <c r="I47" i="134"/>
  <c r="J47" i="134"/>
  <c r="J48" i="134"/>
  <c r="F10" i="150" l="1"/>
  <c r="F11" i="150"/>
  <c r="F12" i="150"/>
  <c r="G27" i="137"/>
  <c r="F13" i="150"/>
  <c r="G29" i="137"/>
  <c r="G25" i="137"/>
  <c r="G26" i="137"/>
  <c r="G28" i="137"/>
  <c r="J40" i="137"/>
  <c r="I49" i="136"/>
  <c r="J38" i="137"/>
  <c r="J39" i="137"/>
  <c r="J49" i="135"/>
  <c r="J49" i="134"/>
  <c r="H29" i="137"/>
  <c r="G13" i="150" s="1"/>
  <c r="I39" i="137"/>
  <c r="I40" i="137"/>
  <c r="I38" i="137"/>
  <c r="I49" i="134"/>
  <c r="C26" i="122"/>
  <c r="C25" i="122"/>
  <c r="C24" i="122"/>
  <c r="C23" i="122"/>
  <c r="C22" i="122"/>
  <c r="C21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S23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B20" i="122"/>
  <c r="G23" i="122"/>
  <c r="G22" i="122"/>
  <c r="G21" i="122"/>
  <c r="G26" i="122"/>
  <c r="F14" i="150" l="1"/>
  <c r="J41" i="137"/>
  <c r="I41" i="137"/>
  <c r="F14" i="126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4" i="120" l="1"/>
  <c r="C26" i="120" s="1"/>
  <c r="E24" i="120"/>
  <c r="F13" i="120" s="1"/>
  <c r="D24" i="120"/>
  <c r="D26" i="120" s="1"/>
  <c r="F16" i="120" l="1"/>
  <c r="F23" i="120"/>
  <c r="F22" i="120"/>
  <c r="F15" i="120"/>
  <c r="F20" i="120"/>
  <c r="F12" i="120"/>
  <c r="E26" i="120"/>
  <c r="F18" i="120"/>
  <c r="F11" i="120"/>
  <c r="F10" i="120"/>
  <c r="F19" i="120"/>
  <c r="F14" i="120"/>
  <c r="F21" i="120"/>
  <c r="F17" i="120"/>
  <c r="F24" i="120" l="1"/>
  <c r="K52" i="105" l="1"/>
  <c r="E32" i="116"/>
  <c r="F36" i="116" l="1"/>
  <c r="E36" i="116"/>
  <c r="F32" i="116"/>
  <c r="E33" i="116"/>
  <c r="F33" i="116"/>
  <c r="E34" i="116"/>
  <c r="F34" i="116"/>
  <c r="F31" i="116"/>
  <c r="D32" i="116"/>
  <c r="D33" i="116"/>
  <c r="D34" i="116"/>
  <c r="D31" i="116"/>
  <c r="E31" i="116"/>
  <c r="H29" i="116"/>
  <c r="G25" i="140" s="1"/>
  <c r="D48" i="116"/>
  <c r="H27" i="116"/>
  <c r="H26" i="116"/>
  <c r="H25" i="116"/>
  <c r="H24" i="116"/>
  <c r="H22" i="116"/>
  <c r="G25" i="139" s="1"/>
  <c r="D47" i="116"/>
  <c r="H20" i="116"/>
  <c r="H19" i="116"/>
  <c r="H18" i="116"/>
  <c r="H17" i="116"/>
  <c r="H11" i="116"/>
  <c r="H12" i="116"/>
  <c r="H13" i="116"/>
  <c r="H15" i="116"/>
  <c r="G25" i="120" s="1"/>
  <c r="H10" i="116"/>
  <c r="H10" i="107"/>
  <c r="F35" i="116" l="1"/>
  <c r="F37" i="116" s="1"/>
  <c r="H36" i="116"/>
  <c r="G25" i="141" s="1"/>
  <c r="H32" i="116"/>
  <c r="H34" i="116"/>
  <c r="H28" i="116"/>
  <c r="G24" i="140" s="1"/>
  <c r="H23" i="116"/>
  <c r="C47" i="116"/>
  <c r="H33" i="116"/>
  <c r="H21" i="116"/>
  <c r="G24" i="139" s="1"/>
  <c r="E35" i="116"/>
  <c r="D35" i="116"/>
  <c r="D37" i="116"/>
  <c r="H31" i="116"/>
  <c r="H14" i="116"/>
  <c r="G24" i="120" s="1"/>
  <c r="G26" i="139" l="1"/>
  <c r="G14" i="152"/>
  <c r="H35" i="116"/>
  <c r="G24" i="141" s="1"/>
  <c r="G25" i="116"/>
  <c r="G29" i="116"/>
  <c r="G26" i="116"/>
  <c r="G24" i="116"/>
  <c r="G27" i="116"/>
  <c r="G30" i="116"/>
  <c r="G28" i="116"/>
  <c r="K35" i="116"/>
  <c r="D46" i="116"/>
  <c r="D49" i="116" s="1"/>
  <c r="J46" i="116"/>
  <c r="J47" i="116"/>
  <c r="J48" i="116"/>
  <c r="H30" i="116"/>
  <c r="C48" i="116"/>
  <c r="G11" i="116"/>
  <c r="C46" i="116"/>
  <c r="E37" i="116"/>
  <c r="G15" i="116"/>
  <c r="G13" i="116"/>
  <c r="H16" i="116"/>
  <c r="G12" i="116"/>
  <c r="G26" i="120" l="1"/>
  <c r="G14" i="126"/>
  <c r="G26" i="140"/>
  <c r="G14" i="151"/>
  <c r="C49" i="116"/>
  <c r="I46" i="116"/>
  <c r="G37" i="116"/>
  <c r="G32" i="116"/>
  <c r="G34" i="116"/>
  <c r="G36" i="116"/>
  <c r="G31" i="116"/>
  <c r="G33" i="116"/>
  <c r="G35" i="116"/>
  <c r="K37" i="116"/>
  <c r="K36" i="116"/>
  <c r="K34" i="116"/>
  <c r="K31" i="116"/>
  <c r="K32" i="116"/>
  <c r="K33" i="116"/>
  <c r="J49" i="116"/>
  <c r="H37" i="116"/>
  <c r="I48" i="116"/>
  <c r="I47" i="116"/>
  <c r="G16" i="116"/>
  <c r="G26" i="141" l="1"/>
  <c r="G14" i="150"/>
  <c r="I49" i="116"/>
  <c r="D55" i="113"/>
  <c r="D54" i="113"/>
  <c r="D53" i="113"/>
  <c r="D52" i="113"/>
  <c r="F28" i="113"/>
  <c r="E28" i="113"/>
  <c r="D28" i="113"/>
  <c r="F27" i="113"/>
  <c r="E27" i="113"/>
  <c r="D27" i="113"/>
  <c r="F26" i="113"/>
  <c r="E26" i="113"/>
  <c r="D26" i="113"/>
  <c r="F25" i="113"/>
  <c r="E25" i="113"/>
  <c r="D25" i="113"/>
  <c r="H23" i="113"/>
  <c r="H22" i="113"/>
  <c r="H21" i="113"/>
  <c r="H20" i="113"/>
  <c r="H18" i="113"/>
  <c r="H17" i="113"/>
  <c r="G17" i="113"/>
  <c r="K16" i="113"/>
  <c r="H16" i="113"/>
  <c r="H15" i="113"/>
  <c r="K10" i="113"/>
  <c r="H13" i="113"/>
  <c r="H12" i="113"/>
  <c r="G12" i="113"/>
  <c r="H11" i="113"/>
  <c r="H10" i="113"/>
  <c r="D55" i="112"/>
  <c r="D54" i="112"/>
  <c r="D53" i="112"/>
  <c r="D52" i="112"/>
  <c r="K28" i="112"/>
  <c r="F28" i="112"/>
  <c r="E28" i="112"/>
  <c r="H28" i="112" s="1"/>
  <c r="D28" i="112"/>
  <c r="K27" i="112"/>
  <c r="F27" i="112"/>
  <c r="E27" i="112"/>
  <c r="H27" i="112" s="1"/>
  <c r="D27" i="112"/>
  <c r="K26" i="112"/>
  <c r="F26" i="112"/>
  <c r="E26" i="112"/>
  <c r="H26" i="112" s="1"/>
  <c r="D26" i="112"/>
  <c r="F25" i="112"/>
  <c r="E25" i="112"/>
  <c r="D25" i="112"/>
  <c r="H23" i="112"/>
  <c r="G23" i="112"/>
  <c r="H22" i="112"/>
  <c r="K21" i="112"/>
  <c r="H21" i="112"/>
  <c r="H20" i="112"/>
  <c r="H18" i="112"/>
  <c r="G18" i="112"/>
  <c r="H17" i="112"/>
  <c r="K16" i="112"/>
  <c r="H16" i="112"/>
  <c r="H15" i="112"/>
  <c r="H13" i="112"/>
  <c r="G13" i="112"/>
  <c r="H12" i="112"/>
  <c r="K11" i="112"/>
  <c r="H11" i="112"/>
  <c r="H10" i="112"/>
  <c r="D55" i="111"/>
  <c r="D54" i="111"/>
  <c r="D53" i="111"/>
  <c r="D52" i="111"/>
  <c r="F28" i="111"/>
  <c r="E28" i="111"/>
  <c r="H28" i="111" s="1"/>
  <c r="D28" i="111"/>
  <c r="F27" i="111"/>
  <c r="E27" i="111"/>
  <c r="H27" i="111" s="1"/>
  <c r="D27" i="111"/>
  <c r="F26" i="111"/>
  <c r="E26" i="111"/>
  <c r="H26" i="111" s="1"/>
  <c r="D26" i="111"/>
  <c r="F25" i="111"/>
  <c r="E25" i="111"/>
  <c r="H25" i="111" s="1"/>
  <c r="D25" i="111"/>
  <c r="D29" i="111" s="1"/>
  <c r="C18" i="141" s="1"/>
  <c r="H24" i="111"/>
  <c r="G18" i="140" s="1"/>
  <c r="H23" i="111"/>
  <c r="G23" i="111"/>
  <c r="K22" i="111"/>
  <c r="H22" i="111"/>
  <c r="K21" i="111"/>
  <c r="H21" i="111"/>
  <c r="H20" i="111"/>
  <c r="G20" i="111"/>
  <c r="H19" i="111"/>
  <c r="G18" i="139" s="1"/>
  <c r="H18" i="111"/>
  <c r="G18" i="111"/>
  <c r="K17" i="111"/>
  <c r="H17" i="111"/>
  <c r="K16" i="111"/>
  <c r="H16" i="111"/>
  <c r="H15" i="111"/>
  <c r="G15" i="111"/>
  <c r="H14" i="111"/>
  <c r="G18" i="120" s="1"/>
  <c r="H13" i="111"/>
  <c r="G13" i="111"/>
  <c r="K12" i="111"/>
  <c r="H12" i="111"/>
  <c r="K11" i="111"/>
  <c r="H11" i="111"/>
  <c r="H10" i="111"/>
  <c r="G10" i="111"/>
  <c r="D55" i="110"/>
  <c r="D54" i="110"/>
  <c r="D53" i="110"/>
  <c r="D52" i="110"/>
  <c r="F28" i="110"/>
  <c r="E28" i="110"/>
  <c r="H28" i="110" s="1"/>
  <c r="D28" i="110"/>
  <c r="F27" i="110"/>
  <c r="E27" i="110"/>
  <c r="H27" i="110" s="1"/>
  <c r="D27" i="110"/>
  <c r="F26" i="110"/>
  <c r="E26" i="110"/>
  <c r="H26" i="110" s="1"/>
  <c r="D26" i="110"/>
  <c r="F25" i="110"/>
  <c r="E25" i="110"/>
  <c r="H25" i="110" s="1"/>
  <c r="D25" i="110"/>
  <c r="H24" i="110"/>
  <c r="G16" i="140" s="1"/>
  <c r="H23" i="110"/>
  <c r="G23" i="110"/>
  <c r="K22" i="110"/>
  <c r="H22" i="110"/>
  <c r="K21" i="110"/>
  <c r="H21" i="110"/>
  <c r="H20" i="110"/>
  <c r="G20" i="110"/>
  <c r="H19" i="110"/>
  <c r="G16" i="139" s="1"/>
  <c r="H18" i="110"/>
  <c r="G18" i="110"/>
  <c r="K17" i="110"/>
  <c r="H17" i="110"/>
  <c r="K16" i="110"/>
  <c r="H16" i="110"/>
  <c r="H15" i="110"/>
  <c r="G15" i="110"/>
  <c r="H14" i="110"/>
  <c r="G16" i="120" s="1"/>
  <c r="H13" i="110"/>
  <c r="G13" i="110"/>
  <c r="K12" i="110"/>
  <c r="H12" i="110"/>
  <c r="K11" i="110"/>
  <c r="H11" i="110"/>
  <c r="H10" i="110"/>
  <c r="G10" i="110"/>
  <c r="D55" i="109"/>
  <c r="D54" i="109"/>
  <c r="D53" i="109"/>
  <c r="D52" i="109"/>
  <c r="K28" i="109"/>
  <c r="F28" i="109"/>
  <c r="E28" i="109"/>
  <c r="H28" i="109" s="1"/>
  <c r="D28" i="109"/>
  <c r="K27" i="109"/>
  <c r="F27" i="109"/>
  <c r="E27" i="109"/>
  <c r="H27" i="109" s="1"/>
  <c r="D27" i="109"/>
  <c r="K26" i="109"/>
  <c r="F26" i="109"/>
  <c r="E26" i="109"/>
  <c r="H26" i="109" s="1"/>
  <c r="D26" i="109"/>
  <c r="F25" i="109"/>
  <c r="E25" i="109"/>
  <c r="E29" i="109" s="1"/>
  <c r="D25" i="109"/>
  <c r="H23" i="109"/>
  <c r="G23" i="109"/>
  <c r="H22" i="109"/>
  <c r="K21" i="109"/>
  <c r="H21" i="109"/>
  <c r="H20" i="109"/>
  <c r="H18" i="109"/>
  <c r="G18" i="109"/>
  <c r="H17" i="109"/>
  <c r="K16" i="109"/>
  <c r="H16" i="109"/>
  <c r="H15" i="109"/>
  <c r="H13" i="109"/>
  <c r="G13" i="109"/>
  <c r="H12" i="109"/>
  <c r="K11" i="109"/>
  <c r="H11" i="109"/>
  <c r="H10" i="109"/>
  <c r="D55" i="108"/>
  <c r="D54" i="108"/>
  <c r="D53" i="108"/>
  <c r="D52" i="108"/>
  <c r="K28" i="108"/>
  <c r="F28" i="108"/>
  <c r="E28" i="108"/>
  <c r="H28" i="108" s="1"/>
  <c r="D28" i="108"/>
  <c r="F27" i="108"/>
  <c r="E27" i="108"/>
  <c r="H27" i="108" s="1"/>
  <c r="D27" i="108"/>
  <c r="F26" i="108"/>
  <c r="E26" i="108"/>
  <c r="H26" i="108" s="1"/>
  <c r="D26" i="108"/>
  <c r="F25" i="108"/>
  <c r="E25" i="108"/>
  <c r="D25" i="108"/>
  <c r="H23" i="108"/>
  <c r="G23" i="108"/>
  <c r="H22" i="108"/>
  <c r="K21" i="108"/>
  <c r="H21" i="108"/>
  <c r="H20" i="108"/>
  <c r="H18" i="108"/>
  <c r="G18" i="108"/>
  <c r="H17" i="108"/>
  <c r="K16" i="108"/>
  <c r="H16" i="108"/>
  <c r="H15" i="108"/>
  <c r="H13" i="108"/>
  <c r="G13" i="108"/>
  <c r="H12" i="108"/>
  <c r="K11" i="108"/>
  <c r="H11" i="108"/>
  <c r="H10" i="108"/>
  <c r="F55" i="107"/>
  <c r="E55" i="107"/>
  <c r="D55" i="107"/>
  <c r="F54" i="107"/>
  <c r="E54" i="107"/>
  <c r="D54" i="107"/>
  <c r="F53" i="107"/>
  <c r="E53" i="107"/>
  <c r="D53" i="107"/>
  <c r="F52" i="107"/>
  <c r="E52" i="107"/>
  <c r="D52" i="107"/>
  <c r="E26" i="107"/>
  <c r="F26" i="107"/>
  <c r="E27" i="107"/>
  <c r="F27" i="107"/>
  <c r="E28" i="107"/>
  <c r="F28" i="107"/>
  <c r="F25" i="107"/>
  <c r="E25" i="107"/>
  <c r="D26" i="107"/>
  <c r="D27" i="107"/>
  <c r="D28" i="107"/>
  <c r="D25" i="107"/>
  <c r="H50" i="107"/>
  <c r="H49" i="107"/>
  <c r="H48" i="107"/>
  <c r="H47" i="107"/>
  <c r="H45" i="107"/>
  <c r="H44" i="107"/>
  <c r="H43" i="107"/>
  <c r="H42" i="107"/>
  <c r="H40" i="107"/>
  <c r="H39" i="107"/>
  <c r="H38" i="107"/>
  <c r="H37" i="107"/>
  <c r="K20" i="107"/>
  <c r="G10" i="107"/>
  <c r="K28" i="105"/>
  <c r="G28" i="105"/>
  <c r="F29" i="111" l="1"/>
  <c r="E18" i="141" s="1"/>
  <c r="E29" i="108"/>
  <c r="D12" i="141" s="1"/>
  <c r="D56" i="107"/>
  <c r="C11" i="141" s="1"/>
  <c r="D29" i="112"/>
  <c r="C20" i="141" s="1"/>
  <c r="D29" i="110"/>
  <c r="C16" i="141" s="1"/>
  <c r="F29" i="110"/>
  <c r="E16" i="141" s="1"/>
  <c r="F29" i="113"/>
  <c r="E22" i="141" s="1"/>
  <c r="D56" i="112"/>
  <c r="C21" i="141" s="1"/>
  <c r="E29" i="112"/>
  <c r="G27" i="112" s="1"/>
  <c r="F29" i="112"/>
  <c r="E20" i="141" s="1"/>
  <c r="D56" i="111"/>
  <c r="C19" i="141" s="1"/>
  <c r="D56" i="110"/>
  <c r="C17" i="141" s="1"/>
  <c r="D56" i="109"/>
  <c r="C15" i="141" s="1"/>
  <c r="F29" i="109"/>
  <c r="E14" i="141" s="1"/>
  <c r="D29" i="109"/>
  <c r="C14" i="141" s="1"/>
  <c r="H29" i="109"/>
  <c r="G14" i="141" s="1"/>
  <c r="D14" i="141"/>
  <c r="D56" i="108"/>
  <c r="C13" i="141" s="1"/>
  <c r="F29" i="108"/>
  <c r="E12" i="141" s="1"/>
  <c r="D29" i="108"/>
  <c r="C12" i="141" s="1"/>
  <c r="H53" i="107"/>
  <c r="F56" i="107"/>
  <c r="E11" i="141" s="1"/>
  <c r="H55" i="107"/>
  <c r="E56" i="107"/>
  <c r="G52" i="107" s="1"/>
  <c r="H54" i="107"/>
  <c r="H51" i="107"/>
  <c r="G11" i="140" s="1"/>
  <c r="K11" i="113"/>
  <c r="D29" i="113"/>
  <c r="C22" i="141" s="1"/>
  <c r="D56" i="113"/>
  <c r="C23" i="141" s="1"/>
  <c r="K17" i="113"/>
  <c r="K18" i="113"/>
  <c r="K22" i="113"/>
  <c r="K23" i="113"/>
  <c r="H26" i="113"/>
  <c r="H14" i="113"/>
  <c r="G22" i="120" s="1"/>
  <c r="G10" i="113"/>
  <c r="G11" i="113"/>
  <c r="K21" i="113"/>
  <c r="H27" i="113"/>
  <c r="G13" i="113"/>
  <c r="K15" i="113"/>
  <c r="H19" i="113"/>
  <c r="G22" i="139" s="1"/>
  <c r="G15" i="113"/>
  <c r="G16" i="113"/>
  <c r="H24" i="113"/>
  <c r="G22" i="140" s="1"/>
  <c r="G20" i="113"/>
  <c r="G21" i="113"/>
  <c r="G22" i="113"/>
  <c r="H28" i="113"/>
  <c r="E29" i="113"/>
  <c r="D22" i="141" s="1"/>
  <c r="K12" i="113"/>
  <c r="K13" i="113"/>
  <c r="G18" i="113"/>
  <c r="K20" i="113"/>
  <c r="G23" i="113"/>
  <c r="H25" i="113"/>
  <c r="K26" i="113"/>
  <c r="G11" i="112"/>
  <c r="K13" i="112"/>
  <c r="G16" i="112"/>
  <c r="K18" i="112"/>
  <c r="G21" i="112"/>
  <c r="K23" i="112"/>
  <c r="K25" i="112"/>
  <c r="K29" i="112" s="1"/>
  <c r="G10" i="112"/>
  <c r="K12" i="112"/>
  <c r="H14" i="112"/>
  <c r="G20" i="120" s="1"/>
  <c r="G15" i="112"/>
  <c r="K17" i="112"/>
  <c r="H19" i="112"/>
  <c r="G20" i="139" s="1"/>
  <c r="G20" i="112"/>
  <c r="K22" i="112"/>
  <c r="H24" i="112"/>
  <c r="G20" i="140" s="1"/>
  <c r="H25" i="112"/>
  <c r="K10" i="112"/>
  <c r="K14" i="112" s="1"/>
  <c r="G12" i="112"/>
  <c r="K15" i="112"/>
  <c r="K19" i="112" s="1"/>
  <c r="G17" i="112"/>
  <c r="K20" i="112"/>
  <c r="G22" i="112"/>
  <c r="K25" i="111"/>
  <c r="K26" i="111"/>
  <c r="E29" i="111"/>
  <c r="K27" i="111"/>
  <c r="K10" i="111"/>
  <c r="G12" i="111"/>
  <c r="K15" i="111"/>
  <c r="K19" i="111" s="1"/>
  <c r="G17" i="111"/>
  <c r="K20" i="111"/>
  <c r="G22" i="111"/>
  <c r="G11" i="111"/>
  <c r="K13" i="111"/>
  <c r="G16" i="111"/>
  <c r="K18" i="111"/>
  <c r="G21" i="111"/>
  <c r="K23" i="111"/>
  <c r="K25" i="110"/>
  <c r="K26" i="110"/>
  <c r="E29" i="110"/>
  <c r="K27" i="110"/>
  <c r="K10" i="110"/>
  <c r="G12" i="110"/>
  <c r="K15" i="110"/>
  <c r="G17" i="110"/>
  <c r="K20" i="110"/>
  <c r="G22" i="110"/>
  <c r="G11" i="110"/>
  <c r="G14" i="110" s="1"/>
  <c r="K13" i="110"/>
  <c r="G16" i="110"/>
  <c r="K18" i="110"/>
  <c r="G21" i="110"/>
  <c r="G24" i="110" s="1"/>
  <c r="K23" i="110"/>
  <c r="G11" i="109"/>
  <c r="K13" i="109"/>
  <c r="G16" i="109"/>
  <c r="K18" i="109"/>
  <c r="G21" i="109"/>
  <c r="K23" i="109"/>
  <c r="G25" i="109"/>
  <c r="K25" i="109"/>
  <c r="K29" i="109" s="1"/>
  <c r="G26" i="109"/>
  <c r="G27" i="109"/>
  <c r="G28" i="109"/>
  <c r="G10" i="109"/>
  <c r="K12" i="109"/>
  <c r="H14" i="109"/>
  <c r="G14" i="120" s="1"/>
  <c r="G15" i="109"/>
  <c r="K17" i="109"/>
  <c r="H19" i="109"/>
  <c r="G14" i="139" s="1"/>
  <c r="G20" i="109"/>
  <c r="K22" i="109"/>
  <c r="H24" i="109"/>
  <c r="G14" i="140" s="1"/>
  <c r="H25" i="109"/>
  <c r="K10" i="109"/>
  <c r="G12" i="109"/>
  <c r="K15" i="109"/>
  <c r="K19" i="109" s="1"/>
  <c r="G17" i="109"/>
  <c r="K20" i="109"/>
  <c r="G22" i="109"/>
  <c r="K26" i="108"/>
  <c r="H29" i="108"/>
  <c r="G12" i="141" s="1"/>
  <c r="K27" i="108"/>
  <c r="K10" i="108"/>
  <c r="G12" i="108"/>
  <c r="K15" i="108"/>
  <c r="G11" i="108"/>
  <c r="K13" i="108"/>
  <c r="G16" i="108"/>
  <c r="K18" i="108"/>
  <c r="G21" i="108"/>
  <c r="K23" i="108"/>
  <c r="G25" i="108"/>
  <c r="K25" i="108"/>
  <c r="G26" i="108"/>
  <c r="G27" i="108"/>
  <c r="G28" i="108"/>
  <c r="G10" i="108"/>
  <c r="K12" i="108"/>
  <c r="H14" i="108"/>
  <c r="G12" i="120" s="1"/>
  <c r="G15" i="108"/>
  <c r="K17" i="108"/>
  <c r="H19" i="108"/>
  <c r="G12" i="139" s="1"/>
  <c r="G20" i="108"/>
  <c r="G24" i="108" s="1"/>
  <c r="K22" i="108"/>
  <c r="H24" i="108"/>
  <c r="G12" i="140" s="1"/>
  <c r="H25" i="108"/>
  <c r="G17" i="108"/>
  <c r="K20" i="108"/>
  <c r="K24" i="108" s="1"/>
  <c r="G22" i="108"/>
  <c r="H52" i="107"/>
  <c r="F29" i="107"/>
  <c r="E10" i="141" s="1"/>
  <c r="E29" i="107"/>
  <c r="D10" i="141" s="1"/>
  <c r="D29" i="107"/>
  <c r="C10" i="141" s="1"/>
  <c r="H46" i="107"/>
  <c r="G11" i="139" s="1"/>
  <c r="H41" i="107"/>
  <c r="G11" i="120" s="1"/>
  <c r="H18" i="107"/>
  <c r="G16" i="107"/>
  <c r="H13" i="107"/>
  <c r="G15" i="107"/>
  <c r="H23" i="107"/>
  <c r="G21" i="107"/>
  <c r="K22" i="107"/>
  <c r="G11" i="107"/>
  <c r="K18" i="107"/>
  <c r="K15" i="107"/>
  <c r="K11" i="107"/>
  <c r="K17" i="107"/>
  <c r="G20" i="107"/>
  <c r="K27" i="107"/>
  <c r="K12" i="107"/>
  <c r="K16" i="107"/>
  <c r="K21" i="107"/>
  <c r="H25" i="107"/>
  <c r="H12" i="107"/>
  <c r="H17" i="107"/>
  <c r="H22" i="107"/>
  <c r="H24" i="107"/>
  <c r="G10" i="140" s="1"/>
  <c r="H26" i="107"/>
  <c r="K28" i="107"/>
  <c r="H11" i="107"/>
  <c r="G13" i="107"/>
  <c r="H14" i="107"/>
  <c r="G10" i="120" s="1"/>
  <c r="H16" i="107"/>
  <c r="G18" i="107"/>
  <c r="H19" i="107"/>
  <c r="G10" i="139" s="1"/>
  <c r="H21" i="107"/>
  <c r="G23" i="107"/>
  <c r="K25" i="107"/>
  <c r="H27" i="107"/>
  <c r="H15" i="107"/>
  <c r="G17" i="107"/>
  <c r="H20" i="107"/>
  <c r="G22" i="107"/>
  <c r="K23" i="107"/>
  <c r="K26" i="107"/>
  <c r="H28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19" i="111" l="1"/>
  <c r="K14" i="113"/>
  <c r="G26" i="112"/>
  <c r="G25" i="112"/>
  <c r="G29" i="112" s="1"/>
  <c r="G28" i="112"/>
  <c r="G24" i="111"/>
  <c r="G14" i="111"/>
  <c r="G19" i="110"/>
  <c r="K19" i="113"/>
  <c r="K24" i="111"/>
  <c r="K14" i="111"/>
  <c r="K24" i="110"/>
  <c r="K14" i="110"/>
  <c r="K24" i="109"/>
  <c r="K29" i="108"/>
  <c r="G54" i="107"/>
  <c r="G55" i="107"/>
  <c r="H56" i="107"/>
  <c r="G11" i="141" s="1"/>
  <c r="G14" i="113"/>
  <c r="G19" i="113"/>
  <c r="G24" i="113"/>
  <c r="G24" i="112"/>
  <c r="G14" i="112"/>
  <c r="G19" i="112"/>
  <c r="H29" i="112"/>
  <c r="G20" i="141" s="1"/>
  <c r="D20" i="141"/>
  <c r="H29" i="111"/>
  <c r="G18" i="141" s="1"/>
  <c r="D18" i="141"/>
  <c r="C24" i="141"/>
  <c r="C26" i="141" s="1"/>
  <c r="H29" i="110"/>
  <c r="G16" i="141" s="1"/>
  <c r="D16" i="141"/>
  <c r="G14" i="109"/>
  <c r="G19" i="109"/>
  <c r="G29" i="109"/>
  <c r="G24" i="109"/>
  <c r="G14" i="108"/>
  <c r="G19" i="108"/>
  <c r="G29" i="108"/>
  <c r="E24" i="141"/>
  <c r="F11" i="141" s="1"/>
  <c r="G56" i="107"/>
  <c r="D11" i="141"/>
  <c r="G53" i="107"/>
  <c r="K24" i="113"/>
  <c r="K24" i="112"/>
  <c r="K19" i="110"/>
  <c r="K14" i="109"/>
  <c r="K14" i="108"/>
  <c r="K19" i="108"/>
  <c r="K24" i="107"/>
  <c r="K14" i="107"/>
  <c r="K48" i="105"/>
  <c r="K40" i="105"/>
  <c r="K12" i="105"/>
  <c r="K15" i="105"/>
  <c r="G23" i="105"/>
  <c r="G27" i="105"/>
  <c r="G31" i="105"/>
  <c r="G40" i="105"/>
  <c r="G43" i="105"/>
  <c r="G34" i="105"/>
  <c r="H29" i="113"/>
  <c r="G22" i="141" s="1"/>
  <c r="G25" i="113"/>
  <c r="G27" i="113"/>
  <c r="G28" i="113"/>
  <c r="K25" i="113"/>
  <c r="K28" i="113"/>
  <c r="K27" i="113"/>
  <c r="G26" i="113"/>
  <c r="G25" i="111"/>
  <c r="G26" i="111"/>
  <c r="K28" i="111"/>
  <c r="K29" i="111" s="1"/>
  <c r="G27" i="111"/>
  <c r="G28" i="111"/>
  <c r="G25" i="110"/>
  <c r="G26" i="110"/>
  <c r="K28" i="110"/>
  <c r="K29" i="110" s="1"/>
  <c r="G27" i="110"/>
  <c r="G28" i="110"/>
  <c r="K29" i="107"/>
  <c r="K19" i="107"/>
  <c r="G24" i="107"/>
  <c r="G19" i="107"/>
  <c r="H29" i="107"/>
  <c r="G10" i="141" s="1"/>
  <c r="G14" i="107"/>
  <c r="G26" i="107"/>
  <c r="G28" i="107"/>
  <c r="G27" i="107"/>
  <c r="G25" i="107"/>
  <c r="K9" i="105"/>
  <c r="K27" i="105"/>
  <c r="K34" i="105"/>
  <c r="G15" i="105"/>
  <c r="K23" i="105"/>
  <c r="K43" i="105"/>
  <c r="G12" i="105"/>
  <c r="K31" i="105"/>
  <c r="G37" i="105"/>
  <c r="K37" i="105"/>
  <c r="G9" i="105"/>
  <c r="G29" i="113" l="1"/>
  <c r="G29" i="111"/>
  <c r="G29" i="110"/>
  <c r="D24" i="141"/>
  <c r="D26" i="141" s="1"/>
  <c r="F20" i="141"/>
  <c r="F10" i="141"/>
  <c r="F21" i="141"/>
  <c r="F16" i="141"/>
  <c r="F17" i="141"/>
  <c r="F15" i="141"/>
  <c r="F18" i="141"/>
  <c r="F14" i="141"/>
  <c r="F13" i="141"/>
  <c r="F19" i="141"/>
  <c r="F12" i="141"/>
  <c r="F22" i="141"/>
  <c r="F23" i="141"/>
  <c r="E26" i="141"/>
  <c r="K29" i="113"/>
  <c r="G29" i="107"/>
  <c r="F24" i="141" l="1"/>
</calcChain>
</file>

<file path=xl/sharedStrings.xml><?xml version="1.0" encoding="utf-8"?>
<sst xmlns="http://schemas.openxmlformats.org/spreadsheetml/2006/main" count="1605" uniqueCount="350">
  <si>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</si>
  <si>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</si>
  <si>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</si>
  <si>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</si>
  <si>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</si>
  <si>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</si>
  <si>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</si>
  <si>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</si>
  <si>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</si>
  <si>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</si>
  <si>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</si>
  <si>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RWE GasNet, s.r.o.</t>
  </si>
  <si>
    <t>°C</t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</si>
  <si>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</si>
  <si>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</si>
  <si>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</si>
  <si>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</si>
  <si>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</si>
  <si>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</si>
  <si>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</si>
  <si>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</si>
  <si>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</si>
  <si>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</si>
  <si>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</si>
  <si>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</si>
  <si>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</si>
  <si>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</si>
  <si>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</si>
  <si>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</si>
  <si>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</si>
  <si>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</si>
  <si>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</si>
  <si>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</si>
  <si>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</si>
  <si>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</si>
  <si>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</si>
  <si>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</si>
  <si>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</si>
  <si>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</si>
  <si>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</si>
  <si>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</si>
  <si>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</si>
  <si>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</si>
  <si>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RWE GasNet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</si>
  <si>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</si>
  <si>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</si>
  <si>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</si>
  <si>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</si>
  <si>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</si>
  <si>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</si>
  <si>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</si>
  <si>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</si>
  <si>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</si>
  <si>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</si>
  <si>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</si>
  <si>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</si>
  <si>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</si>
  <si>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</si>
  <si>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</si>
  <si>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</si>
  <si>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</si>
  <si>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</si>
  <si>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</si>
  <si>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</si>
  <si>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</si>
  <si>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</si>
  <si>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</si>
  <si>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</si>
  <si>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</si>
  <si>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</si>
  <si>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</si>
  <si>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</si>
  <si>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</si>
  <si>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</si>
  <si>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</si>
  <si>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</si>
  <si>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</si>
  <si>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</si>
  <si>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</si>
  <si>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</si>
  <si>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</si>
  <si>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</si>
  <si>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</si>
  <si>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</si>
  <si>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</si>
  <si>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</si>
  <si>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</si>
  <si>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</si>
  <si>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</si>
  <si>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</si>
  <si>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</si>
  <si>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</si>
  <si>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</si>
  <si>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</si>
  <si>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</si>
  <si>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</si>
  <si>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OP+VS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</si>
  <si>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</si>
  <si>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</si>
  <si>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</si>
  <si>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</si>
  <si>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</si>
  <si>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</si>
  <si>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</si>
  <si>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</si>
  <si>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</si>
  <si>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</si>
  <si>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</si>
  <si>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</si>
  <si>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</si>
  <si>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</si>
  <si>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</si>
  <si>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</si>
  <si>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</si>
  <si>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</si>
  <si>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</si>
  <si>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</si>
  <si>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</si>
  <si>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</si>
  <si>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</si>
  <si>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</si>
  <si>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</si>
  <si>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</si>
  <si>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</si>
  <si>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</si>
  <si>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</si>
  <si>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</si>
  <si>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 xml:space="preserve">        z ČR</t>
  </si>
  <si>
    <t>Hraniční předávací stanice
(HPS)</t>
  </si>
  <si>
    <t>Tok plynu ze 
zásobníku plynu, které náleží do plynárenské soustavy ČR</t>
  </si>
  <si>
    <t xml:space="preserve">    ze ZP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</si>
  <si>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</si>
  <si>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</si>
  <si>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</si>
  <si>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</si>
  <si>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 xml:space="preserve">   do ČR</t>
  </si>
  <si>
    <t>Předávací
  stanice</t>
  </si>
  <si>
    <t>Tok plynu v 
regionální distribuční soustavě
(RDS)</t>
  </si>
  <si>
    <t xml:space="preserve">    z ČR</t>
  </si>
  <si>
    <t>Tok plynu v 
lokální distribuční 
soustavě 
(LDS)</t>
  </si>
  <si>
    <t>Výroba plynu v ČR
(VP)</t>
  </si>
  <si>
    <t>Schéma toků plynu v plynárenské soustavě ČR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</si>
  <si>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</si>
  <si>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</si>
  <si>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</si>
  <si>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
k PS</t>
  </si>
  <si>
    <t>www.eru.cz</t>
  </si>
  <si>
    <t>I.</t>
  </si>
  <si>
    <t>II.</t>
  </si>
  <si>
    <t>III.</t>
  </si>
  <si>
    <t>IV.</t>
  </si>
  <si>
    <t>I. čtvrtletí</t>
  </si>
  <si>
    <t>Tok plynu do/z plynárenské soustavy ČR</t>
  </si>
  <si>
    <t>Čtvrtletní bilance plynárenské soustavy ČR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</si>
  <si>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</si>
  <si>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RWE GS</t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</si>
  <si>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</si>
  <si>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</si>
  <si>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</si>
  <si>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</si>
  <si>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</si>
  <si>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</si>
  <si>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</si>
  <si>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</si>
  <si>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</si>
  <si>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</si>
  <si>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</si>
  <si>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</si>
  <si>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</si>
  <si>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</si>
  <si>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</si>
  <si>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</si>
  <si>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</si>
  <si>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</si>
  <si>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</si>
  <si>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</si>
  <si>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</si>
  <si>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</si>
  <si>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</si>
  <si>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</si>
  <si>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</si>
  <si>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</si>
  <si>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</si>
  <si>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Plyn pro pohon KS, ztráty, změna akumulace na PS</t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</si>
  <si>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</si>
  <si>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</si>
  <si>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</si>
  <si>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</si>
  <si>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</si>
  <si>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</si>
  <si>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</si>
  <si>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Kompresní 
stanice (KS)</t>
  </si>
  <si>
    <t>Tok plynu z 
plynárenské soustavy 
ČR přes HPS</t>
  </si>
  <si>
    <t>Tok plynu do 
plynárenské soustavy 
ČR přes HPS</t>
  </si>
  <si>
    <t>Bilanční rozdíl 
(plyn pro pohon KS, 
ztráty, změna 
akumulace v PS)</t>
  </si>
  <si>
    <t>Tok plynu do 
plynárenské soustavy 
ČR přes PPL</t>
  </si>
  <si>
    <t>Tok plynu z 
plynárenské soustavy 
ČR přes PPL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</si>
  <si>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</si>
  <si>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</si>
  <si>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</si>
  <si>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>mil. m</t>
    </r>
    <r>
      <rPr>
        <vertAlign val="superscript"/>
        <sz val="8"/>
        <rFont val="Arial Narrow"/>
        <family val="2"/>
        <charset val="238"/>
      </rPr>
      <t>3</t>
    </r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</si>
  <si>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</si>
  <si>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 xml:space="preserve"> </t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</si>
  <si>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</si>
  <si>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</si>
  <si>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</si>
  <si>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</si>
  <si>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</si>
  <si>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</si>
  <si>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</si>
  <si>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</si>
  <si>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</si>
  <si>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</si>
  <si>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</si>
  <si>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</si>
  <si>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</si>
  <si>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</si>
  <si>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</si>
  <si>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</si>
  <si>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denní teplotní gradient</t>
  </si>
  <si>
    <t>±1,0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</si>
  <si>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</si>
  <si>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</si>
  <si>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</si>
  <si>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</si>
  <si>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</si>
  <si>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</si>
  <si>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</si>
  <si>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</si>
  <si>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</si>
  <si>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str. 33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</si>
  <si>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</si>
  <si>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</si>
  <si>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</si>
  <si>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RWE GasNet, s.r.o.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</si>
  <si>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</si>
  <si>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</si>
  <si>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</si>
  <si>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</si>
  <si>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</si>
  <si>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</si>
  <si>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ostatní plyn+VS</t>
  </si>
  <si>
    <t>* Prognóza spotřeby plynu na rok 2016 byla zpracována v prosinci 2015.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</si>
  <si>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</si>
  <si>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</si>
  <si>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</si>
  <si>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</si>
  <si>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</si>
  <si>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</si>
  <si>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</si>
  <si>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</si>
  <si>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</si>
  <si>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</si>
  <si>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</si>
  <si>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</si>
  <si>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Čtvrtletní zpráva o provozu 
plynárenské soustavy ČR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</si>
  <si>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</si>
  <si>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</si>
  <si>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</si>
  <si>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</si>
  <si>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</si>
  <si>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</si>
  <si>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</si>
  <si>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</si>
  <si>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</si>
  <si>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</si>
  <si>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</si>
  <si>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</si>
  <si>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</si>
  <si>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</si>
  <si>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</si>
  <si>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</si>
  <si>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</si>
  <si>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</si>
  <si>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</si>
  <si>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3.8</t>
  </si>
  <si>
    <t>Tabulka č. 3.9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</si>
  <si>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</si>
  <si>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</si>
  <si>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</si>
  <si>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</si>
  <si>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</si>
  <si>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</si>
  <si>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</si>
  <si>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</si>
  <si>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</si>
  <si>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</si>
  <si>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</si>
  <si>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</si>
  <si>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</si>
  <si>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</si>
  <si>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 zákazníci</t>
  </si>
  <si>
    <t>NET4GAS zákazníci</t>
  </si>
  <si>
    <t>NET4GAS+Green Gas</t>
  </si>
  <si>
    <t>* Zákazníci připojení přímo na přepravní soustavu NET4GAS, s.r.o. a zákazníci v lokální distribuční soustavě Green Gas DPB, a.s., (není zahrnuta v regionální distribuční soustavě) jsou rozděleni u České republiky (tabulka č. 3.1) do příslušných kategorií odběru. Vlastní spotřeba (VS) výrobců plynu je přičtena u České republiky do položky ostatní plyn (OP).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</si>
  <si>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</si>
  <si>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</si>
  <si>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</si>
  <si>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</si>
  <si>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</si>
  <si>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Královehradecký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</si>
  <si>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</si>
  <si>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</si>
  <si>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</si>
  <si>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</si>
  <si>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</si>
  <si>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</si>
  <si>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</si>
  <si>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</si>
  <si>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</si>
  <si>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</si>
  <si>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</si>
  <si>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OP+VS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</si>
  <si>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</si>
  <si>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</si>
  <si>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</si>
  <si>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</si>
  <si>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</si>
  <si>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</si>
  <si>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</si>
  <si>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</si>
  <si>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>Společnost RWE GasNet, s.r.o. - provozovatel regionální distribuční soustavy</t>
  </si>
  <si>
    <t>Společnost RWE Gas Storage, s.r.o. - provozovatel zásobníků plynu</t>
  </si>
  <si>
    <t>Spotřeba plynu zákazníků ve všech kategoriích odběru</t>
  </si>
  <si>
    <t xml:space="preserve"> PP Distribuce</t>
  </si>
  <si>
    <t xml:space="preserve"> RWE GasNet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</si>
  <si>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</si>
  <si>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</si>
  <si>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</si>
  <si>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</si>
  <si>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</si>
  <si>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</si>
  <si>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</si>
  <si>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</si>
  <si>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</si>
  <si>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</si>
  <si>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</si>
  <si>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r>
      <t>spotřeba plynu (tis.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)</t>
    </r>
  </si>
  <si>
    <t>spotřeba plynu (MWh)</t>
  </si>
  <si>
    <t>zákazníci připojeni přímo k PS</t>
  </si>
  <si>
    <t>RWE Gas Storage, s.r.o.</t>
  </si>
  <si>
    <t>MND Gas Storage a.s.</t>
  </si>
  <si>
    <t>SPP Storage, s.r.o.</t>
  </si>
  <si>
    <t>napojení zásobníků k přepravní soustavě</t>
  </si>
  <si>
    <t>Moravia Gas Storage a.s.</t>
  </si>
  <si>
    <t>Společnosti (NET4GAS, s.r.o., Green Gas DPB, a.s. a výrobci plynu), u kterých spotřeba zákazníků či vlastní spotřeba plynu není zahrnuta v regionální distribuční soustavě</t>
  </si>
  <si>
    <t>Zkratky a pojmy</t>
  </si>
  <si>
    <t>Výrobci plynu (VS)</t>
  </si>
  <si>
    <t>výroba plynu (VS)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</si>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</sst>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00"/>
    <numFmt numFmtId="167" formatCode="0.0"/>
  </numFmts>
  <fonts count="8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2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b/>
      <i/>
      <sz val="8"/>
      <color theme="0" tint="-0.499984740745262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b/>
      <sz val="8"/>
      <color theme="8" tint="-0.499984740745262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sz val="8"/>
      <color theme="8" tint="-0.499984740745262"/>
      <name val="Arial Narrow"/>
      <family val="2"/>
      <charset val="238"/>
    </font>
    <font>
      <sz val="8"/>
      <color theme="5" tint="-0.249977111117893"/>
      <name val="Arial Narrow"/>
      <family val="2"/>
      <charset val="238"/>
    </font>
    <font>
      <sz val="7"/>
      <color theme="8" tint="-0.249977111117893"/>
      <name val="Arial Narrow"/>
      <family val="2"/>
      <charset val="238"/>
    </font>
    <font>
      <sz val="7"/>
      <color theme="8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Wingdings 3"/>
      <family val="1"/>
      <charset val="2"/>
    </font>
    <font>
      <sz val="8"/>
      <color rgb="FF79C1D5"/>
      <name val="Arial Narrow"/>
      <family val="2"/>
      <charset val="238"/>
    </font>
    <font>
      <b/>
      <sz val="12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color rgb="FFDDFAFB"/>
      <name val="Arial Narrow"/>
      <family val="2"/>
      <charset val="238"/>
    </font>
    <font>
      <sz val="8"/>
      <color theme="0" tint="-4.9989318521683403E-2"/>
      <name val="Arial Narrow"/>
      <family val="2"/>
      <charset val="238"/>
    </font>
    <font>
      <sz val="8"/>
      <color theme="4" tint="0.79998168889431442"/>
      <name val="Arial Narrow"/>
      <family val="2"/>
      <charset val="238"/>
    </font>
    <font>
      <sz val="8"/>
      <color theme="4" tint="0.39997558519241921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8"/>
      <color theme="8" tint="0.39997558519241921"/>
      <name val="Arial Narrow"/>
      <family val="2"/>
      <charset val="238"/>
    </font>
    <font>
      <sz val="8"/>
      <name val="Wingdings 3"/>
      <family val="1"/>
      <charset val="2"/>
    </font>
    <font>
      <sz val="26"/>
      <color rgb="FF002060"/>
      <name val="Arial Narrow"/>
      <family val="2"/>
      <charset val="238"/>
    </font>
    <font>
      <b/>
      <sz val="28"/>
      <color rgb="FF002060"/>
      <name val="Arial Narrow"/>
      <family val="2"/>
      <charset val="238"/>
    </font>
    <font>
      <sz val="22"/>
      <color theme="8" tint="-0.249977111117893"/>
      <name val="Arial Narrow"/>
      <family val="2"/>
      <charset val="238"/>
    </font>
    <font>
      <sz val="8"/>
      <color theme="8" tint="0.79998168889431442"/>
      <name val="Arial Narrow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A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8" tint="0.59996337778862885"/>
      </top>
      <bottom/>
      <diagonal/>
    </border>
    <border>
      <left/>
      <right style="thin">
        <color indexed="64"/>
      </right>
      <top/>
      <bottom style="double">
        <color theme="1"/>
      </bottom>
      <diagonal/>
    </border>
  </borders>
  <cellStyleXfs count="58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4" fontId="43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1" fillId="19" borderId="18" applyNumberFormat="0" applyProtection="0">
      <alignment horizontal="right" vertical="center"/>
    </xf>
    <xf numFmtId="4" fontId="11" fillId="20" borderId="18" applyNumberFormat="0" applyProtection="0">
      <alignment horizontal="right" vertical="center"/>
    </xf>
    <xf numFmtId="4" fontId="11" fillId="21" borderId="18" applyNumberFormat="0" applyProtection="0">
      <alignment horizontal="right" vertical="center"/>
    </xf>
    <xf numFmtId="4" fontId="11" fillId="22" borderId="18" applyNumberFormat="0" applyProtection="0">
      <alignment horizontal="right" vertical="center"/>
    </xf>
    <xf numFmtId="4" fontId="11" fillId="23" borderId="18" applyNumberFormat="0" applyProtection="0">
      <alignment horizontal="right" vertical="center"/>
    </xf>
    <xf numFmtId="4" fontId="11" fillId="24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4" fillId="25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5" fillId="7" borderId="0" applyNumberFormat="0" applyProtection="0">
      <alignment horizontal="left" vertical="center" indent="1"/>
    </xf>
    <xf numFmtId="4" fontId="45" fillId="6" borderId="0" applyNumberFormat="0" applyProtection="0">
      <alignment horizontal="left" vertical="center" indent="1"/>
    </xf>
    <xf numFmtId="0" fontId="4" fillId="25" borderId="18" applyNumberFormat="0" applyProtection="0">
      <alignment horizontal="left" vertical="center" indent="1"/>
    </xf>
    <xf numFmtId="0" fontId="4" fillId="25" borderId="18" applyNumberFormat="0" applyProtection="0">
      <alignment horizontal="left" vertical="top" indent="1"/>
    </xf>
    <xf numFmtId="0" fontId="4" fillId="6" borderId="18" applyNumberFormat="0" applyProtection="0">
      <alignment horizontal="left" vertical="center" indent="1"/>
    </xf>
    <xf numFmtId="0" fontId="4" fillId="6" borderId="18" applyNumberFormat="0" applyProtection="0">
      <alignment horizontal="left" vertical="top" indent="1"/>
    </xf>
    <xf numFmtId="0" fontId="4" fillId="26" borderId="18" applyNumberFormat="0" applyProtection="0">
      <alignment horizontal="left" vertical="center" indent="1"/>
    </xf>
    <xf numFmtId="0" fontId="4" fillId="26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11" fillId="28" borderId="18" applyNumberFormat="0" applyProtection="0">
      <alignment vertical="center"/>
    </xf>
    <xf numFmtId="4" fontId="46" fillId="28" borderId="18" applyNumberFormat="0" applyProtection="0">
      <alignment vertical="center"/>
    </xf>
    <xf numFmtId="4" fontId="11" fillId="28" borderId="18" applyNumberFormat="0" applyProtection="0">
      <alignment horizontal="left" vertical="center" indent="1"/>
    </xf>
    <xf numFmtId="0" fontId="11" fillId="28" borderId="18" applyNumberFormat="0" applyProtection="0">
      <alignment horizontal="left" vertical="top" indent="1"/>
    </xf>
    <xf numFmtId="4" fontId="46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7" fillId="0" borderId="0" applyNumberFormat="0" applyProtection="0">
      <alignment horizontal="left" vertical="center" indent="1"/>
    </xf>
    <xf numFmtId="4" fontId="48" fillId="7" borderId="18" applyNumberFormat="0" applyProtection="0">
      <alignment horizontal="right" vertical="center"/>
    </xf>
    <xf numFmtId="0" fontId="4" fillId="0" borderId="0"/>
  </cellStyleXfs>
  <cellXfs count="110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 vertical="top"/>
    </xf>
    <xf numFmtId="0" fontId="4" fillId="2" borderId="0" xfId="2" applyFill="1"/>
    <xf numFmtId="0" fontId="4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3" fontId="4" fillId="2" borderId="0" xfId="2" applyNumberFormat="1" applyFill="1"/>
    <xf numFmtId="0" fontId="9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6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4" fillId="11" borderId="0" xfId="2" applyFill="1"/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" fontId="27" fillId="3" borderId="0" xfId="2" applyNumberFormat="1" applyFont="1" applyFill="1" applyBorder="1" applyAlignment="1">
      <alignment horizontal="center" vertical="center" wrapText="1"/>
    </xf>
    <xf numFmtId="0" fontId="22" fillId="2" borderId="0" xfId="2" applyFont="1" applyFill="1" applyBorder="1"/>
    <xf numFmtId="1" fontId="19" fillId="3" borderId="39" xfId="2" applyNumberFormat="1" applyFont="1" applyFill="1" applyBorder="1" applyAlignment="1">
      <alignment horizontal="center" vertical="center" wrapText="1"/>
    </xf>
    <xf numFmtId="1" fontId="19" fillId="3" borderId="39" xfId="2" applyNumberFormat="1" applyFont="1" applyFill="1" applyBorder="1" applyAlignment="1">
      <alignment vertical="center" wrapText="1"/>
    </xf>
    <xf numFmtId="0" fontId="4" fillId="2" borderId="39" xfId="2" applyFill="1" applyBorder="1" applyAlignment="1">
      <alignment horizontal="center"/>
    </xf>
    <xf numFmtId="0" fontId="22" fillId="3" borderId="39" xfId="2" applyFont="1" applyFill="1" applyBorder="1"/>
    <xf numFmtId="0" fontId="4" fillId="2" borderId="39" xfId="2" applyFill="1" applyBorder="1"/>
    <xf numFmtId="0" fontId="22" fillId="2" borderId="39" xfId="2" applyFont="1" applyFill="1" applyBorder="1"/>
    <xf numFmtId="1" fontId="22" fillId="3" borderId="39" xfId="2" applyNumberFormat="1" applyFont="1" applyFill="1" applyBorder="1" applyAlignment="1">
      <alignment vertical="center" wrapText="1"/>
    </xf>
    <xf numFmtId="1" fontId="26" fillId="3" borderId="39" xfId="2" applyNumberFormat="1" applyFont="1" applyFill="1" applyBorder="1" applyAlignment="1">
      <alignment vertical="center" wrapText="1"/>
    </xf>
    <xf numFmtId="1" fontId="21" fillId="3" borderId="39" xfId="2" applyNumberFormat="1" applyFont="1" applyFill="1" applyBorder="1" applyAlignment="1">
      <alignment vertical="center" wrapText="1"/>
    </xf>
    <xf numFmtId="0" fontId="4" fillId="3" borderId="39" xfId="2" applyFill="1" applyBorder="1"/>
    <xf numFmtId="1" fontId="19" fillId="3" borderId="41" xfId="2" applyNumberFormat="1" applyFont="1" applyFill="1" applyBorder="1" applyAlignment="1">
      <alignment horizontal="center" vertical="center" wrapText="1"/>
    </xf>
    <xf numFmtId="1" fontId="19" fillId="3" borderId="41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vertical="center" wrapText="1"/>
    </xf>
    <xf numFmtId="1" fontId="19" fillId="3" borderId="43" xfId="2" applyNumberFormat="1" applyFont="1" applyFill="1" applyBorder="1" applyAlignment="1">
      <alignment vertical="center" wrapText="1"/>
    </xf>
    <xf numFmtId="0" fontId="4" fillId="2" borderId="44" xfId="2" applyFill="1" applyBorder="1"/>
    <xf numFmtId="0" fontId="4" fillId="2" borderId="46" xfId="2" applyFill="1" applyBorder="1"/>
    <xf numFmtId="0" fontId="4" fillId="2" borderId="47" xfId="2" applyFill="1" applyBorder="1"/>
    <xf numFmtId="1" fontId="19" fillId="3" borderId="46" xfId="2" applyNumberFormat="1" applyFont="1" applyFill="1" applyBorder="1" applyAlignment="1">
      <alignment vertical="center" wrapText="1"/>
    </xf>
    <xf numFmtId="1" fontId="19" fillId="3" borderId="42" xfId="2" applyNumberFormat="1" applyFont="1" applyFill="1" applyBorder="1" applyAlignment="1">
      <alignment horizontal="center" vertical="center" wrapText="1"/>
    </xf>
    <xf numFmtId="1" fontId="19" fillId="3" borderId="44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vertical="center" wrapText="1"/>
    </xf>
    <xf numFmtId="1" fontId="19" fillId="3" borderId="46" xfId="2" applyNumberFormat="1" applyFont="1" applyFill="1" applyBorder="1" applyAlignment="1">
      <alignment horizontal="center" vertical="center" wrapText="1"/>
    </xf>
    <xf numFmtId="1" fontId="19" fillId="3" borderId="47" xfId="2" applyNumberFormat="1" applyFont="1" applyFill="1" applyBorder="1" applyAlignment="1">
      <alignment horizontal="center" vertical="center" wrapText="1"/>
    </xf>
    <xf numFmtId="1" fontId="19" fillId="3" borderId="40" xfId="2" applyNumberFormat="1" applyFont="1" applyFill="1" applyBorder="1" applyAlignment="1">
      <alignment horizontal="center" vertical="center" wrapText="1"/>
    </xf>
    <xf numFmtId="0" fontId="4" fillId="2" borderId="41" xfId="2" applyFill="1" applyBorder="1"/>
    <xf numFmtId="0" fontId="22" fillId="2" borderId="41" xfId="2" applyFont="1" applyFill="1" applyBorder="1"/>
    <xf numFmtId="1" fontId="19" fillId="3" borderId="40" xfId="2" applyNumberFormat="1" applyFont="1" applyFill="1" applyBorder="1" applyAlignment="1">
      <alignment vertical="center" wrapText="1"/>
    </xf>
    <xf numFmtId="0" fontId="4" fillId="2" borderId="40" xfId="2" applyFill="1" applyBorder="1"/>
    <xf numFmtId="0" fontId="22" fillId="2" borderId="40" xfId="2" applyFont="1" applyFill="1" applyBorder="1"/>
    <xf numFmtId="0" fontId="22" fillId="2" borderId="43" xfId="2" applyFont="1" applyFill="1" applyBorder="1"/>
    <xf numFmtId="0" fontId="4" fillId="3" borderId="46" xfId="2" applyFill="1" applyBorder="1"/>
    <xf numFmtId="0" fontId="4" fillId="3" borderId="47" xfId="2" applyFill="1" applyBorder="1"/>
    <xf numFmtId="1" fontId="19" fillId="3" borderId="45" xfId="2" applyNumberFormat="1" applyFont="1" applyFill="1" applyBorder="1" applyAlignment="1">
      <alignment vertical="center" wrapText="1"/>
    </xf>
    <xf numFmtId="0" fontId="22" fillId="2" borderId="48" xfId="2" applyFont="1" applyFill="1" applyBorder="1"/>
    <xf numFmtId="1" fontId="19" fillId="3" borderId="49" xfId="2" applyNumberFormat="1" applyFont="1" applyFill="1" applyBorder="1" applyAlignment="1">
      <alignment vertical="center" wrapText="1"/>
    </xf>
    <xf numFmtId="1" fontId="28" fillId="3" borderId="43" xfId="2" applyNumberFormat="1" applyFont="1" applyFill="1" applyBorder="1" applyAlignment="1">
      <alignment horizontal="center" vertical="center" wrapText="1"/>
    </xf>
    <xf numFmtId="1" fontId="19" fillId="3" borderId="43" xfId="2" applyNumberFormat="1" applyFont="1" applyFill="1" applyBorder="1" applyAlignment="1">
      <alignment horizontal="center" vertical="center" wrapText="1"/>
    </xf>
    <xf numFmtId="14" fontId="4" fillId="2" borderId="0" xfId="2" applyNumberFormat="1" applyFill="1"/>
    <xf numFmtId="1" fontId="30" fillId="3" borderId="0" xfId="2" applyNumberFormat="1" applyFont="1" applyFill="1" applyBorder="1" applyAlignment="1">
      <alignment vertical="center" wrapText="1"/>
    </xf>
    <xf numFmtId="1" fontId="30" fillId="3" borderId="0" xfId="2" applyNumberFormat="1" applyFont="1" applyFill="1" applyBorder="1" applyAlignment="1">
      <alignment horizontal="right" vertical="center" wrapText="1"/>
    </xf>
    <xf numFmtId="1" fontId="30" fillId="3" borderId="0" xfId="2" applyNumberFormat="1" applyFont="1" applyFill="1" applyBorder="1" applyAlignment="1">
      <alignment horizontal="left" vertical="center" wrapText="1"/>
    </xf>
    <xf numFmtId="1" fontId="19" fillId="12" borderId="39" xfId="2" applyNumberFormat="1" applyFont="1" applyFill="1" applyBorder="1" applyAlignment="1">
      <alignment horizontal="center" vertical="center" wrapText="1"/>
    </xf>
    <xf numFmtId="0" fontId="4" fillId="12" borderId="39" xfId="2" applyFill="1" applyBorder="1"/>
    <xf numFmtId="0" fontId="4" fillId="12" borderId="39" xfId="2" applyFill="1" applyBorder="1" applyAlignment="1">
      <alignment vertical="center"/>
    </xf>
    <xf numFmtId="1" fontId="21" fillId="3" borderId="48" xfId="2" applyNumberFormat="1" applyFont="1" applyFill="1" applyBorder="1" applyAlignment="1">
      <alignment vertical="center" wrapText="1"/>
    </xf>
    <xf numFmtId="0" fontId="4" fillId="3" borderId="50" xfId="2" applyFill="1" applyBorder="1"/>
    <xf numFmtId="0" fontId="25" fillId="2" borderId="0" xfId="2" applyFont="1" applyFill="1" applyBorder="1"/>
    <xf numFmtId="0" fontId="4" fillId="2" borderId="51" xfId="2" applyFill="1" applyBorder="1"/>
    <xf numFmtId="0" fontId="31" fillId="3" borderId="0" xfId="0" applyFont="1" applyFill="1"/>
    <xf numFmtId="3" fontId="31" fillId="3" borderId="5" xfId="0" applyNumberFormat="1" applyFont="1" applyFill="1" applyBorder="1"/>
    <xf numFmtId="3" fontId="31" fillId="3" borderId="0" xfId="0" applyNumberFormat="1" applyFont="1" applyFill="1" applyBorder="1"/>
    <xf numFmtId="3" fontId="31" fillId="3" borderId="9" xfId="0" applyNumberFormat="1" applyFont="1" applyFill="1" applyBorder="1"/>
    <xf numFmtId="3" fontId="31" fillId="3" borderId="10" xfId="0" applyNumberFormat="1" applyFont="1" applyFill="1" applyBorder="1"/>
    <xf numFmtId="3" fontId="31" fillId="3" borderId="11" xfId="0" applyNumberFormat="1" applyFont="1" applyFill="1" applyBorder="1"/>
    <xf numFmtId="0" fontId="31" fillId="3" borderId="7" xfId="0" applyFont="1" applyFill="1" applyBorder="1" applyAlignment="1">
      <alignment horizontal="right"/>
    </xf>
    <xf numFmtId="0" fontId="31" fillId="3" borderId="4" xfId="0" applyFont="1" applyFill="1" applyBorder="1" applyAlignment="1">
      <alignment horizontal="right"/>
    </xf>
    <xf numFmtId="0" fontId="31" fillId="3" borderId="10" xfId="0" applyFont="1" applyFill="1" applyBorder="1" applyAlignment="1">
      <alignment horizontal="right"/>
    </xf>
    <xf numFmtId="3" fontId="31" fillId="12" borderId="9" xfId="0" applyNumberFormat="1" applyFont="1" applyFill="1" applyBorder="1"/>
    <xf numFmtId="3" fontId="31" fillId="12" borderId="12" xfId="0" applyNumberFormat="1" applyFont="1" applyFill="1" applyBorder="1"/>
    <xf numFmtId="0" fontId="31" fillId="3" borderId="0" xfId="0" applyFont="1" applyFill="1" applyBorder="1"/>
    <xf numFmtId="0" fontId="31" fillId="3" borderId="7" xfId="0" applyFont="1" applyFill="1" applyBorder="1"/>
    <xf numFmtId="0" fontId="33" fillId="3" borderId="0" xfId="0" applyFont="1" applyFill="1" applyAlignment="1">
      <alignment horizontal="center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right" vertical="center" wrapText="1"/>
    </xf>
    <xf numFmtId="0" fontId="31" fillId="3" borderId="11" xfId="0" applyFont="1" applyFill="1" applyBorder="1" applyAlignment="1">
      <alignment horizontal="right"/>
    </xf>
    <xf numFmtId="0" fontId="31" fillId="3" borderId="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right" vertical="center" wrapText="1"/>
    </xf>
    <xf numFmtId="0" fontId="31" fillId="3" borderId="0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center"/>
    </xf>
    <xf numFmtId="0" fontId="31" fillId="3" borderId="53" xfId="0" applyFont="1" applyFill="1" applyBorder="1" applyAlignment="1">
      <alignment horizontal="right"/>
    </xf>
    <xf numFmtId="3" fontId="31" fillId="3" borderId="29" xfId="0" applyNumberFormat="1" applyFont="1" applyFill="1" applyBorder="1"/>
    <xf numFmtId="3" fontId="31" fillId="12" borderId="52" xfId="0" applyNumberFormat="1" applyFont="1" applyFill="1" applyBorder="1"/>
    <xf numFmtId="0" fontId="31" fillId="3" borderId="20" xfId="0" applyFont="1" applyFill="1" applyBorder="1" applyAlignment="1">
      <alignment horizontal="right"/>
    </xf>
    <xf numFmtId="3" fontId="31" fillId="3" borderId="26" xfId="0" applyNumberFormat="1" applyFont="1" applyFill="1" applyBorder="1"/>
    <xf numFmtId="3" fontId="31" fillId="12" borderId="21" xfId="0" applyNumberFormat="1" applyFont="1" applyFill="1" applyBorder="1"/>
    <xf numFmtId="0" fontId="31" fillId="3" borderId="16" xfId="0" applyFont="1" applyFill="1" applyBorder="1"/>
    <xf numFmtId="0" fontId="31" fillId="3" borderId="17" xfId="0" applyFont="1" applyFill="1" applyBorder="1" applyAlignment="1">
      <alignment horizontal="center"/>
    </xf>
    <xf numFmtId="3" fontId="31" fillId="3" borderId="54" xfId="0" applyNumberFormat="1" applyFont="1" applyFill="1" applyBorder="1"/>
    <xf numFmtId="3" fontId="31" fillId="3" borderId="24" xfId="0" applyNumberFormat="1" applyFont="1" applyFill="1" applyBorder="1"/>
    <xf numFmtId="3" fontId="31" fillId="3" borderId="16" xfId="0" applyNumberFormat="1" applyFont="1" applyFill="1" applyBorder="1"/>
    <xf numFmtId="3" fontId="31" fillId="3" borderId="17" xfId="0" applyNumberFormat="1" applyFont="1" applyFill="1" applyBorder="1"/>
    <xf numFmtId="3" fontId="31" fillId="3" borderId="28" xfId="0" applyNumberFormat="1" applyFont="1" applyFill="1" applyBorder="1"/>
    <xf numFmtId="0" fontId="31" fillId="3" borderId="55" xfId="0" applyFont="1" applyFill="1" applyBorder="1"/>
    <xf numFmtId="0" fontId="31" fillId="3" borderId="17" xfId="0" applyFont="1" applyFill="1" applyBorder="1"/>
    <xf numFmtId="0" fontId="31" fillId="3" borderId="26" xfId="0" applyFont="1" applyFill="1" applyBorder="1"/>
    <xf numFmtId="0" fontId="31" fillId="3" borderId="24" xfId="0" applyFont="1" applyFill="1" applyBorder="1"/>
    <xf numFmtId="0" fontId="31" fillId="3" borderId="54" xfId="0" applyFont="1" applyFill="1" applyBorder="1"/>
    <xf numFmtId="0" fontId="31" fillId="3" borderId="28" xfId="0" applyFont="1" applyFill="1" applyBorder="1"/>
    <xf numFmtId="3" fontId="31" fillId="12" borderId="15" xfId="0" applyNumberFormat="1" applyFont="1" applyFill="1" applyBorder="1"/>
    <xf numFmtId="3" fontId="31" fillId="12" borderId="8" xfId="0" applyNumberFormat="1" applyFont="1" applyFill="1" applyBorder="1"/>
    <xf numFmtId="0" fontId="34" fillId="2" borderId="0" xfId="0" applyFont="1" applyFill="1"/>
    <xf numFmtId="0" fontId="33" fillId="2" borderId="0" xfId="0" applyFont="1" applyFill="1" applyAlignment="1">
      <alignment vertical="center" wrapText="1"/>
    </xf>
    <xf numFmtId="1" fontId="33" fillId="2" borderId="0" xfId="0" applyNumberFormat="1" applyFont="1" applyFill="1" applyAlignment="1">
      <alignment horizontal="right" vertical="center" wrapText="1"/>
    </xf>
    <xf numFmtId="1" fontId="33" fillId="2" borderId="0" xfId="0" applyNumberFormat="1" applyFont="1" applyFill="1" applyAlignment="1">
      <alignment horizontal="left"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3" fillId="2" borderId="0" xfId="0" applyFont="1" applyFill="1" applyAlignment="1">
      <alignment horizontal="right" wrapText="1"/>
    </xf>
    <xf numFmtId="0" fontId="34" fillId="2" borderId="0" xfId="0" applyFont="1" applyFill="1" applyAlignment="1"/>
    <xf numFmtId="1" fontId="33" fillId="2" borderId="0" xfId="0" applyNumberFormat="1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horizontal="right" wrapText="1"/>
    </xf>
    <xf numFmtId="0" fontId="33" fillId="2" borderId="0" xfId="0" applyFont="1" applyFill="1" applyBorder="1" applyAlignment="1">
      <alignment horizontal="left" wrapText="1"/>
    </xf>
    <xf numFmtId="3" fontId="31" fillId="2" borderId="9" xfId="0" applyNumberFormat="1" applyFont="1" applyFill="1" applyBorder="1" applyAlignment="1">
      <alignment horizontal="right" vertical="center"/>
    </xf>
    <xf numFmtId="3" fontId="31" fillId="2" borderId="0" xfId="0" applyNumberFormat="1" applyFont="1" applyFill="1" applyBorder="1" applyAlignment="1">
      <alignment horizontal="right" vertical="center"/>
    </xf>
    <xf numFmtId="3" fontId="34" fillId="2" borderId="0" xfId="0" applyNumberFormat="1" applyFont="1" applyFill="1"/>
    <xf numFmtId="0" fontId="34" fillId="2" borderId="0" xfId="0" applyFont="1" applyFill="1" applyBorder="1" applyAlignment="1">
      <alignment vertical="center"/>
    </xf>
    <xf numFmtId="1" fontId="34" fillId="2" borderId="0" xfId="0" applyNumberFormat="1" applyFont="1" applyFill="1" applyBorder="1" applyAlignment="1">
      <alignment vertical="center" wrapText="1"/>
    </xf>
    <xf numFmtId="1" fontId="34" fillId="2" borderId="0" xfId="0" applyNumberFormat="1" applyFont="1" applyFill="1"/>
    <xf numFmtId="0" fontId="31" fillId="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right" vertical="center"/>
    </xf>
    <xf numFmtId="3" fontId="31" fillId="3" borderId="9" xfId="0" applyNumberFormat="1" applyFont="1" applyFill="1" applyBorder="1" applyAlignment="1">
      <alignment horizontal="right" vertical="center"/>
    </xf>
    <xf numFmtId="3" fontId="31" fillId="3" borderId="0" xfId="0" applyNumberFormat="1" applyFont="1" applyFill="1" applyBorder="1" applyAlignment="1">
      <alignment horizontal="right" vertical="center"/>
    </xf>
    <xf numFmtId="3" fontId="31" fillId="12" borderId="9" xfId="0" applyNumberFormat="1" applyFont="1" applyFill="1" applyBorder="1" applyAlignment="1">
      <alignment horizontal="right" vertical="center"/>
    </xf>
    <xf numFmtId="3" fontId="31" fillId="12" borderId="4" xfId="0" applyNumberFormat="1" applyFont="1" applyFill="1" applyBorder="1" applyAlignment="1">
      <alignment horizontal="right" vertical="center"/>
    </xf>
    <xf numFmtId="3" fontId="31" fillId="12" borderId="0" xfId="0" applyNumberFormat="1" applyFont="1" applyFill="1" applyBorder="1" applyAlignment="1">
      <alignment horizontal="right" vertical="center"/>
    </xf>
    <xf numFmtId="3" fontId="31" fillId="12" borderId="12" xfId="0" applyNumberFormat="1" applyFont="1" applyFill="1" applyBorder="1" applyAlignment="1">
      <alignment horizontal="right" vertical="center"/>
    </xf>
    <xf numFmtId="3" fontId="31" fillId="12" borderId="10" xfId="0" applyNumberFormat="1" applyFont="1" applyFill="1" applyBorder="1" applyAlignment="1">
      <alignment horizontal="right" vertical="center"/>
    </xf>
    <xf numFmtId="3" fontId="31" fillId="12" borderId="11" xfId="0" applyNumberFormat="1" applyFont="1" applyFill="1" applyBorder="1" applyAlignment="1">
      <alignment horizontal="right" vertical="center"/>
    </xf>
    <xf numFmtId="0" fontId="34" fillId="2" borderId="4" xfId="0" applyFont="1" applyFill="1" applyBorder="1"/>
    <xf numFmtId="3" fontId="34" fillId="2" borderId="4" xfId="0" applyNumberFormat="1" applyFont="1" applyFill="1" applyBorder="1"/>
    <xf numFmtId="1" fontId="34" fillId="2" borderId="4" xfId="0" applyNumberFormat="1" applyFont="1" applyFill="1" applyBorder="1"/>
    <xf numFmtId="3" fontId="31" fillId="2" borderId="4" xfId="0" applyNumberFormat="1" applyFont="1" applyFill="1" applyBorder="1" applyAlignment="1">
      <alignment horizontal="right" vertical="center"/>
    </xf>
    <xf numFmtId="0" fontId="34" fillId="2" borderId="10" xfId="0" applyFont="1" applyFill="1" applyBorder="1"/>
    <xf numFmtId="0" fontId="31" fillId="2" borderId="7" xfId="0" applyFont="1" applyFill="1" applyBorder="1" applyAlignment="1">
      <alignment horizontal="right" vertical="center"/>
    </xf>
    <xf numFmtId="0" fontId="31" fillId="2" borderId="4" xfId="0" applyFont="1" applyFill="1" applyBorder="1" applyAlignment="1">
      <alignment horizontal="right" vertical="center"/>
    </xf>
    <xf numFmtId="0" fontId="31" fillId="12" borderId="4" xfId="0" applyFont="1" applyFill="1" applyBorder="1" applyAlignment="1">
      <alignment horizontal="right" vertical="center"/>
    </xf>
    <xf numFmtId="0" fontId="31" fillId="12" borderId="10" xfId="0" applyFont="1" applyFill="1" applyBorder="1" applyAlignment="1">
      <alignment horizontal="right" vertical="center"/>
    </xf>
    <xf numFmtId="0" fontId="31" fillId="13" borderId="10" xfId="0" applyFont="1" applyFill="1" applyBorder="1" applyAlignment="1">
      <alignment horizontal="right" vertical="center"/>
    </xf>
    <xf numFmtId="3" fontId="31" fillId="13" borderId="12" xfId="0" applyNumberFormat="1" applyFont="1" applyFill="1" applyBorder="1" applyAlignment="1">
      <alignment horizontal="right" vertical="center"/>
    </xf>
    <xf numFmtId="3" fontId="31" fillId="13" borderId="10" xfId="0" applyNumberFormat="1" applyFont="1" applyFill="1" applyBorder="1" applyAlignment="1">
      <alignment horizontal="right" vertical="center"/>
    </xf>
    <xf numFmtId="3" fontId="31" fillId="13" borderId="11" xfId="0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wrapText="1"/>
    </xf>
    <xf numFmtId="1" fontId="33" fillId="2" borderId="0" xfId="0" applyNumberFormat="1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center" wrapText="1"/>
    </xf>
    <xf numFmtId="0" fontId="31" fillId="3" borderId="7" xfId="0" applyFont="1" applyFill="1" applyBorder="1" applyAlignment="1">
      <alignment horizontal="right" vertical="center"/>
    </xf>
    <xf numFmtId="164" fontId="31" fillId="3" borderId="0" xfId="1" applyNumberFormat="1" applyFont="1" applyFill="1" applyBorder="1" applyAlignment="1">
      <alignment horizontal="right" vertical="center"/>
    </xf>
    <xf numFmtId="3" fontId="34" fillId="2" borderId="10" xfId="0" applyNumberFormat="1" applyFont="1" applyFill="1" applyBorder="1"/>
    <xf numFmtId="0" fontId="34" fillId="2" borderId="9" xfId="0" applyFont="1" applyFill="1" applyBorder="1"/>
    <xf numFmtId="1" fontId="33" fillId="2" borderId="0" xfId="0" applyNumberFormat="1" applyFont="1" applyFill="1" applyAlignment="1">
      <alignment vertical="center" wrapText="1"/>
    </xf>
    <xf numFmtId="3" fontId="31" fillId="3" borderId="4" xfId="0" applyNumberFormat="1" applyFont="1" applyFill="1" applyBorder="1" applyAlignment="1">
      <alignment horizontal="right" vertical="center"/>
    </xf>
    <xf numFmtId="164" fontId="31" fillId="3" borderId="9" xfId="1" applyNumberFormat="1" applyFont="1" applyFill="1" applyBorder="1" applyAlignment="1">
      <alignment horizontal="right" vertical="center"/>
    </xf>
    <xf numFmtId="3" fontId="31" fillId="2" borderId="8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3" fontId="31" fillId="2" borderId="7" xfId="0" applyNumberFormat="1" applyFont="1" applyFill="1" applyBorder="1" applyAlignment="1">
      <alignment horizontal="right" vertical="center"/>
    </xf>
    <xf numFmtId="0" fontId="31" fillId="12" borderId="33" xfId="0" applyFont="1" applyFill="1" applyBorder="1" applyAlignment="1">
      <alignment horizontal="right" vertical="center"/>
    </xf>
    <xf numFmtId="3" fontId="31" fillId="12" borderId="32" xfId="0" applyNumberFormat="1" applyFont="1" applyFill="1" applyBorder="1" applyAlignment="1">
      <alignment horizontal="right" vertical="center"/>
    </xf>
    <xf numFmtId="3" fontId="31" fillId="12" borderId="33" xfId="0" applyNumberFormat="1" applyFont="1" applyFill="1" applyBorder="1" applyAlignment="1">
      <alignment horizontal="right" vertical="center"/>
    </xf>
    <xf numFmtId="3" fontId="31" fillId="12" borderId="34" xfId="0" applyNumberFormat="1" applyFont="1" applyFill="1" applyBorder="1" applyAlignment="1">
      <alignment horizontal="right" vertical="center"/>
    </xf>
    <xf numFmtId="0" fontId="34" fillId="2" borderId="33" xfId="0" applyFont="1" applyFill="1" applyBorder="1"/>
    <xf numFmtId="0" fontId="31" fillId="2" borderId="66" xfId="0" applyFont="1" applyFill="1" applyBorder="1" applyAlignment="1">
      <alignment horizontal="right" vertical="center"/>
    </xf>
    <xf numFmtId="3" fontId="31" fillId="2" borderId="67" xfId="0" applyNumberFormat="1" applyFont="1" applyFill="1" applyBorder="1" applyAlignment="1">
      <alignment horizontal="right" vertical="center"/>
    </xf>
    <xf numFmtId="3" fontId="31" fillId="2" borderId="65" xfId="0" applyNumberFormat="1" applyFont="1" applyFill="1" applyBorder="1" applyAlignment="1">
      <alignment horizontal="right" vertical="center"/>
    </xf>
    <xf numFmtId="1" fontId="37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/>
    <xf numFmtId="0" fontId="37" fillId="2" borderId="11" xfId="0" applyFont="1" applyFill="1" applyBorder="1" applyAlignment="1">
      <alignment horizontal="center" wrapText="1"/>
    </xf>
    <xf numFmtId="3" fontId="37" fillId="2" borderId="0" xfId="0" applyNumberFormat="1" applyFont="1" applyFill="1" applyBorder="1" applyAlignment="1">
      <alignment horizontal="right" vertical="center"/>
    </xf>
    <xf numFmtId="3" fontId="37" fillId="12" borderId="11" xfId="0" applyNumberFormat="1" applyFont="1" applyFill="1" applyBorder="1" applyAlignment="1">
      <alignment horizontal="right" vertical="center"/>
    </xf>
    <xf numFmtId="3" fontId="37" fillId="2" borderId="5" xfId="0" applyNumberFormat="1" applyFont="1" applyFill="1" applyBorder="1" applyAlignment="1">
      <alignment horizontal="right" vertical="center"/>
    </xf>
    <xf numFmtId="3" fontId="37" fillId="12" borderId="34" xfId="0" applyNumberFormat="1" applyFont="1" applyFill="1" applyBorder="1" applyAlignment="1">
      <alignment horizontal="right" vertical="center"/>
    </xf>
    <xf numFmtId="3" fontId="37" fillId="13" borderId="11" xfId="0" applyNumberFormat="1" applyFont="1" applyFill="1" applyBorder="1" applyAlignment="1">
      <alignment horizontal="right" vertical="center"/>
    </xf>
    <xf numFmtId="0" fontId="37" fillId="2" borderId="9" xfId="0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164" fontId="37" fillId="2" borderId="8" xfId="1" applyNumberFormat="1" applyFont="1" applyFill="1" applyBorder="1" applyAlignment="1">
      <alignment horizontal="right" vertical="center"/>
    </xf>
    <xf numFmtId="164" fontId="37" fillId="2" borderId="9" xfId="1" applyNumberFormat="1" applyFont="1" applyFill="1" applyBorder="1" applyAlignment="1">
      <alignment horizontal="right" vertical="center"/>
    </xf>
    <xf numFmtId="164" fontId="37" fillId="12" borderId="12" xfId="1" applyNumberFormat="1" applyFont="1" applyFill="1" applyBorder="1" applyAlignment="1">
      <alignment horizontal="right" vertical="center"/>
    </xf>
    <xf numFmtId="164" fontId="37" fillId="12" borderId="32" xfId="1" applyNumberFormat="1" applyFont="1" applyFill="1" applyBorder="1" applyAlignment="1">
      <alignment horizontal="right" vertical="center"/>
    </xf>
    <xf numFmtId="164" fontId="37" fillId="13" borderId="12" xfId="1" applyNumberFormat="1" applyFont="1" applyFill="1" applyBorder="1" applyAlignment="1">
      <alignment horizontal="right" vertical="center"/>
    </xf>
    <xf numFmtId="3" fontId="37" fillId="3" borderId="24" xfId="0" applyNumberFormat="1" applyFont="1" applyFill="1" applyBorder="1" applyAlignment="1">
      <alignment horizontal="right" vertical="center"/>
    </xf>
    <xf numFmtId="3" fontId="37" fillId="3" borderId="0" xfId="0" applyNumberFormat="1" applyFont="1" applyFill="1" applyBorder="1" applyAlignment="1">
      <alignment horizontal="right" vertical="center"/>
    </xf>
    <xf numFmtId="164" fontId="37" fillId="3" borderId="8" xfId="1" applyNumberFormat="1" applyFont="1" applyFill="1" applyBorder="1" applyAlignment="1">
      <alignment horizontal="right" vertical="center"/>
    </xf>
    <xf numFmtId="164" fontId="37" fillId="3" borderId="0" xfId="1" applyNumberFormat="1" applyFont="1" applyFill="1" applyBorder="1" applyAlignment="1">
      <alignment horizontal="right" vertical="center"/>
    </xf>
    <xf numFmtId="164" fontId="37" fillId="3" borderId="9" xfId="1" applyNumberFormat="1" applyFont="1" applyFill="1" applyBorder="1" applyAlignment="1">
      <alignment horizontal="right" vertical="center"/>
    </xf>
    <xf numFmtId="0" fontId="40" fillId="2" borderId="0" xfId="0" applyFont="1" applyFill="1" applyBorder="1" applyAlignment="1">
      <alignment vertical="center" wrapText="1"/>
    </xf>
    <xf numFmtId="0" fontId="36" fillId="2" borderId="0" xfId="0" applyFont="1" applyFill="1" applyBorder="1"/>
    <xf numFmtId="0" fontId="36" fillId="2" borderId="9" xfId="0" applyFont="1" applyFill="1" applyBorder="1"/>
    <xf numFmtId="3" fontId="37" fillId="12" borderId="0" xfId="0" applyNumberFormat="1" applyFont="1" applyFill="1" applyBorder="1" applyAlignment="1">
      <alignment horizontal="right" vertical="center"/>
    </xf>
    <xf numFmtId="164" fontId="37" fillId="12" borderId="9" xfId="1" applyNumberFormat="1" applyFont="1" applyFill="1" applyBorder="1" applyAlignment="1">
      <alignment horizontal="right" vertical="center"/>
    </xf>
    <xf numFmtId="0" fontId="31" fillId="14" borderId="4" xfId="0" applyFont="1" applyFill="1" applyBorder="1" applyAlignment="1">
      <alignment horizontal="right" vertical="center"/>
    </xf>
    <xf numFmtId="3" fontId="31" fillId="14" borderId="9" xfId="0" applyNumberFormat="1" applyFont="1" applyFill="1" applyBorder="1" applyAlignment="1">
      <alignment horizontal="right" vertical="center"/>
    </xf>
    <xf numFmtId="3" fontId="31" fillId="14" borderId="0" xfId="0" applyNumberFormat="1" applyFont="1" applyFill="1" applyBorder="1" applyAlignment="1">
      <alignment horizontal="right" vertical="center"/>
    </xf>
    <xf numFmtId="3" fontId="37" fillId="14" borderId="0" xfId="0" applyNumberFormat="1" applyFont="1" applyFill="1" applyBorder="1" applyAlignment="1">
      <alignment horizontal="right" vertical="center"/>
    </xf>
    <xf numFmtId="164" fontId="37" fillId="14" borderId="9" xfId="1" applyNumberFormat="1" applyFont="1" applyFill="1" applyBorder="1" applyAlignment="1">
      <alignment horizontal="right" vertical="center"/>
    </xf>
    <xf numFmtId="3" fontId="37" fillId="2" borderId="65" xfId="0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center" wrapText="1"/>
    </xf>
    <xf numFmtId="3" fontId="31" fillId="15" borderId="29" xfId="0" applyNumberFormat="1" applyFont="1" applyFill="1" applyBorder="1"/>
    <xf numFmtId="3" fontId="31" fillId="15" borderId="30" xfId="0" applyNumberFormat="1" applyFont="1" applyFill="1" applyBorder="1"/>
    <xf numFmtId="3" fontId="31" fillId="15" borderId="11" xfId="0" applyNumberFormat="1" applyFont="1" applyFill="1" applyBorder="1"/>
    <xf numFmtId="3" fontId="31" fillId="15" borderId="0" xfId="0" applyNumberFormat="1" applyFont="1" applyFill="1" applyBorder="1"/>
    <xf numFmtId="3" fontId="31" fillId="15" borderId="56" xfId="0" applyNumberFormat="1" applyFont="1" applyFill="1" applyBorder="1"/>
    <xf numFmtId="3" fontId="31" fillId="15" borderId="59" xfId="0" applyNumberFormat="1" applyFont="1" applyFill="1" applyBorder="1"/>
    <xf numFmtId="3" fontId="31" fillId="15" borderId="58" xfId="0" applyNumberFormat="1" applyFont="1" applyFill="1" applyBorder="1"/>
    <xf numFmtId="3" fontId="31" fillId="15" borderId="26" xfId="0" applyNumberFormat="1" applyFont="1" applyFill="1" applyBorder="1"/>
    <xf numFmtId="3" fontId="31" fillId="15" borderId="57" xfId="0" applyNumberFormat="1" applyFont="1" applyFill="1" applyBorder="1"/>
    <xf numFmtId="0" fontId="31" fillId="3" borderId="0" xfId="0" applyFont="1" applyFill="1" applyAlignment="1"/>
    <xf numFmtId="0" fontId="31" fillId="3" borderId="0" xfId="0" applyFont="1" applyFill="1" applyBorder="1" applyAlignment="1"/>
    <xf numFmtId="0" fontId="31" fillId="3" borderId="24" xfId="0" applyFont="1" applyFill="1" applyBorder="1" applyAlignment="1"/>
    <xf numFmtId="0" fontId="31" fillId="3" borderId="9" xfId="0" applyFont="1" applyFill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34" fillId="2" borderId="11" xfId="0" applyFont="1" applyFill="1" applyBorder="1"/>
    <xf numFmtId="0" fontId="31" fillId="2" borderId="0" xfId="0" applyFont="1" applyFill="1" applyBorder="1" applyAlignment="1">
      <alignment horizontal="center" wrapText="1"/>
    </xf>
    <xf numFmtId="3" fontId="31" fillId="3" borderId="12" xfId="0" applyNumberFormat="1" applyFont="1" applyFill="1" applyBorder="1" applyAlignment="1">
      <alignment horizontal="right" vertical="center"/>
    </xf>
    <xf numFmtId="3" fontId="31" fillId="3" borderId="11" xfId="0" applyNumberFormat="1" applyFont="1" applyFill="1" applyBorder="1" applyAlignment="1">
      <alignment horizontal="right" vertical="center"/>
    </xf>
    <xf numFmtId="0" fontId="31" fillId="3" borderId="5" xfId="0" applyFont="1" applyFill="1" applyBorder="1" applyAlignment="1">
      <alignment horizontal="right" vertical="center"/>
    </xf>
    <xf numFmtId="0" fontId="34" fillId="2" borderId="5" xfId="0" applyFont="1" applyFill="1" applyBorder="1"/>
    <xf numFmtId="0" fontId="31" fillId="3" borderId="11" xfId="0" applyFont="1" applyFill="1" applyBorder="1" applyAlignment="1">
      <alignment vertical="center"/>
    </xf>
    <xf numFmtId="0" fontId="31" fillId="3" borderId="11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vertical="center"/>
    </xf>
    <xf numFmtId="164" fontId="31" fillId="2" borderId="0" xfId="1" applyNumberFormat="1" applyFont="1" applyFill="1" applyBorder="1" applyAlignment="1">
      <alignment horizontal="right" vertical="center"/>
    </xf>
    <xf numFmtId="3" fontId="34" fillId="2" borderId="0" xfId="0" applyNumberFormat="1" applyFont="1" applyFill="1" applyBorder="1"/>
    <xf numFmtId="3" fontId="34" fillId="2" borderId="11" xfId="0" applyNumberFormat="1" applyFont="1" applyFill="1" applyBorder="1"/>
    <xf numFmtId="0" fontId="34" fillId="2" borderId="10" xfId="0" applyFont="1" applyFill="1" applyBorder="1" applyAlignment="1"/>
    <xf numFmtId="0" fontId="34" fillId="2" borderId="11" xfId="0" applyFont="1" applyFill="1" applyBorder="1" applyAlignment="1"/>
    <xf numFmtId="0" fontId="34" fillId="2" borderId="12" xfId="0" applyFont="1" applyFill="1" applyBorder="1" applyAlignment="1"/>
    <xf numFmtId="0" fontId="34" fillId="2" borderId="7" xfId="0" applyFont="1" applyFill="1" applyBorder="1"/>
    <xf numFmtId="0" fontId="34" fillId="2" borderId="8" xfId="0" applyFont="1" applyFill="1" applyBorder="1"/>
    <xf numFmtId="0" fontId="41" fillId="2" borderId="4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41" fillId="2" borderId="9" xfId="0" applyFont="1" applyFill="1" applyBorder="1" applyAlignment="1">
      <alignment horizontal="center" wrapText="1"/>
    </xf>
    <xf numFmtId="0" fontId="41" fillId="2" borderId="10" xfId="0" applyFont="1" applyFill="1" applyBorder="1" applyAlignment="1">
      <alignment horizontal="center" wrapText="1"/>
    </xf>
    <xf numFmtId="0" fontId="41" fillId="2" borderId="11" xfId="0" applyFont="1" applyFill="1" applyBorder="1" applyAlignment="1">
      <alignment horizontal="center" wrapText="1"/>
    </xf>
    <xf numFmtId="0" fontId="41" fillId="2" borderId="12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center"/>
    </xf>
    <xf numFmtId="3" fontId="31" fillId="3" borderId="32" xfId="0" applyNumberFormat="1" applyFont="1" applyFill="1" applyBorder="1" applyAlignment="1">
      <alignment horizontal="right" vertical="center"/>
    </xf>
    <xf numFmtId="3" fontId="31" fillId="3" borderId="34" xfId="0" applyNumberFormat="1" applyFont="1" applyFill="1" applyBorder="1" applyAlignment="1">
      <alignment horizontal="right" vertical="center"/>
    </xf>
    <xf numFmtId="3" fontId="34" fillId="2" borderId="34" xfId="0" applyNumberFormat="1" applyFont="1" applyFill="1" applyBorder="1"/>
    <xf numFmtId="0" fontId="31" fillId="3" borderId="4" xfId="0" applyFont="1" applyFill="1" applyBorder="1" applyAlignment="1">
      <alignment vertical="center"/>
    </xf>
    <xf numFmtId="0" fontId="31" fillId="3" borderId="8" xfId="0" applyFont="1" applyFill="1" applyBorder="1" applyAlignment="1">
      <alignment vertical="center"/>
    </xf>
    <xf numFmtId="0" fontId="34" fillId="2" borderId="12" xfId="0" applyFont="1" applyFill="1" applyBorder="1"/>
    <xf numFmtId="165" fontId="41" fillId="2" borderId="7" xfId="1" applyNumberFormat="1" applyFont="1" applyFill="1" applyBorder="1" applyAlignment="1">
      <alignment horizontal="right" vertical="center"/>
    </xf>
    <xf numFmtId="165" fontId="41" fillId="2" borderId="5" xfId="0" applyNumberFormat="1" applyFont="1" applyFill="1" applyBorder="1" applyAlignment="1">
      <alignment horizontal="right" vertical="center"/>
    </xf>
    <xf numFmtId="165" fontId="41" fillId="2" borderId="8" xfId="1" applyNumberFormat="1" applyFont="1" applyFill="1" applyBorder="1" applyAlignment="1">
      <alignment horizontal="right" vertical="center"/>
    </xf>
    <xf numFmtId="165" fontId="41" fillId="2" borderId="10" xfId="1" applyNumberFormat="1" applyFont="1" applyFill="1" applyBorder="1" applyAlignment="1">
      <alignment horizontal="right" vertical="center"/>
    </xf>
    <xf numFmtId="165" fontId="41" fillId="2" borderId="11" xfId="0" applyNumberFormat="1" applyFont="1" applyFill="1" applyBorder="1" applyAlignment="1">
      <alignment horizontal="right" vertical="center"/>
    </xf>
    <xf numFmtId="165" fontId="41" fillId="2" borderId="12" xfId="1" applyNumberFormat="1" applyFont="1" applyFill="1" applyBorder="1" applyAlignment="1">
      <alignment horizontal="right" vertical="center"/>
    </xf>
    <xf numFmtId="165" fontId="41" fillId="2" borderId="4" xfId="1" applyNumberFormat="1" applyFont="1" applyFill="1" applyBorder="1" applyAlignment="1">
      <alignment horizontal="right" vertical="center"/>
    </xf>
    <xf numFmtId="165" fontId="41" fillId="2" borderId="0" xfId="0" applyNumberFormat="1" applyFont="1" applyFill="1" applyBorder="1" applyAlignment="1">
      <alignment horizontal="right" vertical="center"/>
    </xf>
    <xf numFmtId="165" fontId="41" fillId="2" borderId="9" xfId="1" applyNumberFormat="1" applyFont="1" applyFill="1" applyBorder="1" applyAlignment="1">
      <alignment horizontal="right" vertical="center"/>
    </xf>
    <xf numFmtId="165" fontId="41" fillId="3" borderId="4" xfId="1" applyNumberFormat="1" applyFont="1" applyFill="1" applyBorder="1" applyAlignment="1">
      <alignment horizontal="right" vertical="center"/>
    </xf>
    <xf numFmtId="165" fontId="41" fillId="3" borderId="0" xfId="0" applyNumberFormat="1" applyFont="1" applyFill="1" applyBorder="1" applyAlignment="1">
      <alignment horizontal="right" vertical="center"/>
    </xf>
    <xf numFmtId="165" fontId="41" fillId="3" borderId="10" xfId="1" applyNumberFormat="1" applyFont="1" applyFill="1" applyBorder="1" applyAlignment="1">
      <alignment horizontal="right" vertical="center"/>
    </xf>
    <xf numFmtId="165" fontId="41" fillId="3" borderId="11" xfId="0" applyNumberFormat="1" applyFont="1" applyFill="1" applyBorder="1" applyAlignment="1">
      <alignment horizontal="right" vertical="center"/>
    </xf>
    <xf numFmtId="165" fontId="41" fillId="3" borderId="33" xfId="1" applyNumberFormat="1" applyFont="1" applyFill="1" applyBorder="1" applyAlignment="1">
      <alignment horizontal="right" vertical="center"/>
    </xf>
    <xf numFmtId="165" fontId="41" fillId="3" borderId="34" xfId="0" applyNumberFormat="1" applyFont="1" applyFill="1" applyBorder="1" applyAlignment="1">
      <alignment horizontal="right" vertical="center"/>
    </xf>
    <xf numFmtId="165" fontId="41" fillId="3" borderId="32" xfId="1" applyNumberFormat="1" applyFont="1" applyFill="1" applyBorder="1" applyAlignment="1">
      <alignment horizontal="right" vertical="center"/>
    </xf>
    <xf numFmtId="165" fontId="31" fillId="3" borderId="4" xfId="0" applyNumberFormat="1" applyFont="1" applyFill="1" applyBorder="1" applyAlignment="1">
      <alignment vertical="center"/>
    </xf>
    <xf numFmtId="165" fontId="31" fillId="3" borderId="0" xfId="0" applyNumberFormat="1" applyFont="1" applyFill="1" applyBorder="1" applyAlignment="1">
      <alignment vertical="center"/>
    </xf>
    <xf numFmtId="165" fontId="31" fillId="3" borderId="9" xfId="0" applyNumberFormat="1" applyFont="1" applyFill="1" applyBorder="1" applyAlignment="1">
      <alignment vertical="center"/>
    </xf>
    <xf numFmtId="165" fontId="31" fillId="3" borderId="10" xfId="0" applyNumberFormat="1" applyFont="1" applyFill="1" applyBorder="1" applyAlignment="1">
      <alignment vertical="center"/>
    </xf>
    <xf numFmtId="165" fontId="31" fillId="3" borderId="11" xfId="0" applyNumberFormat="1" applyFont="1" applyFill="1" applyBorder="1" applyAlignment="1">
      <alignment vertical="center"/>
    </xf>
    <xf numFmtId="165" fontId="31" fillId="3" borderId="12" xfId="0" applyNumberFormat="1" applyFont="1" applyFill="1" applyBorder="1" applyAlignment="1">
      <alignment vertical="center"/>
    </xf>
    <xf numFmtId="165" fontId="31" fillId="12" borderId="10" xfId="0" applyNumberFormat="1" applyFont="1" applyFill="1" applyBorder="1" applyAlignment="1">
      <alignment vertical="center"/>
    </xf>
    <xf numFmtId="165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vertical="center"/>
    </xf>
    <xf numFmtId="164" fontId="31" fillId="3" borderId="0" xfId="0" applyNumberFormat="1" applyFont="1" applyFill="1" applyBorder="1" applyAlignment="1">
      <alignment vertical="center"/>
    </xf>
    <xf numFmtId="3" fontId="31" fillId="3" borderId="67" xfId="0" applyNumberFormat="1" applyFont="1" applyFill="1" applyBorder="1" applyAlignment="1">
      <alignment vertical="center"/>
    </xf>
    <xf numFmtId="3" fontId="31" fillId="12" borderId="12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horizontal="right"/>
    </xf>
    <xf numFmtId="0" fontId="31" fillId="3" borderId="34" xfId="0" applyFont="1" applyFill="1" applyBorder="1" applyAlignment="1">
      <alignment horizontal="right" vertical="center"/>
    </xf>
    <xf numFmtId="0" fontId="31" fillId="12" borderId="11" xfId="0" applyFont="1" applyFill="1" applyBorder="1" applyAlignment="1">
      <alignment horizontal="right" vertical="center"/>
    </xf>
    <xf numFmtId="3" fontId="31" fillId="12" borderId="6" xfId="0" applyNumberFormat="1" applyFont="1" applyFill="1" applyBorder="1" applyAlignment="1">
      <alignment horizontal="right" vertical="center"/>
    </xf>
    <xf numFmtId="0" fontId="34" fillId="12" borderId="11" xfId="0" applyFont="1" applyFill="1" applyBorder="1"/>
    <xf numFmtId="0" fontId="34" fillId="2" borderId="32" xfId="0" applyFont="1" applyFill="1" applyBorder="1"/>
    <xf numFmtId="0" fontId="34" fillId="12" borderId="12" xfId="0" applyFont="1" applyFill="1" applyBorder="1"/>
    <xf numFmtId="0" fontId="31" fillId="2" borderId="11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2" applyFont="1" applyFill="1" applyBorder="1"/>
    <xf numFmtId="0" fontId="31" fillId="3" borderId="0" xfId="2" applyFont="1" applyFill="1" applyBorder="1" applyAlignment="1">
      <alignment horizontal="center" vertical="center" wrapText="1"/>
    </xf>
    <xf numFmtId="0" fontId="31" fillId="3" borderId="11" xfId="2" applyFont="1" applyFill="1" applyBorder="1" applyAlignment="1">
      <alignment horizontal="right"/>
    </xf>
    <xf numFmtId="0" fontId="31" fillId="3" borderId="0" xfId="2" applyFont="1" applyFill="1" applyBorder="1" applyAlignment="1">
      <alignment horizontal="right" vertical="center"/>
    </xf>
    <xf numFmtId="165" fontId="31" fillId="3" borderId="24" xfId="2" applyNumberFormat="1" applyFont="1" applyFill="1" applyBorder="1" applyAlignment="1">
      <alignment horizontal="right" vertical="center"/>
    </xf>
    <xf numFmtId="165" fontId="31" fillId="3" borderId="0" xfId="2" applyNumberFormat="1" applyFont="1" applyFill="1" applyBorder="1" applyAlignment="1">
      <alignment vertical="center"/>
    </xf>
    <xf numFmtId="165" fontId="31" fillId="3" borderId="9" xfId="2" applyNumberFormat="1" applyFont="1" applyFill="1" applyBorder="1" applyAlignment="1">
      <alignment vertical="center"/>
    </xf>
    <xf numFmtId="165" fontId="31" fillId="3" borderId="4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/>
    </xf>
    <xf numFmtId="3" fontId="31" fillId="3" borderId="0" xfId="2" applyNumberFormat="1" applyFont="1" applyFill="1" applyBorder="1"/>
    <xf numFmtId="165" fontId="31" fillId="3" borderId="0" xfId="2" applyNumberFormat="1" applyFont="1" applyFill="1" applyBorder="1" applyAlignment="1">
      <alignment horizontal="right"/>
    </xf>
    <xf numFmtId="0" fontId="31" fillId="3" borderId="11" xfId="2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 vertical="center"/>
    </xf>
    <xf numFmtId="165" fontId="31" fillId="3" borderId="11" xfId="2" applyNumberFormat="1" applyFont="1" applyFill="1" applyBorder="1" applyAlignment="1">
      <alignment vertical="center"/>
    </xf>
    <xf numFmtId="165" fontId="31" fillId="3" borderId="12" xfId="2" applyNumberFormat="1" applyFont="1" applyFill="1" applyBorder="1" applyAlignment="1">
      <alignment vertical="center"/>
    </xf>
    <xf numFmtId="165" fontId="31" fillId="3" borderId="10" xfId="2" applyNumberFormat="1" applyFont="1" applyFill="1" applyBorder="1" applyAlignment="1">
      <alignment vertical="center"/>
    </xf>
    <xf numFmtId="166" fontId="31" fillId="3" borderId="0" xfId="2" applyNumberFormat="1" applyFont="1" applyFill="1" applyBorder="1" applyAlignment="1">
      <alignment horizontal="right"/>
    </xf>
    <xf numFmtId="165" fontId="31" fillId="3" borderId="17" xfId="2" applyNumberFormat="1" applyFont="1" applyFill="1" applyBorder="1" applyAlignment="1">
      <alignment horizontal="right" vertical="center"/>
    </xf>
    <xf numFmtId="165" fontId="31" fillId="3" borderId="5" xfId="2" applyNumberFormat="1" applyFont="1" applyFill="1" applyBorder="1" applyAlignment="1">
      <alignment vertical="center"/>
    </xf>
    <xf numFmtId="165" fontId="31" fillId="3" borderId="8" xfId="2" applyNumberFormat="1" applyFont="1" applyFill="1" applyBorder="1" applyAlignment="1">
      <alignment vertical="center"/>
    </xf>
    <xf numFmtId="165" fontId="31" fillId="3" borderId="7" xfId="2" applyNumberFormat="1" applyFont="1" applyFill="1" applyBorder="1" applyAlignment="1">
      <alignment vertical="center"/>
    </xf>
    <xf numFmtId="0" fontId="31" fillId="3" borderId="24" xfId="2" applyFont="1" applyFill="1" applyBorder="1"/>
    <xf numFmtId="0" fontId="31" fillId="2" borderId="0" xfId="2" applyFont="1" applyFill="1" applyBorder="1" applyAlignment="1">
      <alignment wrapText="1"/>
    </xf>
    <xf numFmtId="165" fontId="31" fillId="3" borderId="0" xfId="2" applyNumberFormat="1" applyFont="1" applyFill="1" applyBorder="1"/>
    <xf numFmtId="0" fontId="50" fillId="3" borderId="0" xfId="2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vertical="top" wrapText="1"/>
    </xf>
    <xf numFmtId="0" fontId="49" fillId="3" borderId="0" xfId="2" applyFont="1" applyFill="1" applyBorder="1" applyAlignment="1">
      <alignment horizontal="right" vertical="top" wrapText="1"/>
    </xf>
    <xf numFmtId="165" fontId="31" fillId="3" borderId="14" xfId="2" applyNumberFormat="1" applyFont="1" applyFill="1" applyBorder="1" applyAlignment="1">
      <alignment vertical="center"/>
    </xf>
    <xf numFmtId="165" fontId="31" fillId="3" borderId="13" xfId="2" applyNumberFormat="1" applyFont="1" applyFill="1" applyBorder="1" applyAlignment="1">
      <alignment vertical="center"/>
    </xf>
    <xf numFmtId="165" fontId="31" fillId="3" borderId="2" xfId="2" applyNumberFormat="1" applyFont="1" applyFill="1" applyBorder="1" applyAlignment="1">
      <alignment vertical="center"/>
    </xf>
    <xf numFmtId="165" fontId="31" fillId="3" borderId="5" xfId="2" applyNumberFormat="1" applyFont="1" applyFill="1" applyBorder="1" applyAlignment="1">
      <alignment horizontal="right" vertical="center"/>
    </xf>
    <xf numFmtId="165" fontId="31" fillId="3" borderId="68" xfId="2" applyNumberFormat="1" applyFont="1" applyFill="1" applyBorder="1" applyAlignment="1">
      <alignment vertical="center"/>
    </xf>
    <xf numFmtId="165" fontId="31" fillId="3" borderId="23" xfId="2" applyNumberFormat="1" applyFont="1" applyFill="1" applyBorder="1" applyAlignment="1">
      <alignment vertical="center"/>
    </xf>
    <xf numFmtId="165" fontId="31" fillId="3" borderId="31" xfId="2" applyNumberFormat="1" applyFont="1" applyFill="1" applyBorder="1" applyAlignment="1">
      <alignment vertical="center"/>
    </xf>
    <xf numFmtId="0" fontId="31" fillId="3" borderId="30" xfId="2" applyFont="1" applyFill="1" applyBorder="1"/>
    <xf numFmtId="0" fontId="31" fillId="3" borderId="5" xfId="2" applyFont="1" applyFill="1" applyBorder="1"/>
    <xf numFmtId="0" fontId="31" fillId="3" borderId="16" xfId="2" applyFont="1" applyFill="1" applyBorder="1"/>
    <xf numFmtId="0" fontId="31" fillId="3" borderId="55" xfId="2" applyFont="1" applyFill="1" applyBorder="1"/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15" xfId="2" applyFont="1" applyFill="1" applyBorder="1" applyAlignment="1">
      <alignment horizontal="center" wrapText="1"/>
    </xf>
    <xf numFmtId="0" fontId="31" fillId="3" borderId="3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right" vertical="center"/>
    </xf>
    <xf numFmtId="165" fontId="31" fillId="12" borderId="23" xfId="2" applyNumberFormat="1" applyFont="1" applyFill="1" applyBorder="1" applyAlignment="1">
      <alignment horizontal="right" vertical="center"/>
    </xf>
    <xf numFmtId="165" fontId="31" fillId="15" borderId="23" xfId="2" applyNumberFormat="1" applyFont="1" applyFill="1" applyBorder="1" applyAlignment="1">
      <alignment horizontal="right" vertical="center"/>
    </xf>
    <xf numFmtId="165" fontId="31" fillId="12" borderId="24" xfId="2" applyNumberFormat="1" applyFont="1" applyFill="1" applyBorder="1" applyAlignment="1">
      <alignment horizontal="right" vertical="center"/>
    </xf>
    <xf numFmtId="165" fontId="31" fillId="12" borderId="0" xfId="2" applyNumberFormat="1" applyFont="1" applyFill="1" applyBorder="1" applyAlignment="1">
      <alignment horizontal="right" vertical="center"/>
    </xf>
    <xf numFmtId="165" fontId="31" fillId="12" borderId="9" xfId="2" applyNumberFormat="1" applyFont="1" applyFill="1" applyBorder="1" applyAlignment="1">
      <alignment horizontal="right" vertical="center"/>
    </xf>
    <xf numFmtId="165" fontId="31" fillId="12" borderId="4" xfId="2" applyNumberFormat="1" applyFont="1" applyFill="1" applyBorder="1" applyAlignment="1">
      <alignment horizontal="right" vertical="center"/>
    </xf>
    <xf numFmtId="165" fontId="31" fillId="12" borderId="2" xfId="2" applyNumberFormat="1" applyFont="1" applyFill="1" applyBorder="1" applyAlignment="1">
      <alignment horizontal="right" vertical="center"/>
    </xf>
    <xf numFmtId="165" fontId="31" fillId="15" borderId="24" xfId="2" applyNumberFormat="1" applyFont="1" applyFill="1" applyBorder="1" applyAlignment="1">
      <alignment horizontal="right" vertical="center"/>
    </xf>
    <xf numFmtId="165" fontId="31" fillId="15" borderId="0" xfId="2" applyNumberFormat="1" applyFont="1" applyFill="1" applyBorder="1" applyAlignment="1">
      <alignment horizontal="right" vertical="center"/>
    </xf>
    <xf numFmtId="165" fontId="31" fillId="15" borderId="9" xfId="2" applyNumberFormat="1" applyFont="1" applyFill="1" applyBorder="1" applyAlignment="1">
      <alignment horizontal="right" vertical="center"/>
    </xf>
    <xf numFmtId="165" fontId="31" fillId="15" borderId="4" xfId="2" applyNumberFormat="1" applyFont="1" applyFill="1" applyBorder="1" applyAlignment="1">
      <alignment horizontal="right" vertical="center"/>
    </xf>
    <xf numFmtId="165" fontId="31" fillId="15" borderId="2" xfId="2" applyNumberFormat="1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/>
    </xf>
    <xf numFmtId="0" fontId="31" fillId="3" borderId="30" xfId="2" applyFont="1" applyFill="1" applyBorder="1" applyAlignment="1">
      <alignment horizontal="right" vertical="center"/>
    </xf>
    <xf numFmtId="0" fontId="31" fillId="3" borderId="58" xfId="2" applyFont="1" applyFill="1" applyBorder="1" applyAlignment="1">
      <alignment horizontal="right" vertical="center"/>
    </xf>
    <xf numFmtId="0" fontId="49" fillId="3" borderId="0" xfId="2" applyFont="1" applyFill="1" applyBorder="1" applyAlignment="1">
      <alignment horizontal="right" vertical="top" wrapText="1"/>
    </xf>
    <xf numFmtId="0" fontId="31" fillId="2" borderId="0" xfId="2" applyFont="1" applyFill="1" applyAlignment="1">
      <alignment horizontal="right"/>
    </xf>
    <xf numFmtId="0" fontId="31" fillId="2" borderId="11" xfId="0" applyFont="1" applyFill="1" applyBorder="1" applyAlignment="1">
      <alignment horizontal="right" wrapText="1"/>
    </xf>
    <xf numFmtId="0" fontId="34" fillId="2" borderId="15" xfId="0" applyFont="1" applyFill="1" applyBorder="1"/>
    <xf numFmtId="0" fontId="31" fillId="3" borderId="6" xfId="0" applyFont="1" applyFill="1" applyBorder="1" applyAlignment="1">
      <alignment horizontal="right" vertical="center"/>
    </xf>
    <xf numFmtId="0" fontId="34" fillId="2" borderId="3" xfId="0" applyFont="1" applyFill="1" applyBorder="1"/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center"/>
    </xf>
    <xf numFmtId="0" fontId="31" fillId="3" borderId="55" xfId="2" applyFont="1" applyFill="1" applyBorder="1" applyAlignment="1">
      <alignment horizontal="center" textRotation="90" wrapText="1"/>
    </xf>
    <xf numFmtId="0" fontId="31" fillId="3" borderId="6" xfId="2" applyFont="1" applyFill="1" applyBorder="1" applyAlignment="1">
      <alignment horizontal="center" textRotation="90" wrapText="1"/>
    </xf>
    <xf numFmtId="0" fontId="31" fillId="3" borderId="15" xfId="2" applyFont="1" applyFill="1" applyBorder="1" applyAlignment="1">
      <alignment horizontal="center" textRotation="90" wrapText="1"/>
    </xf>
    <xf numFmtId="3" fontId="31" fillId="3" borderId="24" xfId="2" applyNumberFormat="1" applyFont="1" applyFill="1" applyBorder="1" applyAlignment="1">
      <alignment horizontal="right"/>
    </xf>
    <xf numFmtId="165" fontId="31" fillId="3" borderId="24" xfId="2" applyNumberFormat="1" applyFont="1" applyFill="1" applyBorder="1" applyAlignment="1">
      <alignment horizontal="right"/>
    </xf>
    <xf numFmtId="166" fontId="31" fillId="3" borderId="24" xfId="2" applyNumberFormat="1" applyFont="1" applyFill="1" applyBorder="1" applyAlignment="1">
      <alignment horizontal="right"/>
    </xf>
    <xf numFmtId="3" fontId="31" fillId="3" borderId="24" xfId="2" applyNumberFormat="1" applyFont="1" applyFill="1" applyBorder="1" applyAlignment="1">
      <alignment horizontal="right" vertical="center"/>
    </xf>
    <xf numFmtId="3" fontId="31" fillId="3" borderId="9" xfId="2" applyNumberFormat="1" applyFont="1" applyFill="1" applyBorder="1" applyAlignment="1">
      <alignment horizontal="right" vertical="center"/>
    </xf>
    <xf numFmtId="3" fontId="31" fillId="3" borderId="0" xfId="2" applyNumberFormat="1" applyFont="1" applyFill="1" applyBorder="1" applyAlignment="1">
      <alignment vertical="center"/>
    </xf>
    <xf numFmtId="3" fontId="31" fillId="3" borderId="9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 vertical="center"/>
    </xf>
    <xf numFmtId="3" fontId="31" fillId="3" borderId="16" xfId="2" applyNumberFormat="1" applyFont="1" applyFill="1" applyBorder="1" applyAlignment="1">
      <alignment horizontal="right" vertical="center"/>
    </xf>
    <xf numFmtId="3" fontId="31" fillId="3" borderId="12" xfId="2" applyNumberFormat="1" applyFont="1" applyFill="1" applyBorder="1" applyAlignment="1">
      <alignment vertical="center"/>
    </xf>
    <xf numFmtId="3" fontId="31" fillId="3" borderId="11" xfId="2" applyNumberFormat="1" applyFont="1" applyFill="1" applyBorder="1" applyAlignment="1">
      <alignment vertical="center"/>
    </xf>
    <xf numFmtId="3" fontId="31" fillId="3" borderId="12" xfId="2" applyNumberFormat="1" applyFont="1" applyFill="1" applyBorder="1" applyAlignment="1">
      <alignment horizontal="right" vertical="center"/>
    </xf>
    <xf numFmtId="3" fontId="31" fillId="12" borderId="24" xfId="2" applyNumberFormat="1" applyFont="1" applyFill="1" applyBorder="1" applyAlignment="1">
      <alignment horizontal="right" vertical="center"/>
    </xf>
    <xf numFmtId="3" fontId="31" fillId="12" borderId="9" xfId="2" applyNumberFormat="1" applyFont="1" applyFill="1" applyBorder="1" applyAlignment="1">
      <alignment horizontal="right" vertical="center"/>
    </xf>
    <xf numFmtId="3" fontId="31" fillId="12" borderId="0" xfId="2" applyNumberFormat="1" applyFont="1" applyFill="1" applyBorder="1" applyAlignment="1">
      <alignment horizontal="right" vertical="center"/>
    </xf>
    <xf numFmtId="3" fontId="31" fillId="15" borderId="9" xfId="2" applyNumberFormat="1" applyFont="1" applyFill="1" applyBorder="1" applyAlignment="1">
      <alignment horizontal="right" vertical="center"/>
    </xf>
    <xf numFmtId="3" fontId="31" fillId="15" borderId="0" xfId="2" applyNumberFormat="1" applyFont="1" applyFill="1" applyBorder="1" applyAlignment="1">
      <alignment horizontal="right" vertical="center"/>
    </xf>
    <xf numFmtId="0" fontId="31" fillId="3" borderId="69" xfId="2" applyFont="1" applyFill="1" applyBorder="1" applyAlignment="1">
      <alignment horizontal="center" textRotation="90" wrapText="1"/>
    </xf>
    <xf numFmtId="3" fontId="31" fillId="3" borderId="35" xfId="2" applyNumberFormat="1" applyFont="1" applyFill="1" applyBorder="1" applyAlignment="1">
      <alignment vertical="center"/>
    </xf>
    <xf numFmtId="3" fontId="31" fillId="3" borderId="70" xfId="2" applyNumberFormat="1" applyFont="1" applyFill="1" applyBorder="1" applyAlignment="1">
      <alignment vertical="center"/>
    </xf>
    <xf numFmtId="3" fontId="31" fillId="12" borderId="35" xfId="2" applyNumberFormat="1" applyFont="1" applyFill="1" applyBorder="1" applyAlignment="1">
      <alignment horizontal="right" vertical="center"/>
    </xf>
    <xf numFmtId="3" fontId="31" fillId="13" borderId="30" xfId="2" applyNumberFormat="1" applyFont="1" applyFill="1" applyBorder="1" applyAlignment="1">
      <alignment horizontal="right" vertical="center"/>
    </xf>
    <xf numFmtId="3" fontId="31" fillId="9" borderId="0" xfId="2" applyNumberFormat="1" applyFont="1" applyFill="1" applyBorder="1" applyAlignment="1">
      <alignment horizontal="right" vertical="center"/>
    </xf>
    <xf numFmtId="0" fontId="31" fillId="3" borderId="1" xfId="2" applyFont="1" applyFill="1" applyBorder="1" applyAlignment="1">
      <alignment horizontal="center" textRotation="90" wrapText="1"/>
    </xf>
    <xf numFmtId="3" fontId="31" fillId="3" borderId="2" xfId="2" applyNumberFormat="1" applyFont="1" applyFill="1" applyBorder="1" applyAlignment="1">
      <alignment vertical="center"/>
    </xf>
    <xf numFmtId="3" fontId="31" fillId="3" borderId="13" xfId="2" applyNumberFormat="1" applyFont="1" applyFill="1" applyBorder="1" applyAlignment="1">
      <alignment vertical="center"/>
    </xf>
    <xf numFmtId="3" fontId="31" fillId="3" borderId="2" xfId="2" applyNumberFormat="1" applyFont="1" applyFill="1" applyBorder="1" applyAlignment="1">
      <alignment horizontal="right" vertical="center"/>
    </xf>
    <xf numFmtId="0" fontId="31" fillId="13" borderId="57" xfId="2" applyFont="1" applyFill="1" applyBorder="1" applyAlignment="1">
      <alignment horizontal="center" textRotation="90" wrapText="1"/>
    </xf>
    <xf numFmtId="0" fontId="31" fillId="9" borderId="6" xfId="2" applyFont="1" applyFill="1" applyBorder="1" applyAlignment="1">
      <alignment horizontal="center" textRotation="90" wrapText="1"/>
    </xf>
    <xf numFmtId="3" fontId="31" fillId="13" borderId="30" xfId="2" applyNumberFormat="1" applyFont="1" applyFill="1" applyBorder="1" applyAlignment="1">
      <alignment vertical="center"/>
    </xf>
    <xf numFmtId="3" fontId="31" fillId="13" borderId="58" xfId="2" applyNumberFormat="1" applyFont="1" applyFill="1" applyBorder="1" applyAlignment="1">
      <alignment vertical="center"/>
    </xf>
    <xf numFmtId="3" fontId="31" fillId="15" borderId="24" xfId="2" applyNumberFormat="1" applyFont="1" applyFill="1" applyBorder="1" applyAlignment="1">
      <alignment horizontal="right" vertical="center"/>
    </xf>
    <xf numFmtId="3" fontId="31" fillId="15" borderId="35" xfId="2" applyNumberFormat="1" applyFont="1" applyFill="1" applyBorder="1" applyAlignment="1">
      <alignment horizontal="right" vertical="center"/>
    </xf>
    <xf numFmtId="0" fontId="31" fillId="31" borderId="57" xfId="2" applyFont="1" applyFill="1" applyBorder="1" applyAlignment="1">
      <alignment horizontal="center" textRotation="90" wrapText="1"/>
    </xf>
    <xf numFmtId="3" fontId="31" fillId="31" borderId="30" xfId="2" applyNumberFormat="1" applyFont="1" applyFill="1" applyBorder="1" applyAlignment="1">
      <alignment vertical="center"/>
    </xf>
    <xf numFmtId="3" fontId="31" fillId="31" borderId="58" xfId="2" applyNumberFormat="1" applyFont="1" applyFill="1" applyBorder="1" applyAlignment="1">
      <alignment vertical="center"/>
    </xf>
    <xf numFmtId="3" fontId="31" fillId="31" borderId="30" xfId="2" applyNumberFormat="1" applyFont="1" applyFill="1" applyBorder="1" applyAlignment="1">
      <alignment horizontal="right" vertical="center"/>
    </xf>
    <xf numFmtId="3" fontId="31" fillId="3" borderId="73" xfId="2" applyNumberFormat="1" applyFont="1" applyFill="1" applyBorder="1" applyAlignment="1">
      <alignment vertical="center"/>
    </xf>
    <xf numFmtId="3" fontId="31" fillId="3" borderId="74" xfId="2" applyNumberFormat="1" applyFont="1" applyFill="1" applyBorder="1" applyAlignment="1">
      <alignment vertical="center"/>
    </xf>
    <xf numFmtId="0" fontId="31" fillId="3" borderId="11" xfId="2" applyFont="1" applyFill="1" applyBorder="1"/>
    <xf numFmtId="0" fontId="31" fillId="3" borderId="55" xfId="2" applyFont="1" applyFill="1" applyBorder="1" applyAlignment="1">
      <alignment horizontal="right" textRotation="90" wrapText="1"/>
    </xf>
    <xf numFmtId="0" fontId="31" fillId="3" borderId="6" xfId="2" applyFont="1" applyFill="1" applyBorder="1" applyAlignment="1">
      <alignment horizontal="right" textRotation="90" wrapText="1"/>
    </xf>
    <xf numFmtId="3" fontId="31" fillId="3" borderId="25" xfId="2" applyNumberFormat="1" applyFont="1" applyFill="1" applyBorder="1" applyAlignment="1">
      <alignment vertical="center"/>
    </xf>
    <xf numFmtId="3" fontId="31" fillId="3" borderId="0" xfId="0" applyNumberFormat="1" applyFont="1" applyFill="1" applyBorder="1" applyAlignment="1">
      <alignment vertical="center"/>
    </xf>
    <xf numFmtId="164" fontId="31" fillId="3" borderId="0" xfId="1" applyNumberFormat="1" applyFont="1" applyFill="1" applyBorder="1" applyAlignment="1">
      <alignment vertical="center"/>
    </xf>
    <xf numFmtId="3" fontId="34" fillId="2" borderId="33" xfId="0" applyNumberFormat="1" applyFont="1" applyFill="1" applyBorder="1"/>
    <xf numFmtId="0" fontId="31" fillId="2" borderId="0" xfId="2" applyFont="1" applyFill="1"/>
    <xf numFmtId="0" fontId="54" fillId="3" borderId="0" xfId="2" applyFont="1" applyFill="1" applyBorder="1" applyAlignment="1">
      <alignment vertical="center"/>
    </xf>
    <xf numFmtId="165" fontId="49" fillId="2" borderId="0" xfId="2" applyNumberFormat="1" applyFont="1" applyFill="1" applyBorder="1" applyAlignment="1">
      <alignment horizontal="center"/>
    </xf>
    <xf numFmtId="165" fontId="31" fillId="3" borderId="0" xfId="2" applyNumberFormat="1" applyFont="1" applyFill="1" applyBorder="1" applyAlignment="1">
      <alignment wrapText="1"/>
    </xf>
    <xf numFmtId="49" fontId="31" fillId="2" borderId="0" xfId="2" applyNumberFormat="1" applyFont="1" applyFill="1" applyBorder="1" applyAlignment="1">
      <alignment wrapText="1"/>
    </xf>
    <xf numFmtId="0" fontId="31" fillId="2" borderId="0" xfId="2" applyFont="1" applyFill="1" applyAlignment="1">
      <alignment horizontal="center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Border="1" applyAlignment="1">
      <alignment vertical="center" wrapText="1"/>
    </xf>
    <xf numFmtId="16" fontId="31" fillId="3" borderId="0" xfId="2" applyNumberFormat="1" applyFont="1" applyFill="1" applyBorder="1" applyAlignment="1">
      <alignment horizontal="center" wrapText="1"/>
    </xf>
    <xf numFmtId="0" fontId="58" fillId="2" borderId="0" xfId="2" applyFont="1" applyFill="1" applyAlignment="1"/>
    <xf numFmtId="0" fontId="56" fillId="2" borderId="0" xfId="2" applyFont="1" applyFill="1" applyBorder="1" applyAlignment="1">
      <alignment wrapText="1"/>
    </xf>
    <xf numFmtId="0" fontId="58" fillId="2" borderId="0" xfId="2" applyFont="1" applyFill="1" applyBorder="1" applyAlignment="1">
      <alignment horizontal="center" wrapText="1"/>
    </xf>
    <xf numFmtId="2" fontId="31" fillId="2" borderId="0" xfId="2" applyNumberFormat="1" applyFont="1" applyFill="1"/>
    <xf numFmtId="165" fontId="31" fillId="3" borderId="36" xfId="2" applyNumberFormat="1" applyFont="1" applyFill="1" applyBorder="1" applyAlignment="1">
      <alignment horizontal="left" vertical="center" wrapText="1"/>
    </xf>
    <xf numFmtId="165" fontId="31" fillId="9" borderId="0" xfId="2" applyNumberFormat="1" applyFont="1" applyFill="1" applyBorder="1" applyAlignment="1">
      <alignment horizontal="center" wrapText="1"/>
    </xf>
    <xf numFmtId="3" fontId="31" fillId="2" borderId="0" xfId="2" applyNumberFormat="1" applyFont="1" applyFill="1"/>
    <xf numFmtId="165" fontId="57" fillId="3" borderId="0" xfId="2" applyNumberFormat="1" applyFont="1" applyFill="1" applyBorder="1" applyAlignment="1">
      <alignment horizontal="center" vertical="center" wrapText="1"/>
    </xf>
    <xf numFmtId="165" fontId="56" fillId="3" borderId="0" xfId="2" applyNumberFormat="1" applyFont="1" applyFill="1" applyBorder="1" applyAlignment="1">
      <alignment vertical="center" wrapText="1"/>
    </xf>
    <xf numFmtId="0" fontId="31" fillId="2" borderId="0" xfId="2" applyFont="1" applyFill="1" applyBorder="1"/>
    <xf numFmtId="165" fontId="31" fillId="2" borderId="0" xfId="2" applyNumberFormat="1" applyFont="1" applyFill="1"/>
    <xf numFmtId="165" fontId="58" fillId="3" borderId="0" xfId="2" applyNumberFormat="1" applyFont="1" applyFill="1" applyBorder="1" applyAlignment="1">
      <alignment horizontal="left" wrapText="1"/>
    </xf>
    <xf numFmtId="165" fontId="56" fillId="3" borderId="0" xfId="2" applyNumberFormat="1" applyFont="1" applyFill="1" applyBorder="1" applyAlignment="1">
      <alignment horizontal="center" wrapText="1"/>
    </xf>
    <xf numFmtId="165" fontId="31" fillId="3" borderId="0" xfId="2" applyNumberFormat="1" applyFont="1" applyFill="1" applyBorder="1" applyAlignment="1">
      <alignment horizontal="left" vertical="top" wrapText="1"/>
    </xf>
    <xf numFmtId="0" fontId="56" fillId="2" borderId="0" xfId="2" applyFont="1" applyFill="1"/>
    <xf numFmtId="0" fontId="58" fillId="2" borderId="0" xfId="2" applyFont="1" applyFill="1"/>
    <xf numFmtId="0" fontId="31" fillId="3" borderId="0" xfId="2" applyFont="1" applyFill="1"/>
    <xf numFmtId="0" fontId="60" fillId="3" borderId="0" xfId="2" applyFont="1" applyFill="1" applyAlignment="1">
      <alignment vertical="center" wrapText="1"/>
    </xf>
    <xf numFmtId="0" fontId="60" fillId="2" borderId="0" xfId="2" applyFont="1" applyFill="1" applyAlignment="1">
      <alignment vertical="center" wrapText="1"/>
    </xf>
    <xf numFmtId="165" fontId="61" fillId="3" borderId="0" xfId="2" applyNumberFormat="1" applyFont="1" applyFill="1" applyBorder="1" applyAlignment="1">
      <alignment vertical="center" wrapText="1"/>
    </xf>
    <xf numFmtId="165" fontId="60" fillId="3" borderId="0" xfId="2" applyNumberFormat="1" applyFont="1" applyFill="1" applyBorder="1" applyAlignment="1">
      <alignment vertical="center" wrapText="1"/>
    </xf>
    <xf numFmtId="3" fontId="31" fillId="2" borderId="0" xfId="2" applyNumberFormat="1" applyFont="1" applyFill="1" applyBorder="1"/>
    <xf numFmtId="165" fontId="58" fillId="3" borderId="0" xfId="2" applyNumberFormat="1" applyFont="1" applyFill="1" applyBorder="1" applyAlignment="1">
      <alignment wrapText="1"/>
    </xf>
    <xf numFmtId="16" fontId="31" fillId="3" borderId="0" xfId="2" applyNumberFormat="1" applyFont="1" applyFill="1" applyBorder="1" applyAlignment="1">
      <alignment horizontal="left" wrapText="1"/>
    </xf>
    <xf numFmtId="165" fontId="60" fillId="3" borderId="0" xfId="2" applyNumberFormat="1" applyFont="1" applyFill="1" applyBorder="1" applyAlignment="1">
      <alignment horizontal="center" wrapText="1"/>
    </xf>
    <xf numFmtId="165" fontId="31" fillId="9" borderId="0" xfId="2" applyNumberFormat="1" applyFont="1" applyFill="1" applyBorder="1" applyAlignment="1">
      <alignment wrapText="1"/>
    </xf>
    <xf numFmtId="0" fontId="58" fillId="2" borderId="0" xfId="2" applyFont="1" applyFill="1" applyBorder="1" applyAlignment="1">
      <alignment wrapText="1"/>
    </xf>
    <xf numFmtId="0" fontId="31" fillId="2" borderId="0" xfId="2" applyFont="1" applyFill="1" applyAlignment="1">
      <alignment horizontal="left"/>
    </xf>
    <xf numFmtId="0" fontId="60" fillId="2" borderId="0" xfId="2" applyFont="1" applyFill="1" applyBorder="1" applyAlignment="1">
      <alignment vertical="center" wrapText="1"/>
    </xf>
    <xf numFmtId="0" fontId="31" fillId="2" borderId="0" xfId="2" applyFont="1" applyFill="1" applyAlignment="1"/>
    <xf numFmtId="3" fontId="57" fillId="3" borderId="0" xfId="2" applyNumberFormat="1" applyFont="1" applyFill="1" applyBorder="1" applyAlignment="1">
      <alignment vertical="center" wrapText="1"/>
    </xf>
    <xf numFmtId="0" fontId="37" fillId="2" borderId="0" xfId="2" applyFont="1" applyFill="1" applyAlignment="1"/>
    <xf numFmtId="0" fontId="31" fillId="2" borderId="0" xfId="2" applyFont="1" applyFill="1" applyBorder="1" applyAlignment="1">
      <alignment horizontal="right"/>
    </xf>
    <xf numFmtId="3" fontId="31" fillId="2" borderId="0" xfId="2" applyNumberFormat="1" applyFont="1" applyFill="1" applyBorder="1" applyAlignment="1">
      <alignment horizontal="right" vertical="center"/>
    </xf>
    <xf numFmtId="3" fontId="31" fillId="2" borderId="0" xfId="2" applyNumberFormat="1" applyFont="1" applyFill="1" applyAlignment="1">
      <alignment horizontal="right" vertical="center"/>
    </xf>
    <xf numFmtId="0" fontId="49" fillId="2" borderId="0" xfId="2" applyFont="1" applyFill="1" applyAlignment="1">
      <alignment wrapText="1"/>
    </xf>
    <xf numFmtId="0" fontId="56" fillId="9" borderId="0" xfId="2" applyFont="1" applyFill="1" applyAlignment="1">
      <alignment vertical="top" wrapText="1"/>
    </xf>
    <xf numFmtId="0" fontId="64" fillId="9" borderId="0" xfId="2" applyFont="1" applyFill="1" applyAlignment="1">
      <alignment horizontal="left" vertical="center" wrapText="1"/>
    </xf>
    <xf numFmtId="0" fontId="65" fillId="9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4" fillId="3" borderId="0" xfId="2" applyFill="1" applyBorder="1" applyAlignment="1"/>
    <xf numFmtId="0" fontId="7" fillId="2" borderId="0" xfId="2" applyFont="1" applyFill="1" applyAlignment="1">
      <alignment vertical="center" wrapText="1"/>
    </xf>
    <xf numFmtId="0" fontId="31" fillId="3" borderId="6" xfId="2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0" xfId="0" applyFont="1" applyFill="1" applyBorder="1" applyAlignment="1">
      <alignment horizontal="right" vertical="center"/>
    </xf>
    <xf numFmtId="0" fontId="34" fillId="3" borderId="0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right" vertical="top"/>
    </xf>
    <xf numFmtId="0" fontId="31" fillId="2" borderId="0" xfId="0" applyFont="1" applyFill="1" applyAlignment="1">
      <alignment horizontal="left" vertical="top"/>
    </xf>
    <xf numFmtId="1" fontId="33" fillId="2" borderId="0" xfId="0" applyNumberFormat="1" applyFont="1" applyFill="1" applyBorder="1" applyAlignment="1">
      <alignment vertical="center" wrapText="1"/>
    </xf>
    <xf numFmtId="0" fontId="34" fillId="3" borderId="10" xfId="0" applyFont="1" applyFill="1" applyBorder="1" applyAlignment="1"/>
    <xf numFmtId="0" fontId="34" fillId="3" borderId="11" xfId="0" applyFont="1" applyFill="1" applyBorder="1" applyAlignment="1"/>
    <xf numFmtId="0" fontId="34" fillId="3" borderId="0" xfId="0" applyFont="1" applyFill="1"/>
    <xf numFmtId="0" fontId="34" fillId="3" borderId="12" xfId="0" applyFont="1" applyFill="1" applyBorder="1" applyAlignment="1"/>
    <xf numFmtId="0" fontId="34" fillId="3" borderId="11" xfId="0" applyFont="1" applyFill="1" applyBorder="1" applyAlignment="1">
      <alignment horizontal="right"/>
    </xf>
    <xf numFmtId="0" fontId="53" fillId="2" borderId="42" xfId="2" applyFont="1" applyFill="1" applyBorder="1" applyAlignment="1">
      <alignment vertical="center"/>
    </xf>
    <xf numFmtId="0" fontId="53" fillId="2" borderId="42" xfId="2" applyFont="1" applyFill="1" applyBorder="1" applyAlignment="1"/>
    <xf numFmtId="1" fontId="34" fillId="3" borderId="11" xfId="0" applyNumberFormat="1" applyFont="1" applyFill="1" applyBorder="1" applyAlignment="1">
      <alignment horizontal="right"/>
    </xf>
    <xf numFmtId="1" fontId="34" fillId="3" borderId="11" xfId="0" applyNumberFormat="1" applyFont="1" applyFill="1" applyBorder="1" applyAlignment="1">
      <alignment horizontal="left"/>
    </xf>
    <xf numFmtId="1" fontId="31" fillId="2" borderId="0" xfId="0" applyNumberFormat="1" applyFont="1" applyFill="1" applyAlignment="1">
      <alignment horizontal="right" vertical="top"/>
    </xf>
    <xf numFmtId="1" fontId="31" fillId="2" borderId="0" xfId="0" applyNumberFormat="1" applyFont="1" applyFill="1" applyAlignment="1">
      <alignment horizontal="left" vertical="top"/>
    </xf>
    <xf numFmtId="0" fontId="31" fillId="3" borderId="72" xfId="2" applyFont="1" applyFill="1" applyBorder="1" applyAlignment="1">
      <alignment horizontal="right" textRotation="90" wrapText="1"/>
    </xf>
    <xf numFmtId="0" fontId="31" fillId="3" borderId="71" xfId="2" applyFont="1" applyFill="1" applyBorder="1" applyAlignment="1">
      <alignment horizontal="right" textRotation="90" wrapText="1"/>
    </xf>
    <xf numFmtId="3" fontId="31" fillId="12" borderId="73" xfId="2" applyNumberFormat="1" applyFont="1" applyFill="1" applyBorder="1" applyAlignment="1">
      <alignment horizontal="right" vertical="center"/>
    </xf>
    <xf numFmtId="3" fontId="31" fillId="15" borderId="75" xfId="2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 wrapText="1"/>
    </xf>
    <xf numFmtId="1" fontId="34" fillId="2" borderId="11" xfId="0" applyNumberFormat="1" applyFont="1" applyFill="1" applyBorder="1" applyAlignment="1">
      <alignment horizontal="left"/>
    </xf>
    <xf numFmtId="1" fontId="31" fillId="12" borderId="8" xfId="0" applyNumberFormat="1" applyFont="1" applyFill="1" applyBorder="1" applyAlignment="1">
      <alignment horizontal="center"/>
    </xf>
    <xf numFmtId="1" fontId="31" fillId="15" borderId="5" xfId="0" applyNumberFormat="1" applyFont="1" applyFill="1" applyBorder="1" applyAlignment="1">
      <alignment horizontal="center"/>
    </xf>
    <xf numFmtId="0" fontId="31" fillId="3" borderId="4" xfId="0" applyFont="1" applyFill="1" applyBorder="1" applyAlignment="1">
      <alignment horizontal="right" vertical="center"/>
    </xf>
    <xf numFmtId="0" fontId="31" fillId="2" borderId="10" xfId="0" applyFont="1" applyFill="1" applyBorder="1" applyAlignment="1">
      <alignment horizontal="right" vertical="center"/>
    </xf>
    <xf numFmtId="3" fontId="37" fillId="2" borderId="11" xfId="0" applyNumberFormat="1" applyFont="1" applyFill="1" applyBorder="1" applyAlignment="1">
      <alignment horizontal="right" vertical="center"/>
    </xf>
    <xf numFmtId="164" fontId="37" fillId="2" borderId="12" xfId="1" applyNumberFormat="1" applyFont="1" applyFill="1" applyBorder="1" applyAlignment="1">
      <alignment horizontal="right" vertical="center"/>
    </xf>
    <xf numFmtId="1" fontId="34" fillId="2" borderId="11" xfId="0" applyNumberFormat="1" applyFont="1" applyFill="1" applyBorder="1" applyAlignment="1">
      <alignment horizontal="right"/>
    </xf>
    <xf numFmtId="0" fontId="51" fillId="3" borderId="0" xfId="2" applyFont="1" applyFill="1" applyBorder="1" applyAlignment="1"/>
    <xf numFmtId="0" fontId="31" fillId="2" borderId="0" xfId="0" applyFont="1" applyFill="1" applyBorder="1"/>
    <xf numFmtId="0" fontId="31" fillId="2" borderId="0" xfId="0" applyFont="1" applyFill="1" applyBorder="1" applyAlignment="1">
      <alignment horizontal="right"/>
    </xf>
    <xf numFmtId="0" fontId="31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top" wrapText="1"/>
    </xf>
    <xf numFmtId="165" fontId="31" fillId="2" borderId="0" xfId="0" applyNumberFormat="1" applyFont="1" applyFill="1" applyBorder="1" applyAlignment="1">
      <alignment horizontal="center"/>
    </xf>
    <xf numFmtId="165" fontId="31" fillId="2" borderId="9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center"/>
    </xf>
    <xf numFmtId="3" fontId="31" fillId="2" borderId="6" xfId="0" applyNumberFormat="1" applyFont="1" applyFill="1" applyBorder="1" applyAlignment="1">
      <alignment horizontal="right" vertical="center"/>
    </xf>
    <xf numFmtId="165" fontId="31" fillId="2" borderId="15" xfId="0" applyNumberFormat="1" applyFont="1" applyFill="1" applyBorder="1" applyAlignment="1">
      <alignment horizontal="center"/>
    </xf>
    <xf numFmtId="165" fontId="31" fillId="2" borderId="6" xfId="0" applyNumberFormat="1" applyFont="1" applyFill="1" applyBorder="1" applyAlignment="1">
      <alignment horizontal="center"/>
    </xf>
    <xf numFmtId="3" fontId="31" fillId="3" borderId="3" xfId="0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 applyAlignment="1">
      <alignment horizontal="right" vertical="center"/>
    </xf>
    <xf numFmtId="165" fontId="31" fillId="3" borderId="15" xfId="0" applyNumberFormat="1" applyFont="1" applyFill="1" applyBorder="1" applyAlignment="1">
      <alignment horizontal="center" vertical="center"/>
    </xf>
    <xf numFmtId="165" fontId="31" fillId="3" borderId="6" xfId="0" applyNumberFormat="1" applyFont="1" applyFill="1" applyBorder="1" applyAlignment="1">
      <alignment horizontal="center" vertical="center"/>
    </xf>
    <xf numFmtId="3" fontId="31" fillId="3" borderId="6" xfId="0" applyNumberFormat="1" applyFont="1" applyFill="1" applyBorder="1" applyAlignment="1">
      <alignment horizontal="right" vertical="top" wrapText="1"/>
    </xf>
    <xf numFmtId="165" fontId="31" fillId="3" borderId="15" xfId="0" applyNumberFormat="1" applyFont="1" applyFill="1" applyBorder="1" applyAlignment="1">
      <alignment horizontal="center" vertical="top" wrapText="1"/>
    </xf>
    <xf numFmtId="165" fontId="31" fillId="3" borderId="6" xfId="0" applyNumberFormat="1" applyFont="1" applyFill="1" applyBorder="1" applyAlignment="1">
      <alignment horizontal="center" vertical="top" wrapText="1"/>
    </xf>
    <xf numFmtId="3" fontId="31" fillId="3" borderId="3" xfId="0" applyNumberFormat="1" applyFont="1" applyFill="1" applyBorder="1" applyAlignment="1">
      <alignment horizontal="right"/>
    </xf>
    <xf numFmtId="3" fontId="31" fillId="3" borderId="6" xfId="0" applyNumberFormat="1" applyFont="1" applyFill="1" applyBorder="1" applyAlignment="1">
      <alignment horizontal="right"/>
    </xf>
    <xf numFmtId="165" fontId="31" fillId="3" borderId="15" xfId="0" applyNumberFormat="1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top"/>
    </xf>
    <xf numFmtId="3" fontId="31" fillId="2" borderId="6" xfId="0" applyNumberFormat="1" applyFont="1" applyFill="1" applyBorder="1" applyAlignment="1">
      <alignment horizontal="right" vertical="top"/>
    </xf>
    <xf numFmtId="0" fontId="31" fillId="3" borderId="6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1" fillId="3" borderId="1" xfId="2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vertical="center"/>
    </xf>
    <xf numFmtId="165" fontId="31" fillId="3" borderId="9" xfId="0" applyNumberFormat="1" applyFont="1" applyFill="1" applyBorder="1" applyAlignment="1">
      <alignment horizontal="center" vertical="center"/>
    </xf>
    <xf numFmtId="3" fontId="31" fillId="3" borderId="7" xfId="0" applyNumberFormat="1" applyFont="1" applyFill="1" applyBorder="1" applyAlignment="1">
      <alignment vertical="center"/>
    </xf>
    <xf numFmtId="3" fontId="31" fillId="3" borderId="5" xfId="0" applyNumberFormat="1" applyFont="1" applyFill="1" applyBorder="1" applyAlignment="1">
      <alignment vertical="center"/>
    </xf>
    <xf numFmtId="3" fontId="31" fillId="3" borderId="4" xfId="0" applyNumberFormat="1" applyFont="1" applyFill="1" applyBorder="1" applyAlignment="1">
      <alignment vertical="center"/>
    </xf>
    <xf numFmtId="3" fontId="31" fillId="12" borderId="10" xfId="0" applyNumberFormat="1" applyFont="1" applyFill="1" applyBorder="1" applyAlignment="1">
      <alignment vertical="center"/>
    </xf>
    <xf numFmtId="3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horizontal="center" vertical="center"/>
    </xf>
    <xf numFmtId="0" fontId="34" fillId="3" borderId="11" xfId="0" applyFont="1" applyFill="1" applyBorder="1"/>
    <xf numFmtId="0" fontId="31" fillId="2" borderId="9" xfId="0" applyFont="1" applyFill="1" applyBorder="1" applyAlignment="1">
      <alignment horizontal="right"/>
    </xf>
    <xf numFmtId="0" fontId="29" fillId="2" borderId="0" xfId="0" applyFont="1" applyFill="1" applyBorder="1"/>
    <xf numFmtId="0" fontId="29" fillId="2" borderId="9" xfId="0" applyFont="1" applyFill="1" applyBorder="1"/>
    <xf numFmtId="0" fontId="29" fillId="2" borderId="4" xfId="0" applyFont="1" applyFill="1" applyBorder="1"/>
    <xf numFmtId="3" fontId="58" fillId="2" borderId="4" xfId="0" applyNumberFormat="1" applyFont="1" applyFill="1" applyBorder="1" applyAlignment="1">
      <alignment horizontal="right"/>
    </xf>
    <xf numFmtId="3" fontId="58" fillId="2" borderId="0" xfId="0" applyNumberFormat="1" applyFont="1" applyFill="1" applyBorder="1"/>
    <xf numFmtId="0" fontId="58" fillId="2" borderId="4" xfId="0" applyFont="1" applyFill="1" applyBorder="1" applyAlignment="1">
      <alignment horizontal="right"/>
    </xf>
    <xf numFmtId="1" fontId="31" fillId="3" borderId="55" xfId="2" applyNumberFormat="1" applyFont="1" applyFill="1" applyBorder="1" applyAlignment="1">
      <alignment horizontal="center" wrapText="1"/>
    </xf>
    <xf numFmtId="1" fontId="31" fillId="3" borderId="6" xfId="2" applyNumberFormat="1" applyFont="1" applyFill="1" applyBorder="1" applyAlignment="1">
      <alignment horizontal="center" wrapText="1"/>
    </xf>
    <xf numFmtId="1" fontId="31" fillId="3" borderId="3" xfId="2" applyNumberFormat="1" applyFont="1" applyFill="1" applyBorder="1" applyAlignment="1">
      <alignment horizontal="center" wrapText="1"/>
    </xf>
    <xf numFmtId="165" fontId="31" fillId="3" borderId="11" xfId="2" applyNumberFormat="1" applyFont="1" applyFill="1" applyBorder="1" applyAlignment="1">
      <alignment horizontal="right"/>
    </xf>
    <xf numFmtId="0" fontId="31" fillId="3" borderId="6" xfId="2" applyFont="1" applyFill="1" applyBorder="1"/>
    <xf numFmtId="165" fontId="31" fillId="3" borderId="59" xfId="2" applyNumberFormat="1" applyFont="1" applyFill="1" applyBorder="1" applyAlignment="1">
      <alignment horizontal="right" vertical="center"/>
    </xf>
    <xf numFmtId="165" fontId="31" fillId="3" borderId="30" xfId="2" applyNumberFormat="1" applyFont="1" applyFill="1" applyBorder="1" applyAlignment="1">
      <alignment horizontal="right" vertical="center"/>
    </xf>
    <xf numFmtId="165" fontId="31" fillId="3" borderId="17" xfId="2" applyNumberFormat="1" applyFont="1" applyFill="1" applyBorder="1" applyAlignment="1">
      <alignment vertical="center"/>
    </xf>
    <xf numFmtId="165" fontId="31" fillId="3" borderId="24" xfId="2" applyNumberFormat="1" applyFont="1" applyFill="1" applyBorder="1" applyAlignment="1">
      <alignment vertical="center"/>
    </xf>
    <xf numFmtId="165" fontId="31" fillId="3" borderId="16" xfId="2" applyNumberFormat="1" applyFont="1" applyFill="1" applyBorder="1" applyAlignment="1">
      <alignment vertical="center"/>
    </xf>
    <xf numFmtId="1" fontId="37" fillId="3" borderId="6" xfId="2" applyNumberFormat="1" applyFont="1" applyFill="1" applyBorder="1" applyAlignment="1">
      <alignment horizontal="center" wrapText="1"/>
    </xf>
    <xf numFmtId="165" fontId="37" fillId="3" borderId="5" xfId="2" applyNumberFormat="1" applyFont="1" applyFill="1" applyBorder="1" applyAlignment="1">
      <alignment horizontal="right" vertical="center"/>
    </xf>
    <xf numFmtId="165" fontId="37" fillId="3" borderId="0" xfId="2" applyNumberFormat="1" applyFont="1" applyFill="1" applyBorder="1" applyAlignment="1">
      <alignment vertical="center"/>
    </xf>
    <xf numFmtId="165" fontId="37" fillId="3" borderId="11" xfId="2" applyNumberFormat="1" applyFont="1" applyFill="1" applyBorder="1" applyAlignment="1">
      <alignment vertical="center"/>
    </xf>
    <xf numFmtId="165" fontId="37" fillId="3" borderId="5" xfId="2" applyNumberFormat="1" applyFont="1" applyFill="1" applyBorder="1" applyAlignment="1">
      <alignment vertical="center"/>
    </xf>
    <xf numFmtId="1" fontId="37" fillId="3" borderId="15" xfId="2" applyNumberFormat="1" applyFont="1" applyFill="1" applyBorder="1" applyAlignment="1">
      <alignment horizontal="center" wrapText="1"/>
    </xf>
    <xf numFmtId="165" fontId="37" fillId="3" borderId="8" xfId="2" applyNumberFormat="1" applyFont="1" applyFill="1" applyBorder="1" applyAlignment="1">
      <alignment vertical="center"/>
    </xf>
    <xf numFmtId="165" fontId="37" fillId="3" borderId="9" xfId="2" applyNumberFormat="1" applyFont="1" applyFill="1" applyBorder="1" applyAlignment="1">
      <alignment vertical="center"/>
    </xf>
    <xf numFmtId="165" fontId="37" fillId="3" borderId="12" xfId="2" applyNumberFormat="1" applyFont="1" applyFill="1" applyBorder="1" applyAlignment="1">
      <alignment vertical="center"/>
    </xf>
    <xf numFmtId="165" fontId="37" fillId="3" borderId="8" xfId="2" applyNumberFormat="1" applyFont="1" applyFill="1" applyBorder="1" applyAlignment="1">
      <alignment horizontal="right" vertical="center"/>
    </xf>
    <xf numFmtId="165" fontId="37" fillId="3" borderId="9" xfId="2" applyNumberFormat="1" applyFont="1" applyFill="1" applyBorder="1" applyAlignment="1">
      <alignment horizontal="right" vertical="center"/>
    </xf>
    <xf numFmtId="165" fontId="37" fillId="3" borderId="12" xfId="2" applyNumberFormat="1" applyFont="1" applyFill="1" applyBorder="1" applyAlignment="1">
      <alignment horizontal="right" vertical="center"/>
    </xf>
    <xf numFmtId="0" fontId="58" fillId="3" borderId="6" xfId="2" applyFont="1" applyFill="1" applyBorder="1" applyAlignment="1">
      <alignment horizontal="center" vertical="center" wrapText="1"/>
    </xf>
    <xf numFmtId="165" fontId="58" fillId="3" borderId="5" xfId="2" applyNumberFormat="1" applyFont="1" applyFill="1" applyBorder="1" applyAlignment="1">
      <alignment vertical="center"/>
    </xf>
    <xf numFmtId="165" fontId="58" fillId="3" borderId="0" xfId="2" applyNumberFormat="1" applyFont="1" applyFill="1" applyBorder="1" applyAlignment="1">
      <alignment vertical="center"/>
    </xf>
    <xf numFmtId="165" fontId="58" fillId="3" borderId="11" xfId="2" applyNumberFormat="1" applyFont="1" applyFill="1" applyBorder="1" applyAlignment="1">
      <alignment vertical="center"/>
    </xf>
    <xf numFmtId="1" fontId="58" fillId="3" borderId="3" xfId="2" applyNumberFormat="1" applyFont="1" applyFill="1" applyBorder="1" applyAlignment="1">
      <alignment horizontal="center" wrapText="1"/>
    </xf>
    <xf numFmtId="0" fontId="31" fillId="2" borderId="15" xfId="0" applyFont="1" applyFill="1" applyBorder="1" applyAlignment="1">
      <alignment horizontal="right" wrapText="1"/>
    </xf>
    <xf numFmtId="1" fontId="31" fillId="3" borderId="71" xfId="2" applyNumberFormat="1" applyFont="1" applyFill="1" applyBorder="1" applyAlignment="1">
      <alignment horizontal="center" wrapText="1"/>
    </xf>
    <xf numFmtId="0" fontId="31" fillId="3" borderId="17" xfId="2" applyFont="1" applyFill="1" applyBorder="1"/>
    <xf numFmtId="0" fontId="31" fillId="3" borderId="59" xfId="2" applyFont="1" applyFill="1" applyBorder="1"/>
    <xf numFmtId="0" fontId="58" fillId="2" borderId="30" xfId="2" applyFont="1" applyFill="1" applyBorder="1" applyAlignment="1">
      <alignment wrapText="1"/>
    </xf>
    <xf numFmtId="165" fontId="31" fillId="3" borderId="30" xfId="2" applyNumberFormat="1" applyFont="1" applyFill="1" applyBorder="1"/>
    <xf numFmtId="3" fontId="31" fillId="3" borderId="17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vertical="center"/>
    </xf>
    <xf numFmtId="3" fontId="31" fillId="3" borderId="77" xfId="2" applyNumberFormat="1" applyFont="1" applyFill="1" applyBorder="1" applyAlignment="1">
      <alignment vertical="center"/>
    </xf>
    <xf numFmtId="3" fontId="31" fillId="3" borderId="75" xfId="2" applyNumberFormat="1" applyFont="1" applyFill="1" applyBorder="1" applyAlignment="1">
      <alignment vertical="center"/>
    </xf>
    <xf numFmtId="3" fontId="31" fillId="12" borderId="75" xfId="2" applyNumberFormat="1" applyFont="1" applyFill="1" applyBorder="1" applyAlignment="1">
      <alignment horizontal="right" vertical="center"/>
    </xf>
    <xf numFmtId="0" fontId="57" fillId="3" borderId="0" xfId="2" applyFont="1" applyFill="1" applyBorder="1" applyAlignment="1">
      <alignment horizontal="right"/>
    </xf>
    <xf numFmtId="1" fontId="57" fillId="2" borderId="0" xfId="2" applyNumberFormat="1" applyFont="1" applyFill="1" applyBorder="1" applyAlignment="1">
      <alignment horizontal="right" wrapText="1"/>
    </xf>
    <xf numFmtId="0" fontId="57" fillId="2" borderId="0" xfId="2" applyFont="1" applyFill="1" applyBorder="1" applyAlignment="1">
      <alignment horizontal="right" wrapText="1"/>
    </xf>
    <xf numFmtId="165" fontId="57" fillId="3" borderId="0" xfId="2" applyNumberFormat="1" applyFont="1" applyFill="1" applyBorder="1" applyAlignment="1">
      <alignment horizontal="right"/>
    </xf>
    <xf numFmtId="0" fontId="57" fillId="2" borderId="24" xfId="2" applyFont="1" applyFill="1" applyBorder="1" applyAlignment="1">
      <alignment horizontal="right" wrapText="1"/>
    </xf>
    <xf numFmtId="0" fontId="57" fillId="3" borderId="24" xfId="2" applyFont="1" applyFill="1" applyBorder="1" applyAlignment="1">
      <alignment horizontal="right"/>
    </xf>
    <xf numFmtId="3" fontId="57" fillId="3" borderId="0" xfId="2" applyNumberFormat="1" applyFont="1" applyFill="1" applyBorder="1" applyAlignment="1">
      <alignment horizontal="right"/>
    </xf>
    <xf numFmtId="0" fontId="31" fillId="2" borderId="12" xfId="0" applyFont="1" applyFill="1" applyBorder="1" applyAlignment="1">
      <alignment horizontal="right" wrapText="1"/>
    </xf>
    <xf numFmtId="0" fontId="31" fillId="2" borderId="6" xfId="0" applyFont="1" applyFill="1" applyBorder="1" applyAlignment="1">
      <alignment horizontal="right"/>
    </xf>
    <xf numFmtId="0" fontId="31" fillId="3" borderId="11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right" wrapText="1"/>
    </xf>
    <xf numFmtId="0" fontId="41" fillId="2" borderId="59" xfId="0" applyFont="1" applyFill="1" applyBorder="1" applyAlignment="1">
      <alignment horizontal="right" wrapText="1"/>
    </xf>
    <xf numFmtId="0" fontId="58" fillId="3" borderId="3" xfId="2" applyFont="1" applyFill="1" applyBorder="1" applyAlignment="1">
      <alignment horizontal="center" vertical="center" wrapText="1"/>
    </xf>
    <xf numFmtId="1" fontId="58" fillId="3" borderId="0" xfId="2" applyNumberFormat="1" applyFont="1" applyFill="1" applyBorder="1" applyAlignment="1">
      <alignment horizontal="center" wrapText="1"/>
    </xf>
    <xf numFmtId="165" fontId="58" fillId="3" borderId="5" xfId="2" applyNumberFormat="1" applyFont="1" applyFill="1" applyBorder="1" applyAlignment="1">
      <alignment horizontal="right" vertical="center"/>
    </xf>
    <xf numFmtId="165" fontId="58" fillId="3" borderId="0" xfId="2" applyNumberFormat="1" applyFont="1" applyFill="1" applyBorder="1" applyAlignment="1">
      <alignment horizontal="right" vertical="center"/>
    </xf>
    <xf numFmtId="165" fontId="58" fillId="3" borderId="11" xfId="2" applyNumberFormat="1" applyFont="1" applyFill="1" applyBorder="1" applyAlignment="1">
      <alignment horizontal="right" vertical="center"/>
    </xf>
    <xf numFmtId="3" fontId="31" fillId="3" borderId="11" xfId="2" applyNumberFormat="1" applyFont="1" applyFill="1" applyBorder="1"/>
    <xf numFmtId="165" fontId="31" fillId="3" borderId="30" xfId="2" applyNumberFormat="1" applyFont="1" applyFill="1" applyBorder="1" applyAlignment="1">
      <alignment horizontal="right"/>
    </xf>
    <xf numFmtId="165" fontId="31" fillId="3" borderId="58" xfId="2" applyNumberFormat="1" applyFont="1" applyFill="1" applyBorder="1" applyAlignment="1">
      <alignment horizontal="right"/>
    </xf>
    <xf numFmtId="0" fontId="31" fillId="3" borderId="0" xfId="2" applyFont="1" applyFill="1" applyBorder="1" applyAlignment="1">
      <alignment horizontal="center"/>
    </xf>
    <xf numFmtId="0" fontId="31" fillId="3" borderId="30" xfId="2" applyFont="1" applyFill="1" applyBorder="1" applyAlignment="1">
      <alignment horizontal="center"/>
    </xf>
    <xf numFmtId="0" fontId="41" fillId="2" borderId="17" xfId="0" applyFont="1" applyFill="1" applyBorder="1" applyAlignment="1">
      <alignment horizontal="right" wrapText="1"/>
    </xf>
    <xf numFmtId="0" fontId="31" fillId="3" borderId="0" xfId="2" applyFont="1" applyFill="1" applyBorder="1" applyAlignment="1">
      <alignment horizontal="right"/>
    </xf>
    <xf numFmtId="0" fontId="31" fillId="3" borderId="0" xfId="2" applyFont="1" applyFill="1" applyBorder="1" applyAlignment="1"/>
    <xf numFmtId="0" fontId="31" fillId="3" borderId="0" xfId="0" applyFont="1" applyFill="1" applyBorder="1" applyAlignment="1">
      <alignment vertical="top" wrapText="1"/>
    </xf>
    <xf numFmtId="0" fontId="3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center"/>
    </xf>
    <xf numFmtId="0" fontId="33" fillId="2" borderId="0" xfId="2" applyFont="1" applyFill="1" applyAlignment="1">
      <alignment vertical="center" wrapText="1"/>
    </xf>
    <xf numFmtId="0" fontId="67" fillId="3" borderId="0" xfId="0" applyFont="1" applyFill="1" applyBorder="1" applyAlignment="1">
      <alignment vertical="center"/>
    </xf>
    <xf numFmtId="0" fontId="68" fillId="2" borderId="0" xfId="0" applyFont="1" applyFill="1" applyBorder="1" applyAlignment="1">
      <alignment horizontal="center"/>
    </xf>
    <xf numFmtId="0" fontId="68" fillId="2" borderId="0" xfId="0" applyFont="1" applyFill="1" applyBorder="1"/>
    <xf numFmtId="0" fontId="67" fillId="3" borderId="50" xfId="0" applyFont="1" applyFill="1" applyBorder="1" applyAlignment="1">
      <alignment vertical="center"/>
    </xf>
    <xf numFmtId="0" fontId="68" fillId="3" borderId="0" xfId="0" applyFont="1" applyFill="1" applyBorder="1" applyAlignment="1">
      <alignment horizontal="center"/>
    </xf>
    <xf numFmtId="0" fontId="68" fillId="3" borderId="50" xfId="0" applyFont="1" applyFill="1" applyBorder="1" applyAlignment="1">
      <alignment horizontal="center"/>
    </xf>
    <xf numFmtId="0" fontId="68" fillId="3" borderId="0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vertical="center" wrapText="1"/>
    </xf>
    <xf numFmtId="0" fontId="68" fillId="2" borderId="0" xfId="0" applyFont="1" applyFill="1" applyBorder="1" applyAlignment="1">
      <alignment horizontal="center" vertical="center"/>
    </xf>
    <xf numFmtId="0" fontId="31" fillId="2" borderId="51" xfId="0" applyFont="1" applyFill="1" applyBorder="1"/>
    <xf numFmtId="0" fontId="31" fillId="2" borderId="51" xfId="0" applyFont="1" applyFill="1" applyBorder="1" applyAlignment="1">
      <alignment horizontal="right"/>
    </xf>
    <xf numFmtId="0" fontId="33" fillId="2" borderId="51" xfId="0" applyFont="1" applyFill="1" applyBorder="1" applyAlignment="1">
      <alignment horizontal="center"/>
    </xf>
    <xf numFmtId="0" fontId="31" fillId="2" borderId="40" xfId="0" applyFont="1" applyFill="1" applyBorder="1" applyAlignment="1">
      <alignment horizontal="right"/>
    </xf>
    <xf numFmtId="0" fontId="31" fillId="2" borderId="51" xfId="0" applyFont="1" applyFill="1" applyBorder="1" applyAlignment="1">
      <alignment horizontal="right" vertical="center" wrapText="1"/>
    </xf>
    <xf numFmtId="0" fontId="31" fillId="2" borderId="51" xfId="0" applyFont="1" applyFill="1" applyBorder="1" applyAlignment="1">
      <alignment horizontal="right" vertical="center"/>
    </xf>
    <xf numFmtId="0" fontId="31" fillId="2" borderId="51" xfId="0" applyFont="1" applyFill="1" applyBorder="1" applyAlignment="1">
      <alignment vertical="center" wrapText="1"/>
    </xf>
    <xf numFmtId="0" fontId="33" fillId="3" borderId="50" xfId="0" applyFont="1" applyFill="1" applyBorder="1" applyAlignment="1">
      <alignment vertical="center"/>
    </xf>
    <xf numFmtId="0" fontId="70" fillId="3" borderId="51" xfId="0" applyFont="1" applyFill="1" applyBorder="1" applyAlignment="1">
      <alignment vertical="center"/>
    </xf>
    <xf numFmtId="0" fontId="68" fillId="3" borderId="51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 wrapText="1"/>
    </xf>
    <xf numFmtId="3" fontId="31" fillId="14" borderId="24" xfId="2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/>
    <xf numFmtId="3" fontId="31" fillId="3" borderId="55" xfId="0" applyNumberFormat="1" applyFont="1" applyFill="1" applyBorder="1"/>
    <xf numFmtId="0" fontId="52" fillId="3" borderId="0" xfId="0" applyFont="1" applyFill="1" applyBorder="1" applyAlignment="1">
      <alignment vertical="center"/>
    </xf>
    <xf numFmtId="0" fontId="31" fillId="3" borderId="48" xfId="0" applyFont="1" applyFill="1" applyBorder="1" applyAlignment="1">
      <alignment horizontal="left" vertical="center" wrapText="1"/>
    </xf>
    <xf numFmtId="165" fontId="41" fillId="2" borderId="5" xfId="1" applyNumberFormat="1" applyFont="1" applyFill="1" applyBorder="1" applyAlignment="1">
      <alignment horizontal="right" vertical="center"/>
    </xf>
    <xf numFmtId="165" fontId="41" fillId="2" borderId="0" xfId="1" applyNumberFormat="1" applyFont="1" applyFill="1" applyBorder="1" applyAlignment="1">
      <alignment horizontal="right" vertical="center"/>
    </xf>
    <xf numFmtId="165" fontId="41" fillId="12" borderId="7" xfId="1" applyNumberFormat="1" applyFont="1" applyFill="1" applyBorder="1" applyAlignment="1">
      <alignment horizontal="right" vertical="center"/>
    </xf>
    <xf numFmtId="165" fontId="41" fillId="12" borderId="5" xfId="1" applyNumberFormat="1" applyFont="1" applyFill="1" applyBorder="1" applyAlignment="1">
      <alignment horizontal="right" vertical="center"/>
    </xf>
    <xf numFmtId="165" fontId="41" fillId="12" borderId="8" xfId="1" applyNumberFormat="1" applyFont="1" applyFill="1" applyBorder="1" applyAlignment="1">
      <alignment horizontal="right" vertical="center"/>
    </xf>
    <xf numFmtId="165" fontId="41" fillId="2" borderId="66" xfId="1" applyNumberFormat="1" applyFont="1" applyFill="1" applyBorder="1" applyAlignment="1">
      <alignment horizontal="right" vertical="center"/>
    </xf>
    <xf numFmtId="165" fontId="41" fillId="2" borderId="65" xfId="1" applyNumberFormat="1" applyFont="1" applyFill="1" applyBorder="1" applyAlignment="1">
      <alignment horizontal="right" vertical="center"/>
    </xf>
    <xf numFmtId="165" fontId="41" fillId="2" borderId="67" xfId="1" applyNumberFormat="1" applyFont="1" applyFill="1" applyBorder="1" applyAlignment="1">
      <alignment horizontal="right" vertical="center"/>
    </xf>
    <xf numFmtId="3" fontId="31" fillId="14" borderId="5" xfId="2" applyNumberFormat="1" applyFont="1" applyFill="1" applyBorder="1" applyAlignment="1">
      <alignment horizontal="right" vertical="center"/>
    </xf>
    <xf numFmtId="3" fontId="31" fillId="14" borderId="77" xfId="2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/>
    <xf numFmtId="3" fontId="31" fillId="2" borderId="3" xfId="0" applyNumberFormat="1" applyFont="1" applyFill="1" applyBorder="1"/>
    <xf numFmtId="3" fontId="31" fillId="2" borderId="6" xfId="0" applyNumberFormat="1" applyFont="1" applyFill="1" applyBorder="1"/>
    <xf numFmtId="3" fontId="31" fillId="2" borderId="15" xfId="0" applyNumberFormat="1" applyFont="1" applyFill="1" applyBorder="1" applyAlignment="1">
      <alignment horizontal="center"/>
    </xf>
    <xf numFmtId="165" fontId="31" fillId="2" borderId="12" xfId="0" applyNumberFormat="1" applyFont="1" applyFill="1" applyBorder="1" applyAlignment="1">
      <alignment horizontal="center"/>
    </xf>
    <xf numFmtId="165" fontId="31" fillId="11" borderId="24" xfId="20" applyNumberFormat="1" applyFont="1" applyFill="1" applyBorder="1" applyAlignment="1">
      <alignment horizontal="right" vertical="center"/>
    </xf>
    <xf numFmtId="165" fontId="37" fillId="11" borderId="0" xfId="20" applyNumberFormat="1" applyFont="1" applyFill="1" applyBorder="1" applyAlignment="1">
      <alignment horizontal="right" vertical="center"/>
    </xf>
    <xf numFmtId="164" fontId="31" fillId="11" borderId="2" xfId="1" applyNumberFormat="1" applyFont="1" applyFill="1" applyBorder="1" applyAlignment="1">
      <alignment vertical="center"/>
    </xf>
    <xf numFmtId="165" fontId="31" fillId="11" borderId="4" xfId="20" applyNumberFormat="1" applyFont="1" applyFill="1" applyBorder="1" applyAlignment="1">
      <alignment horizontal="right" vertical="center"/>
    </xf>
    <xf numFmtId="165" fontId="58" fillId="11" borderId="9" xfId="20" applyNumberFormat="1" applyFont="1" applyFill="1" applyBorder="1" applyAlignment="1">
      <alignment horizontal="right" vertical="center"/>
    </xf>
    <xf numFmtId="165" fontId="31" fillId="15" borderId="24" xfId="20" applyNumberFormat="1" applyFont="1" applyFill="1" applyBorder="1" applyAlignment="1">
      <alignment horizontal="right" vertical="center"/>
    </xf>
    <xf numFmtId="165" fontId="37" fillId="15" borderId="9" xfId="20" applyNumberFormat="1" applyFont="1" applyFill="1" applyBorder="1" applyAlignment="1">
      <alignment horizontal="right" vertical="center"/>
    </xf>
    <xf numFmtId="165" fontId="31" fillId="15" borderId="4" xfId="20" applyNumberFormat="1" applyFont="1" applyFill="1" applyBorder="1" applyAlignment="1">
      <alignment horizontal="right" vertical="center"/>
    </xf>
    <xf numFmtId="165" fontId="58" fillId="15" borderId="0" xfId="20" applyNumberFormat="1" applyFont="1" applyFill="1" applyBorder="1" applyAlignment="1">
      <alignment horizontal="right" vertical="center"/>
    </xf>
    <xf numFmtId="165" fontId="31" fillId="3" borderId="24" xfId="20" applyNumberFormat="1" applyFont="1" applyFill="1" applyBorder="1" applyAlignment="1">
      <alignment horizontal="right" vertical="center"/>
    </xf>
    <xf numFmtId="165" fontId="31" fillId="3" borderId="0" xfId="20" applyNumberFormat="1" applyFont="1" applyFill="1" applyBorder="1" applyAlignment="1">
      <alignment horizontal="right" vertical="center"/>
    </xf>
    <xf numFmtId="165" fontId="31" fillId="3" borderId="59" xfId="20" applyNumberFormat="1" applyFont="1" applyFill="1" applyBorder="1" applyAlignment="1">
      <alignment horizontal="right" vertical="center"/>
    </xf>
    <xf numFmtId="165" fontId="31" fillId="3" borderId="5" xfId="20" applyNumberFormat="1" applyFont="1" applyFill="1" applyBorder="1" applyAlignment="1">
      <alignment horizontal="right" vertical="center"/>
    </xf>
    <xf numFmtId="165" fontId="31" fillId="3" borderId="30" xfId="20" applyNumberFormat="1" applyFont="1" applyFill="1" applyBorder="1" applyAlignment="1">
      <alignment horizontal="right" vertical="center"/>
    </xf>
    <xf numFmtId="165" fontId="58" fillId="11" borderId="12" xfId="20" applyNumberFormat="1" applyFont="1" applyFill="1" applyBorder="1" applyAlignment="1">
      <alignment horizontal="right" vertical="center"/>
    </xf>
    <xf numFmtId="165" fontId="58" fillId="15" borderId="11" xfId="20" applyNumberFormat="1" applyFont="1" applyFill="1" applyBorder="1" applyAlignment="1">
      <alignment horizontal="right" vertical="center"/>
    </xf>
    <xf numFmtId="165" fontId="31" fillId="3" borderId="11" xfId="20" applyNumberFormat="1" applyFont="1" applyFill="1" applyBorder="1" applyAlignment="1">
      <alignment horizontal="right" vertical="center"/>
    </xf>
    <xf numFmtId="165" fontId="31" fillId="3" borderId="17" xfId="20" applyNumberFormat="1" applyFont="1" applyFill="1" applyBorder="1" applyAlignment="1">
      <alignment horizontal="right" vertical="center"/>
    </xf>
    <xf numFmtId="165" fontId="37" fillId="3" borderId="5" xfId="20" applyNumberFormat="1" applyFont="1" applyFill="1" applyBorder="1" applyAlignment="1">
      <alignment horizontal="right" vertical="center"/>
    </xf>
    <xf numFmtId="164" fontId="31" fillId="3" borderId="2" xfId="1" applyNumberFormat="1" applyFont="1" applyFill="1" applyBorder="1" applyAlignment="1">
      <alignment vertical="center"/>
    </xf>
    <xf numFmtId="165" fontId="31" fillId="3" borderId="4" xfId="20" applyNumberFormat="1" applyFont="1" applyFill="1" applyBorder="1" applyAlignment="1">
      <alignment horizontal="right" vertical="center"/>
    </xf>
    <xf numFmtId="165" fontId="37" fillId="3" borderId="0" xfId="20" applyNumberFormat="1" applyFont="1" applyFill="1" applyBorder="1" applyAlignment="1">
      <alignment horizontal="right" vertical="center"/>
    </xf>
    <xf numFmtId="165" fontId="58" fillId="3" borderId="8" xfId="20" applyNumberFormat="1" applyFont="1" applyFill="1" applyBorder="1" applyAlignment="1">
      <alignment horizontal="right" vertical="center"/>
    </xf>
    <xf numFmtId="165" fontId="37" fillId="3" borderId="8" xfId="20" applyNumberFormat="1" applyFont="1" applyFill="1" applyBorder="1" applyAlignment="1">
      <alignment horizontal="right" vertical="center"/>
    </xf>
    <xf numFmtId="165" fontId="31" fillId="3" borderId="7" xfId="20" applyNumberFormat="1" applyFont="1" applyFill="1" applyBorder="1" applyAlignment="1">
      <alignment horizontal="right" vertical="center"/>
    </xf>
    <xf numFmtId="165" fontId="58" fillId="3" borderId="5" xfId="20" applyNumberFormat="1" applyFont="1" applyFill="1" applyBorder="1" applyAlignment="1">
      <alignment horizontal="right" vertical="center"/>
    </xf>
    <xf numFmtId="165" fontId="58" fillId="3" borderId="9" xfId="20" applyNumberFormat="1" applyFont="1" applyFill="1" applyBorder="1" applyAlignment="1">
      <alignment horizontal="right" vertical="center"/>
    </xf>
    <xf numFmtId="165" fontId="58" fillId="3" borderId="0" xfId="20" applyNumberFormat="1" applyFont="1" applyFill="1" applyBorder="1" applyAlignment="1">
      <alignment horizontal="right" vertical="center"/>
    </xf>
    <xf numFmtId="165" fontId="58" fillId="11" borderId="15" xfId="20" applyNumberFormat="1" applyFont="1" applyFill="1" applyBorder="1" applyAlignment="1">
      <alignment horizontal="right" vertical="center"/>
    </xf>
    <xf numFmtId="165" fontId="58" fillId="15" borderId="6" xfId="20" applyNumberFormat="1" applyFont="1" applyFill="1" applyBorder="1" applyAlignment="1">
      <alignment horizontal="right" vertical="center"/>
    </xf>
    <xf numFmtId="165" fontId="31" fillId="3" borderId="6" xfId="20" applyNumberFormat="1" applyFont="1" applyFill="1" applyBorder="1" applyAlignment="1">
      <alignment horizontal="right" vertical="center"/>
    </xf>
    <xf numFmtId="164" fontId="31" fillId="3" borderId="14" xfId="1" applyNumberFormat="1" applyFont="1" applyFill="1" applyBorder="1" applyAlignment="1">
      <alignment vertical="center"/>
    </xf>
    <xf numFmtId="164" fontId="31" fillId="3" borderId="13" xfId="1" applyNumberFormat="1" applyFont="1" applyFill="1" applyBorder="1" applyAlignment="1">
      <alignment vertical="center"/>
    </xf>
    <xf numFmtId="0" fontId="31" fillId="3" borderId="0" xfId="0" applyFont="1" applyFill="1" applyBorder="1" applyAlignment="1">
      <alignment horizontal="left" vertical="top" wrapText="1"/>
    </xf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3" fontId="73" fillId="14" borderId="16" xfId="2" applyNumberFormat="1" applyFont="1" applyFill="1" applyBorder="1" applyAlignment="1">
      <alignment horizontal="right" vertical="center"/>
    </xf>
    <xf numFmtId="3" fontId="73" fillId="14" borderId="11" xfId="2" applyNumberFormat="1" applyFont="1" applyFill="1" applyBorder="1" applyAlignment="1">
      <alignment horizontal="right" vertical="center"/>
    </xf>
    <xf numFmtId="3" fontId="73" fillId="14" borderId="76" xfId="2" applyNumberFormat="1" applyFont="1" applyFill="1" applyBorder="1" applyAlignment="1">
      <alignment horizontal="right" vertical="center"/>
    </xf>
    <xf numFmtId="3" fontId="73" fillId="14" borderId="55" xfId="2" applyNumberFormat="1" applyFont="1" applyFill="1" applyBorder="1" applyAlignment="1">
      <alignment horizontal="right" vertical="center"/>
    </xf>
    <xf numFmtId="3" fontId="73" fillId="14" borderId="6" xfId="2" applyNumberFormat="1" applyFont="1" applyFill="1" applyBorder="1" applyAlignment="1">
      <alignment horizontal="right" vertical="center"/>
    </xf>
    <xf numFmtId="3" fontId="73" fillId="14" borderId="71" xfId="2" applyNumberFormat="1" applyFont="1" applyFill="1" applyBorder="1" applyAlignment="1">
      <alignment horizontal="right" vertical="center"/>
    </xf>
    <xf numFmtId="3" fontId="72" fillId="12" borderId="16" xfId="2" applyNumberFormat="1" applyFont="1" applyFill="1" applyBorder="1" applyAlignment="1">
      <alignment horizontal="right" vertical="center"/>
    </xf>
    <xf numFmtId="3" fontId="72" fillId="12" borderId="11" xfId="2" applyNumberFormat="1" applyFont="1" applyFill="1" applyBorder="1" applyAlignment="1">
      <alignment horizontal="right" vertical="center"/>
    </xf>
    <xf numFmtId="3" fontId="72" fillId="12" borderId="76" xfId="2" applyNumberFormat="1" applyFont="1" applyFill="1" applyBorder="1" applyAlignment="1">
      <alignment horizontal="right" vertical="center"/>
    </xf>
    <xf numFmtId="3" fontId="72" fillId="12" borderId="55" xfId="2" applyNumberFormat="1" applyFont="1" applyFill="1" applyBorder="1" applyAlignment="1">
      <alignment horizontal="right" vertical="center"/>
    </xf>
    <xf numFmtId="3" fontId="72" fillId="12" borderId="6" xfId="2" applyNumberFormat="1" applyFont="1" applyFill="1" applyBorder="1" applyAlignment="1">
      <alignment horizontal="right" vertical="center"/>
    </xf>
    <xf numFmtId="3" fontId="72" fillId="12" borderId="71" xfId="2" applyNumberFormat="1" applyFont="1" applyFill="1" applyBorder="1" applyAlignment="1">
      <alignment horizontal="right" vertical="center"/>
    </xf>
    <xf numFmtId="3" fontId="57" fillId="3" borderId="17" xfId="2" applyNumberFormat="1" applyFont="1" applyFill="1" applyBorder="1" applyAlignment="1">
      <alignment horizontal="right" vertical="center"/>
    </xf>
    <xf numFmtId="3" fontId="57" fillId="3" borderId="24" xfId="2" applyNumberFormat="1" applyFont="1" applyFill="1" applyBorder="1" applyAlignment="1">
      <alignment horizontal="right" vertical="center"/>
    </xf>
    <xf numFmtId="3" fontId="57" fillId="3" borderId="0" xfId="2" applyNumberFormat="1" applyFont="1" applyFill="1" applyBorder="1" applyAlignment="1">
      <alignment horizontal="right" vertical="center"/>
    </xf>
    <xf numFmtId="3" fontId="57" fillId="3" borderId="75" xfId="2" applyNumberFormat="1" applyFont="1" applyFill="1" applyBorder="1" applyAlignment="1">
      <alignment horizontal="right" vertical="center"/>
    </xf>
    <xf numFmtId="3" fontId="74" fillId="15" borderId="16" xfId="2" applyNumberFormat="1" applyFont="1" applyFill="1" applyBorder="1" applyAlignment="1">
      <alignment horizontal="right" vertical="center"/>
    </xf>
    <xf numFmtId="3" fontId="74" fillId="15" borderId="11" xfId="2" applyNumberFormat="1" applyFont="1" applyFill="1" applyBorder="1" applyAlignment="1">
      <alignment horizontal="right" vertical="center"/>
    </xf>
    <xf numFmtId="3" fontId="74" fillId="15" borderId="76" xfId="2" applyNumberFormat="1" applyFont="1" applyFill="1" applyBorder="1" applyAlignment="1">
      <alignment horizontal="right" vertical="center"/>
    </xf>
    <xf numFmtId="3" fontId="74" fillId="15" borderId="55" xfId="2" applyNumberFormat="1" applyFont="1" applyFill="1" applyBorder="1" applyAlignment="1">
      <alignment horizontal="right" vertical="center"/>
    </xf>
    <xf numFmtId="3" fontId="74" fillId="15" borderId="6" xfId="2" applyNumberFormat="1" applyFont="1" applyFill="1" applyBorder="1" applyAlignment="1">
      <alignment horizontal="right" vertical="center"/>
    </xf>
    <xf numFmtId="3" fontId="74" fillId="15" borderId="71" xfId="2" applyNumberFormat="1" applyFont="1" applyFill="1" applyBorder="1" applyAlignment="1">
      <alignment horizontal="right" vertical="center"/>
    </xf>
    <xf numFmtId="3" fontId="74" fillId="15" borderId="12" xfId="2" applyNumberFormat="1" applyFont="1" applyFill="1" applyBorder="1" applyAlignment="1">
      <alignment horizontal="right" vertical="center"/>
    </xf>
    <xf numFmtId="3" fontId="74" fillId="15" borderId="70" xfId="2" applyNumberFormat="1" applyFont="1" applyFill="1" applyBorder="1" applyAlignment="1">
      <alignment horizontal="right" vertical="center"/>
    </xf>
    <xf numFmtId="3" fontId="74" fillId="15" borderId="15" xfId="2" applyNumberFormat="1" applyFont="1" applyFill="1" applyBorder="1" applyAlignment="1">
      <alignment horizontal="right" vertical="center"/>
    </xf>
    <xf numFmtId="3" fontId="74" fillId="15" borderId="69" xfId="2" applyNumberFormat="1" applyFont="1" applyFill="1" applyBorder="1" applyAlignment="1">
      <alignment horizontal="right" vertical="center"/>
    </xf>
    <xf numFmtId="3" fontId="57" fillId="3" borderId="9" xfId="2" applyNumberFormat="1" applyFont="1" applyFill="1" applyBorder="1" applyAlignment="1">
      <alignment horizontal="right" vertical="center"/>
    </xf>
    <xf numFmtId="3" fontId="57" fillId="3" borderId="35" xfId="2" applyNumberFormat="1" applyFont="1" applyFill="1" applyBorder="1" applyAlignment="1">
      <alignment horizontal="right" vertical="center"/>
    </xf>
    <xf numFmtId="3" fontId="57" fillId="3" borderId="2" xfId="2" applyNumberFormat="1" applyFont="1" applyFill="1" applyBorder="1" applyAlignment="1">
      <alignment horizontal="right" vertical="center"/>
    </xf>
    <xf numFmtId="3" fontId="75" fillId="31" borderId="30" xfId="2" applyNumberFormat="1" applyFont="1" applyFill="1" applyBorder="1" applyAlignment="1">
      <alignment vertical="center"/>
    </xf>
    <xf numFmtId="3" fontId="75" fillId="31" borderId="58" xfId="2" applyNumberFormat="1" applyFont="1" applyFill="1" applyBorder="1" applyAlignment="1">
      <alignment vertical="center"/>
    </xf>
    <xf numFmtId="3" fontId="57" fillId="3" borderId="0" xfId="2" applyNumberFormat="1" applyFont="1" applyFill="1" applyBorder="1" applyAlignment="1">
      <alignment vertical="center"/>
    </xf>
    <xf numFmtId="3" fontId="57" fillId="3" borderId="25" xfId="2" applyNumberFormat="1" applyFont="1" applyFill="1" applyBorder="1" applyAlignment="1">
      <alignment vertical="center"/>
    </xf>
    <xf numFmtId="3" fontId="57" fillId="3" borderId="13" xfId="2" applyNumberFormat="1" applyFont="1" applyFill="1" applyBorder="1" applyAlignment="1">
      <alignment horizontal="right" vertical="center"/>
    </xf>
    <xf numFmtId="3" fontId="57" fillId="3" borderId="1" xfId="2" applyNumberFormat="1" applyFont="1" applyFill="1" applyBorder="1" applyAlignment="1">
      <alignment horizontal="right" vertical="center"/>
    </xf>
    <xf numFmtId="3" fontId="76" fillId="9" borderId="11" xfId="2" applyNumberFormat="1" applyFont="1" applyFill="1" applyBorder="1" applyAlignment="1">
      <alignment horizontal="right" vertical="center"/>
    </xf>
    <xf numFmtId="3" fontId="76" fillId="9" borderId="6" xfId="2" applyNumberFormat="1" applyFont="1" applyFill="1" applyBorder="1" applyAlignment="1">
      <alignment horizontal="right" vertical="center"/>
    </xf>
    <xf numFmtId="3" fontId="75" fillId="31" borderId="30" xfId="2" applyNumberFormat="1" applyFont="1" applyFill="1" applyBorder="1" applyAlignment="1">
      <alignment horizontal="right" vertical="center"/>
    </xf>
    <xf numFmtId="3" fontId="75" fillId="31" borderId="58" xfId="2" applyNumberFormat="1" applyFont="1" applyFill="1" applyBorder="1" applyAlignment="1">
      <alignment horizontal="right" vertical="center"/>
    </xf>
    <xf numFmtId="3" fontId="75" fillId="31" borderId="57" xfId="2" applyNumberFormat="1" applyFont="1" applyFill="1" applyBorder="1" applyAlignment="1">
      <alignment horizontal="right" vertical="center"/>
    </xf>
    <xf numFmtId="3" fontId="77" fillId="13" borderId="30" xfId="2" applyNumberFormat="1" applyFont="1" applyFill="1" applyBorder="1" applyAlignment="1">
      <alignment horizontal="right" vertical="center"/>
    </xf>
    <xf numFmtId="3" fontId="77" fillId="13" borderId="58" xfId="2" applyNumberFormat="1" applyFont="1" applyFill="1" applyBorder="1" applyAlignment="1">
      <alignment horizontal="right" vertical="center"/>
    </xf>
    <xf numFmtId="3" fontId="77" fillId="13" borderId="57" xfId="2" applyNumberFormat="1" applyFont="1" applyFill="1" applyBorder="1" applyAlignment="1">
      <alignment horizontal="right" vertical="center"/>
    </xf>
    <xf numFmtId="3" fontId="72" fillId="12" borderId="12" xfId="2" applyNumberFormat="1" applyFont="1" applyFill="1" applyBorder="1" applyAlignment="1">
      <alignment horizontal="right" vertical="center"/>
    </xf>
    <xf numFmtId="3" fontId="72" fillId="12" borderId="70" xfId="2" applyNumberFormat="1" applyFont="1" applyFill="1" applyBorder="1" applyAlignment="1">
      <alignment horizontal="right" vertical="center"/>
    </xf>
    <xf numFmtId="3" fontId="72" fillId="12" borderId="15" xfId="2" applyNumberFormat="1" applyFont="1" applyFill="1" applyBorder="1" applyAlignment="1">
      <alignment horizontal="right" vertical="center"/>
    </xf>
    <xf numFmtId="3" fontId="72" fillId="12" borderId="69" xfId="2" applyNumberFormat="1" applyFont="1" applyFill="1" applyBorder="1" applyAlignment="1">
      <alignment horizontal="right" vertical="center"/>
    </xf>
    <xf numFmtId="3" fontId="77" fillId="13" borderId="30" xfId="2" applyNumberFormat="1" applyFont="1" applyFill="1" applyBorder="1" applyAlignment="1">
      <alignment vertical="center"/>
    </xf>
    <xf numFmtId="3" fontId="77" fillId="13" borderId="58" xfId="2" applyNumberFormat="1" applyFont="1" applyFill="1" applyBorder="1" applyAlignment="1">
      <alignment vertical="center"/>
    </xf>
    <xf numFmtId="3" fontId="57" fillId="3" borderId="77" xfId="2" applyNumberFormat="1" applyFont="1" applyFill="1" applyBorder="1" applyAlignment="1">
      <alignment vertical="center"/>
    </xf>
    <xf numFmtId="3" fontId="57" fillId="3" borderId="75" xfId="2" applyNumberFormat="1" applyFont="1" applyFill="1" applyBorder="1" applyAlignment="1">
      <alignment vertical="center"/>
    </xf>
    <xf numFmtId="3" fontId="57" fillId="3" borderId="76" xfId="2" applyNumberFormat="1" applyFont="1" applyFill="1" applyBorder="1" applyAlignment="1">
      <alignment vertical="center"/>
    </xf>
    <xf numFmtId="165" fontId="72" fillId="12" borderId="16" xfId="2" applyNumberFormat="1" applyFont="1" applyFill="1" applyBorder="1" applyAlignment="1">
      <alignment horizontal="right" vertical="center"/>
    </xf>
    <xf numFmtId="165" fontId="72" fillId="12" borderId="11" xfId="2" applyNumberFormat="1" applyFont="1" applyFill="1" applyBorder="1" applyAlignment="1">
      <alignment horizontal="right" vertical="center"/>
    </xf>
    <xf numFmtId="165" fontId="72" fillId="12" borderId="12" xfId="2" applyNumberFormat="1" applyFont="1" applyFill="1" applyBorder="1" applyAlignment="1">
      <alignment horizontal="right" vertical="center"/>
    </xf>
    <xf numFmtId="165" fontId="72" fillId="12" borderId="10" xfId="2" applyNumberFormat="1" applyFont="1" applyFill="1" applyBorder="1" applyAlignment="1">
      <alignment horizontal="right" vertical="center"/>
    </xf>
    <xf numFmtId="165" fontId="72" fillId="12" borderId="13" xfId="2" applyNumberFormat="1" applyFont="1" applyFill="1" applyBorder="1" applyAlignment="1">
      <alignment horizontal="right" vertical="center"/>
    </xf>
    <xf numFmtId="165" fontId="72" fillId="12" borderId="31" xfId="2" applyNumberFormat="1" applyFont="1" applyFill="1" applyBorder="1" applyAlignment="1">
      <alignment horizontal="right" vertical="center"/>
    </xf>
    <xf numFmtId="165" fontId="72" fillId="12" borderId="55" xfId="2" applyNumberFormat="1" applyFont="1" applyFill="1" applyBorder="1" applyAlignment="1">
      <alignment horizontal="right" vertical="center"/>
    </xf>
    <xf numFmtId="165" fontId="72" fillId="12" borderId="6" xfId="2" applyNumberFormat="1" applyFont="1" applyFill="1" applyBorder="1" applyAlignment="1">
      <alignment horizontal="right" vertical="center"/>
    </xf>
    <xf numFmtId="165" fontId="72" fillId="12" borderId="15" xfId="2" applyNumberFormat="1" applyFont="1" applyFill="1" applyBorder="1" applyAlignment="1">
      <alignment horizontal="right" vertical="center"/>
    </xf>
    <xf numFmtId="165" fontId="72" fillId="12" borderId="3" xfId="2" applyNumberFormat="1" applyFont="1" applyFill="1" applyBorder="1" applyAlignment="1">
      <alignment horizontal="right" vertical="center"/>
    </xf>
    <xf numFmtId="165" fontId="72" fillId="12" borderId="1" xfId="2" applyNumberFormat="1" applyFont="1" applyFill="1" applyBorder="1" applyAlignment="1">
      <alignment horizontal="right" vertical="center"/>
    </xf>
    <xf numFmtId="165" fontId="72" fillId="12" borderId="60" xfId="2" applyNumberFormat="1" applyFont="1" applyFill="1" applyBorder="1" applyAlignment="1">
      <alignment horizontal="right" vertical="center"/>
    </xf>
    <xf numFmtId="165" fontId="74" fillId="15" borderId="16" xfId="2" applyNumberFormat="1" applyFont="1" applyFill="1" applyBorder="1" applyAlignment="1">
      <alignment horizontal="right" vertical="center"/>
    </xf>
    <xf numFmtId="165" fontId="74" fillId="15" borderId="11" xfId="2" applyNumberFormat="1" applyFont="1" applyFill="1" applyBorder="1" applyAlignment="1">
      <alignment horizontal="right" vertical="center"/>
    </xf>
    <xf numFmtId="165" fontId="74" fillId="15" borderId="12" xfId="2" applyNumberFormat="1" applyFont="1" applyFill="1" applyBorder="1" applyAlignment="1">
      <alignment horizontal="right" vertical="center"/>
    </xf>
    <xf numFmtId="165" fontId="74" fillId="15" borderId="10" xfId="2" applyNumberFormat="1" applyFont="1" applyFill="1" applyBorder="1" applyAlignment="1">
      <alignment horizontal="right" vertical="center"/>
    </xf>
    <xf numFmtId="165" fontId="74" fillId="15" borderId="13" xfId="2" applyNumberFormat="1" applyFont="1" applyFill="1" applyBorder="1" applyAlignment="1">
      <alignment horizontal="right" vertical="center"/>
    </xf>
    <xf numFmtId="165" fontId="74" fillId="15" borderId="31" xfId="2" applyNumberFormat="1" applyFont="1" applyFill="1" applyBorder="1" applyAlignment="1">
      <alignment horizontal="right" vertical="center"/>
    </xf>
    <xf numFmtId="165" fontId="74" fillId="15" borderId="55" xfId="2" applyNumberFormat="1" applyFont="1" applyFill="1" applyBorder="1" applyAlignment="1">
      <alignment horizontal="right" vertical="center"/>
    </xf>
    <xf numFmtId="165" fontId="74" fillId="15" borderId="6" xfId="2" applyNumberFormat="1" applyFont="1" applyFill="1" applyBorder="1" applyAlignment="1">
      <alignment horizontal="right" vertical="center"/>
    </xf>
    <xf numFmtId="165" fontId="74" fillId="15" borderId="15" xfId="2" applyNumberFormat="1" applyFont="1" applyFill="1" applyBorder="1" applyAlignment="1">
      <alignment horizontal="right" vertical="center"/>
    </xf>
    <xf numFmtId="165" fontId="74" fillId="15" borderId="3" xfId="2" applyNumberFormat="1" applyFont="1" applyFill="1" applyBorder="1" applyAlignment="1">
      <alignment horizontal="right" vertical="center"/>
    </xf>
    <xf numFmtId="165" fontId="74" fillId="15" borderId="1" xfId="2" applyNumberFormat="1" applyFont="1" applyFill="1" applyBorder="1" applyAlignment="1">
      <alignment horizontal="right" vertical="center"/>
    </xf>
    <xf numFmtId="165" fontId="74" fillId="15" borderId="60" xfId="2" applyNumberFormat="1" applyFont="1" applyFill="1" applyBorder="1" applyAlignment="1">
      <alignment horizontal="right" vertical="center"/>
    </xf>
    <xf numFmtId="165" fontId="57" fillId="3" borderId="24" xfId="2" applyNumberFormat="1" applyFont="1" applyFill="1" applyBorder="1" applyAlignment="1">
      <alignment horizontal="right" vertical="center"/>
    </xf>
    <xf numFmtId="165" fontId="57" fillId="3" borderId="0" xfId="2" applyNumberFormat="1" applyFont="1" applyFill="1" applyBorder="1" applyAlignment="1">
      <alignment horizontal="right" vertical="center"/>
    </xf>
    <xf numFmtId="165" fontId="57" fillId="3" borderId="9" xfId="2" applyNumberFormat="1" applyFont="1" applyFill="1" applyBorder="1" applyAlignment="1">
      <alignment horizontal="right" vertical="center"/>
    </xf>
    <xf numFmtId="165" fontId="57" fillId="3" borderId="4" xfId="2" applyNumberFormat="1" applyFont="1" applyFill="1" applyBorder="1" applyAlignment="1">
      <alignment horizontal="right" vertical="center"/>
    </xf>
    <xf numFmtId="165" fontId="57" fillId="3" borderId="2" xfId="2" applyNumberFormat="1" applyFont="1" applyFill="1" applyBorder="1" applyAlignment="1">
      <alignment horizontal="right" vertical="center"/>
    </xf>
    <xf numFmtId="165" fontId="57" fillId="3" borderId="23" xfId="2" applyNumberFormat="1" applyFont="1" applyFill="1" applyBorder="1" applyAlignment="1">
      <alignment horizontal="right" vertical="center"/>
    </xf>
    <xf numFmtId="3" fontId="72" fillId="12" borderId="74" xfId="2" applyNumberFormat="1" applyFont="1" applyFill="1" applyBorder="1" applyAlignment="1">
      <alignment horizontal="right" vertical="center"/>
    </xf>
    <xf numFmtId="3" fontId="72" fillId="12" borderId="72" xfId="2" applyNumberFormat="1" applyFont="1" applyFill="1" applyBorder="1" applyAlignment="1">
      <alignment horizontal="right" vertical="center"/>
    </xf>
    <xf numFmtId="3" fontId="57" fillId="3" borderId="73" xfId="2" applyNumberFormat="1" applyFont="1" applyFill="1" applyBorder="1" applyAlignment="1">
      <alignment horizontal="right" vertical="center"/>
    </xf>
    <xf numFmtId="164" fontId="31" fillId="2" borderId="5" xfId="1" applyNumberFormat="1" applyFont="1" applyFill="1" applyBorder="1" applyAlignment="1">
      <alignment horizontal="right" vertical="center"/>
    </xf>
    <xf numFmtId="164" fontId="31" fillId="2" borderId="11" xfId="1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wrapText="1"/>
    </xf>
    <xf numFmtId="164" fontId="31" fillId="2" borderId="6" xfId="1" applyNumberFormat="1" applyFont="1" applyFill="1" applyBorder="1" applyAlignment="1">
      <alignment horizontal="right" vertical="center"/>
    </xf>
    <xf numFmtId="165" fontId="41" fillId="2" borderId="6" xfId="1" applyNumberFormat="1" applyFont="1" applyFill="1" applyBorder="1" applyAlignment="1">
      <alignment horizontal="right" vertical="center"/>
    </xf>
    <xf numFmtId="164" fontId="31" fillId="2" borderId="34" xfId="1" applyNumberFormat="1" applyFont="1" applyFill="1" applyBorder="1" applyAlignment="1">
      <alignment horizontal="right" vertical="center"/>
    </xf>
    <xf numFmtId="0" fontId="31" fillId="12" borderId="6" xfId="0" applyFont="1" applyFill="1" applyBorder="1" applyAlignment="1">
      <alignment vertical="center"/>
    </xf>
    <xf numFmtId="164" fontId="31" fillId="3" borderId="11" xfId="1" applyNumberFormat="1" applyFont="1" applyFill="1" applyBorder="1" applyAlignment="1">
      <alignment horizontal="right" vertical="center"/>
    </xf>
    <xf numFmtId="164" fontId="31" fillId="3" borderId="34" xfId="1" applyNumberFormat="1" applyFont="1" applyFill="1" applyBorder="1" applyAlignment="1">
      <alignment horizontal="right" vertical="center"/>
    </xf>
    <xf numFmtId="164" fontId="31" fillId="12" borderId="15" xfId="1" applyNumberFormat="1" applyFont="1" applyFill="1" applyBorder="1" applyAlignment="1">
      <alignment horizontal="right" vertical="center"/>
    </xf>
    <xf numFmtId="164" fontId="31" fillId="3" borderId="12" xfId="1" applyNumberFormat="1" applyFont="1" applyFill="1" applyBorder="1" applyAlignment="1">
      <alignment horizontal="right" vertical="center"/>
    </xf>
    <xf numFmtId="164" fontId="31" fillId="12" borderId="0" xfId="1" applyNumberFormat="1" applyFont="1" applyFill="1" applyBorder="1" applyAlignment="1">
      <alignment horizontal="right" vertical="center"/>
    </xf>
    <xf numFmtId="0" fontId="31" fillId="2" borderId="40" xfId="0" applyFont="1" applyFill="1" applyBorder="1" applyAlignment="1">
      <alignment horizontal="right" vertical="center" wrapText="1"/>
    </xf>
    <xf numFmtId="0" fontId="68" fillId="3" borderId="50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vertical="center"/>
    </xf>
    <xf numFmtId="0" fontId="31" fillId="2" borderId="40" xfId="0" applyFont="1" applyFill="1" applyBorder="1" applyAlignment="1">
      <alignment horizontal="right" vertical="center"/>
    </xf>
    <xf numFmtId="0" fontId="57" fillId="2" borderId="0" xfId="0" applyFont="1" applyFill="1" applyBorder="1" applyAlignment="1">
      <alignment horizontal="right" vertical="center"/>
    </xf>
    <xf numFmtId="1" fontId="57" fillId="2" borderId="0" xfId="0" applyNumberFormat="1" applyFont="1" applyFill="1" applyBorder="1" applyAlignment="1">
      <alignment horizontal="right" vertical="center"/>
    </xf>
    <xf numFmtId="0" fontId="78" fillId="2" borderId="0" xfId="0" applyFont="1" applyFill="1" applyBorder="1"/>
    <xf numFmtId="0" fontId="39" fillId="2" borderId="0" xfId="0" applyFont="1" applyFill="1" applyBorder="1"/>
    <xf numFmtId="0" fontId="31" fillId="2" borderId="0" xfId="0" applyFont="1" applyFill="1" applyBorder="1" applyAlignment="1">
      <alignment horizontal="right" vertical="center"/>
    </xf>
    <xf numFmtId="4" fontId="31" fillId="3" borderId="0" xfId="2" applyNumberFormat="1" applyFont="1" applyFill="1" applyBorder="1"/>
    <xf numFmtId="3" fontId="57" fillId="3" borderId="5" xfId="2" applyNumberFormat="1" applyFont="1" applyFill="1" applyBorder="1" applyAlignment="1">
      <alignment vertical="center"/>
    </xf>
    <xf numFmtId="3" fontId="57" fillId="3" borderId="16" xfId="2" applyNumberFormat="1" applyFont="1" applyFill="1" applyBorder="1" applyAlignment="1">
      <alignment horizontal="right" vertical="center"/>
    </xf>
    <xf numFmtId="3" fontId="57" fillId="3" borderId="11" xfId="2" applyNumberFormat="1" applyFont="1" applyFill="1" applyBorder="1" applyAlignment="1">
      <alignment vertical="center"/>
    </xf>
    <xf numFmtId="165" fontId="31" fillId="2" borderId="8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/>
    </xf>
    <xf numFmtId="1" fontId="37" fillId="2" borderId="4" xfId="0" applyNumberFormat="1" applyFont="1" applyFill="1" applyBorder="1" applyAlignment="1">
      <alignment horizontal="right"/>
    </xf>
    <xf numFmtId="0" fontId="36" fillId="2" borderId="9" xfId="0" applyFont="1" applyFill="1" applyBorder="1" applyAlignment="1"/>
    <xf numFmtId="0" fontId="37" fillId="2" borderId="10" xfId="0" applyFont="1" applyFill="1" applyBorder="1" applyAlignment="1">
      <alignment horizontal="center" wrapText="1"/>
    </xf>
    <xf numFmtId="3" fontId="37" fillId="2" borderId="7" xfId="0" applyNumberFormat="1" applyFont="1" applyFill="1" applyBorder="1" applyAlignment="1">
      <alignment horizontal="right" vertical="center"/>
    </xf>
    <xf numFmtId="3" fontId="37" fillId="2" borderId="4" xfId="0" applyNumberFormat="1" applyFont="1" applyFill="1" applyBorder="1" applyAlignment="1">
      <alignment horizontal="right" vertical="center"/>
    </xf>
    <xf numFmtId="3" fontId="37" fillId="14" borderId="4" xfId="0" applyNumberFormat="1" applyFont="1" applyFill="1" applyBorder="1" applyAlignment="1">
      <alignment horizontal="right" vertical="center"/>
    </xf>
    <xf numFmtId="3" fontId="37" fillId="12" borderId="10" xfId="0" applyNumberFormat="1" applyFont="1" applyFill="1" applyBorder="1" applyAlignment="1">
      <alignment horizontal="right" vertical="center"/>
    </xf>
    <xf numFmtId="3" fontId="37" fillId="12" borderId="4" xfId="0" applyNumberFormat="1" applyFont="1" applyFill="1" applyBorder="1" applyAlignment="1">
      <alignment horizontal="right" vertical="center"/>
    </xf>
    <xf numFmtId="3" fontId="37" fillId="2" borderId="66" xfId="0" applyNumberFormat="1" applyFont="1" applyFill="1" applyBorder="1" applyAlignment="1">
      <alignment horizontal="right" vertical="center"/>
    </xf>
    <xf numFmtId="3" fontId="37" fillId="13" borderId="10" xfId="0" applyNumberFormat="1" applyFont="1" applyFill="1" applyBorder="1" applyAlignment="1">
      <alignment horizontal="right" vertical="center"/>
    </xf>
    <xf numFmtId="3" fontId="37" fillId="3" borderId="7" xfId="0" applyNumberFormat="1" applyFont="1" applyFill="1" applyBorder="1" applyAlignment="1">
      <alignment horizontal="right" vertical="center"/>
    </xf>
    <xf numFmtId="3" fontId="37" fillId="3" borderId="4" xfId="0" applyNumberFormat="1" applyFont="1" applyFill="1" applyBorder="1" applyAlignment="1">
      <alignment horizontal="right" vertical="center"/>
    </xf>
    <xf numFmtId="3" fontId="37" fillId="2" borderId="10" xfId="0" applyNumberFormat="1" applyFont="1" applyFill="1" applyBorder="1" applyAlignment="1">
      <alignment horizontal="right" vertical="center"/>
    </xf>
    <xf numFmtId="0" fontId="34" fillId="2" borderId="4" xfId="0" applyFont="1" applyFill="1" applyBorder="1" applyAlignment="1"/>
    <xf numFmtId="3" fontId="37" fillId="12" borderId="33" xfId="0" applyNumberFormat="1" applyFont="1" applyFill="1" applyBorder="1" applyAlignment="1">
      <alignment horizontal="right" vertical="center"/>
    </xf>
    <xf numFmtId="3" fontId="57" fillId="2" borderId="9" xfId="0" applyNumberFormat="1" applyFont="1" applyFill="1" applyBorder="1" applyAlignment="1">
      <alignment horizontal="right" vertical="center"/>
    </xf>
    <xf numFmtId="3" fontId="57" fillId="3" borderId="73" xfId="2" applyNumberFormat="1" applyFont="1" applyFill="1" applyBorder="1" applyAlignment="1">
      <alignment vertical="center"/>
    </xf>
    <xf numFmtId="3" fontId="57" fillId="3" borderId="74" xfId="2" applyNumberFormat="1" applyFont="1" applyFill="1" applyBorder="1" applyAlignment="1">
      <alignment vertical="center"/>
    </xf>
    <xf numFmtId="0" fontId="31" fillId="2" borderId="0" xfId="2" applyFont="1" applyFill="1" applyAlignment="1">
      <alignment horizontal="right"/>
    </xf>
    <xf numFmtId="0" fontId="66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/>
    </xf>
    <xf numFmtId="0" fontId="70" fillId="3" borderId="40" xfId="0" applyFont="1" applyFill="1" applyBorder="1" applyAlignment="1"/>
    <xf numFmtId="0" fontId="69" fillId="3" borderId="50" xfId="0" applyFont="1" applyFill="1" applyBorder="1" applyAlignment="1">
      <alignment horizontal="right"/>
    </xf>
    <xf numFmtId="0" fontId="69" fillId="2" borderId="50" xfId="0" applyFont="1" applyFill="1" applyBorder="1" applyAlignment="1"/>
    <xf numFmtId="0" fontId="31" fillId="2" borderId="0" xfId="0" applyFont="1" applyFill="1" applyBorder="1" applyAlignment="1">
      <alignment vertical="top" wrapText="1"/>
    </xf>
    <xf numFmtId="0" fontId="68" fillId="2" borderId="51" xfId="0" applyFont="1" applyFill="1" applyBorder="1"/>
    <xf numFmtId="0" fontId="68" fillId="3" borderId="40" xfId="0" applyFont="1" applyFill="1" applyBorder="1" applyAlignment="1">
      <alignment horizontal="left"/>
    </xf>
    <xf numFmtId="1" fontId="58" fillId="2" borderId="24" xfId="2" applyNumberFormat="1" applyFont="1" applyFill="1" applyBorder="1" applyAlignment="1">
      <alignment horizontal="right" wrapText="1"/>
    </xf>
    <xf numFmtId="1" fontId="58" fillId="2" borderId="0" xfId="2" applyNumberFormat="1" applyFont="1" applyFill="1" applyBorder="1" applyAlignment="1">
      <alignment horizontal="right" wrapText="1"/>
    </xf>
    <xf numFmtId="0" fontId="57" fillId="2" borderId="0" xfId="2" applyFont="1" applyFill="1" applyBorder="1" applyAlignment="1">
      <alignment wrapText="1"/>
    </xf>
    <xf numFmtId="0" fontId="57" fillId="3" borderId="0" xfId="2" applyFont="1" applyFill="1" applyBorder="1"/>
    <xf numFmtId="0" fontId="68" fillId="3" borderId="0" xfId="0" applyFont="1" applyFill="1" applyBorder="1" applyAlignment="1">
      <alignment horizontal="left" vertical="center"/>
    </xf>
    <xf numFmtId="0" fontId="69" fillId="3" borderId="0" xfId="0" applyFont="1" applyFill="1" applyBorder="1" applyAlignment="1">
      <alignment horizontal="left" wrapText="1"/>
    </xf>
    <xf numFmtId="0" fontId="69" fillId="3" borderId="78" xfId="0" applyFont="1" applyFill="1" applyBorder="1" applyAlignment="1">
      <alignment horizontal="left" wrapText="1"/>
    </xf>
    <xf numFmtId="0" fontId="57" fillId="2" borderId="0" xfId="2" applyFont="1" applyFill="1"/>
    <xf numFmtId="3" fontId="22" fillId="2" borderId="0" xfId="2" applyNumberFormat="1" applyFont="1" applyFill="1"/>
    <xf numFmtId="0" fontId="4" fillId="2" borderId="0" xfId="2" applyFont="1" applyFill="1"/>
    <xf numFmtId="167" fontId="31" fillId="3" borderId="0" xfId="2" applyNumberFormat="1" applyFont="1" applyFill="1" applyBorder="1" applyAlignment="1">
      <alignment horizontal="right"/>
    </xf>
    <xf numFmtId="167" fontId="31" fillId="2" borderId="0" xfId="2" applyNumberFormat="1" applyFont="1" applyFill="1" applyAlignment="1">
      <alignment horizontal="right"/>
    </xf>
    <xf numFmtId="3" fontId="4" fillId="2" borderId="0" xfId="2" applyNumberFormat="1" applyFont="1" applyFill="1"/>
    <xf numFmtId="0" fontId="4" fillId="3" borderId="0" xfId="2" applyFont="1" applyFill="1" applyBorder="1" applyAlignment="1"/>
    <xf numFmtId="0" fontId="31" fillId="2" borderId="47" xfId="0" applyFont="1" applyFill="1" applyBorder="1" applyAlignment="1">
      <alignment vertical="center" wrapText="1"/>
    </xf>
    <xf numFmtId="0" fontId="31" fillId="2" borderId="48" xfId="0" applyFont="1" applyFill="1" applyBorder="1" applyAlignment="1">
      <alignment vertical="center" wrapText="1"/>
    </xf>
    <xf numFmtId="0" fontId="68" fillId="3" borderId="51" xfId="0" applyFont="1" applyFill="1" applyBorder="1" applyAlignment="1">
      <alignment horizontal="left"/>
    </xf>
    <xf numFmtId="0" fontId="31" fillId="3" borderId="0" xfId="2" applyFont="1" applyFill="1" applyBorder="1" applyAlignment="1">
      <alignment horizontal="left"/>
    </xf>
    <xf numFmtId="0" fontId="31" fillId="2" borderId="0" xfId="2" applyFont="1" applyFill="1" applyBorder="1" applyAlignment="1">
      <alignment horizontal="left"/>
    </xf>
    <xf numFmtId="0" fontId="4" fillId="3" borderId="11" xfId="2" applyFill="1" applyBorder="1" applyAlignment="1"/>
    <xf numFmtId="0" fontId="4" fillId="2" borderId="11" xfId="2" applyFill="1" applyBorder="1"/>
    <xf numFmtId="1" fontId="79" fillId="3" borderId="0" xfId="2" applyNumberFormat="1" applyFont="1" applyFill="1" applyBorder="1" applyAlignment="1">
      <alignment horizontal="left" vertical="center" wrapText="1"/>
    </xf>
    <xf numFmtId="1" fontId="28" fillId="3" borderId="40" xfId="2" applyNumberFormat="1" applyFont="1" applyFill="1" applyBorder="1" applyAlignment="1">
      <alignment horizontal="center" vertical="center" wrapText="1"/>
    </xf>
    <xf numFmtId="1" fontId="81" fillId="3" borderId="43" xfId="2" applyNumberFormat="1" applyFont="1" applyFill="1" applyBorder="1" applyAlignment="1">
      <alignment horizontal="center" vertical="center" wrapText="1"/>
    </xf>
    <xf numFmtId="165" fontId="31" fillId="3" borderId="8" xfId="2" applyNumberFormat="1" applyFont="1" applyFill="1" applyBorder="1" applyAlignment="1">
      <alignment horizontal="right" vertical="center"/>
    </xf>
    <xf numFmtId="165" fontId="31" fillId="3" borderId="7" xfId="2" applyNumberFormat="1" applyFont="1" applyFill="1" applyBorder="1" applyAlignment="1">
      <alignment horizontal="right" vertical="center"/>
    </xf>
    <xf numFmtId="165" fontId="31" fillId="3" borderId="14" xfId="2" applyNumberFormat="1" applyFont="1" applyFill="1" applyBorder="1" applyAlignment="1">
      <alignment horizontal="right" vertical="center"/>
    </xf>
    <xf numFmtId="165" fontId="31" fillId="3" borderId="68" xfId="2" applyNumberFormat="1" applyFont="1" applyFill="1" applyBorder="1" applyAlignment="1">
      <alignment horizontal="right" vertical="center"/>
    </xf>
    <xf numFmtId="3" fontId="31" fillId="14" borderId="0" xfId="2" applyNumberFormat="1" applyFont="1" applyFill="1" applyBorder="1" applyAlignment="1">
      <alignment horizontal="right" vertical="center"/>
    </xf>
    <xf numFmtId="3" fontId="31" fillId="14" borderId="75" xfId="2" applyNumberFormat="1" applyFont="1" applyFill="1" applyBorder="1" applyAlignment="1">
      <alignment horizontal="right" vertical="center"/>
    </xf>
    <xf numFmtId="3" fontId="31" fillId="3" borderId="77" xfId="2" applyNumberFormat="1" applyFont="1" applyFill="1" applyBorder="1" applyAlignment="1">
      <alignment horizontal="right" vertical="center"/>
    </xf>
    <xf numFmtId="3" fontId="31" fillId="3" borderId="73" xfId="2" applyNumberFormat="1" applyFont="1" applyFill="1" applyBorder="1" applyAlignment="1">
      <alignment horizontal="right" vertical="center"/>
    </xf>
    <xf numFmtId="3" fontId="31" fillId="3" borderId="75" xfId="2" applyNumberFormat="1" applyFont="1" applyFill="1" applyBorder="1" applyAlignment="1">
      <alignment horizontal="right" vertical="center"/>
    </xf>
    <xf numFmtId="3" fontId="31" fillId="3" borderId="35" xfId="2" applyNumberFormat="1" applyFont="1" applyFill="1" applyBorder="1" applyAlignment="1">
      <alignment horizontal="right" vertical="center"/>
    </xf>
    <xf numFmtId="2" fontId="31" fillId="3" borderId="0" xfId="0" applyNumberFormat="1" applyFont="1" applyFill="1"/>
    <xf numFmtId="3" fontId="31" fillId="2" borderId="6" xfId="0" applyNumberFormat="1" applyFont="1" applyFill="1" applyBorder="1" applyAlignment="1">
      <alignment horizontal="right"/>
    </xf>
    <xf numFmtId="3" fontId="31" fillId="2" borderId="11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3" fontId="31" fillId="2" borderId="10" xfId="0" applyNumberFormat="1" applyFont="1" applyFill="1" applyBorder="1" applyAlignment="1">
      <alignment horizontal="right"/>
    </xf>
    <xf numFmtId="164" fontId="34" fillId="2" borderId="0" xfId="0" applyNumberFormat="1" applyFont="1" applyFill="1"/>
    <xf numFmtId="165" fontId="57" fillId="3" borderId="24" xfId="20" applyNumberFormat="1" applyFont="1" applyFill="1" applyBorder="1" applyAlignment="1">
      <alignment horizontal="right" vertical="center"/>
    </xf>
    <xf numFmtId="165" fontId="57" fillId="3" borderId="0" xfId="20" applyNumberFormat="1" applyFont="1" applyFill="1" applyBorder="1" applyAlignment="1">
      <alignment horizontal="right" vertical="center"/>
    </xf>
    <xf numFmtId="164" fontId="57" fillId="3" borderId="2" xfId="1" applyNumberFormat="1" applyFont="1" applyFill="1" applyBorder="1" applyAlignment="1">
      <alignment vertical="center"/>
    </xf>
    <xf numFmtId="165" fontId="57" fillId="3" borderId="4" xfId="20" applyNumberFormat="1" applyFont="1" applyFill="1" applyBorder="1" applyAlignment="1">
      <alignment horizontal="right" vertical="center"/>
    </xf>
    <xf numFmtId="165" fontId="57" fillId="3" borderId="9" xfId="20" applyNumberFormat="1" applyFont="1" applyFill="1" applyBorder="1" applyAlignment="1">
      <alignment horizontal="right" vertical="center"/>
    </xf>
    <xf numFmtId="165" fontId="57" fillId="3" borderId="30" xfId="20" applyNumberFormat="1" applyFont="1" applyFill="1" applyBorder="1" applyAlignment="1">
      <alignment horizontal="right" vertical="center"/>
    </xf>
    <xf numFmtId="165" fontId="82" fillId="11" borderId="16" xfId="20" applyNumberFormat="1" applyFont="1" applyFill="1" applyBorder="1" applyAlignment="1">
      <alignment horizontal="right" vertical="center"/>
    </xf>
    <xf numFmtId="165" fontId="82" fillId="11" borderId="11" xfId="20" applyNumberFormat="1" applyFont="1" applyFill="1" applyBorder="1" applyAlignment="1">
      <alignment horizontal="right" vertical="center"/>
    </xf>
    <xf numFmtId="164" fontId="82" fillId="11" borderId="13" xfId="1" applyNumberFormat="1" applyFont="1" applyFill="1" applyBorder="1" applyAlignment="1">
      <alignment vertical="center"/>
    </xf>
    <xf numFmtId="165" fontId="82" fillId="11" borderId="10" xfId="20" applyNumberFormat="1" applyFont="1" applyFill="1" applyBorder="1" applyAlignment="1">
      <alignment horizontal="right" vertical="center"/>
    </xf>
    <xf numFmtId="165" fontId="74" fillId="15" borderId="16" xfId="20" applyNumberFormat="1" applyFont="1" applyFill="1" applyBorder="1" applyAlignment="1">
      <alignment horizontal="right" vertical="center"/>
    </xf>
    <xf numFmtId="165" fontId="74" fillId="15" borderId="12" xfId="20" applyNumberFormat="1" applyFont="1" applyFill="1" applyBorder="1" applyAlignment="1">
      <alignment horizontal="right" vertical="center"/>
    </xf>
    <xf numFmtId="165" fontId="74" fillId="15" borderId="10" xfId="20" applyNumberFormat="1" applyFont="1" applyFill="1" applyBorder="1" applyAlignment="1">
      <alignment horizontal="right" vertical="center"/>
    </xf>
    <xf numFmtId="165" fontId="57" fillId="3" borderId="16" xfId="20" applyNumberFormat="1" applyFont="1" applyFill="1" applyBorder="1" applyAlignment="1">
      <alignment horizontal="right" vertical="center"/>
    </xf>
    <xf numFmtId="165" fontId="57" fillId="3" borderId="11" xfId="20" applyNumberFormat="1" applyFont="1" applyFill="1" applyBorder="1" applyAlignment="1">
      <alignment horizontal="right" vertical="center"/>
    </xf>
    <xf numFmtId="165" fontId="57" fillId="3" borderId="58" xfId="20" applyNumberFormat="1" applyFont="1" applyFill="1" applyBorder="1" applyAlignment="1">
      <alignment horizontal="right" vertical="center"/>
    </xf>
    <xf numFmtId="165" fontId="82" fillId="11" borderId="55" xfId="20" applyNumberFormat="1" applyFont="1" applyFill="1" applyBorder="1" applyAlignment="1">
      <alignment horizontal="right" vertical="center"/>
    </xf>
    <xf numFmtId="165" fontId="82" fillId="11" borderId="6" xfId="20" applyNumberFormat="1" applyFont="1" applyFill="1" applyBorder="1" applyAlignment="1">
      <alignment horizontal="right" vertical="center"/>
    </xf>
    <xf numFmtId="164" fontId="82" fillId="11" borderId="1" xfId="1" applyNumberFormat="1" applyFont="1" applyFill="1" applyBorder="1" applyAlignment="1">
      <alignment vertical="center"/>
    </xf>
    <xf numFmtId="165" fontId="82" fillId="11" borderId="3" xfId="20" applyNumberFormat="1" applyFont="1" applyFill="1" applyBorder="1" applyAlignment="1">
      <alignment horizontal="right" vertical="center"/>
    </xf>
    <xf numFmtId="165" fontId="74" fillId="15" borderId="55" xfId="20" applyNumberFormat="1" applyFont="1" applyFill="1" applyBorder="1" applyAlignment="1">
      <alignment horizontal="right" vertical="center"/>
    </xf>
    <xf numFmtId="165" fontId="74" fillId="15" borderId="15" xfId="20" applyNumberFormat="1" applyFont="1" applyFill="1" applyBorder="1" applyAlignment="1">
      <alignment horizontal="right" vertical="center"/>
    </xf>
    <xf numFmtId="165" fontId="74" fillId="15" borderId="3" xfId="20" applyNumberFormat="1" applyFont="1" applyFill="1" applyBorder="1" applyAlignment="1">
      <alignment horizontal="right" vertical="center"/>
    </xf>
    <xf numFmtId="165" fontId="57" fillId="3" borderId="55" xfId="20" applyNumberFormat="1" applyFont="1" applyFill="1" applyBorder="1" applyAlignment="1">
      <alignment horizontal="right" vertical="center"/>
    </xf>
    <xf numFmtId="165" fontId="57" fillId="3" borderId="6" xfId="20" applyNumberFormat="1" applyFont="1" applyFill="1" applyBorder="1" applyAlignment="1">
      <alignment horizontal="right" vertical="center"/>
    </xf>
    <xf numFmtId="165" fontId="57" fillId="3" borderId="57" xfId="20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1" fontId="80" fillId="3" borderId="0" xfId="2" applyNumberFormat="1" applyFont="1" applyFill="1" applyBorder="1" applyAlignment="1">
      <alignment horizontal="center" vertical="center" wrapText="1"/>
    </xf>
    <xf numFmtId="0" fontId="29" fillId="3" borderId="50" xfId="2" applyFont="1" applyFill="1" applyBorder="1" applyAlignment="1">
      <alignment horizontal="center" vertical="center"/>
    </xf>
    <xf numFmtId="0" fontId="29" fillId="3" borderId="40" xfId="2" applyFont="1" applyFill="1" applyBorder="1" applyAlignment="1">
      <alignment horizontal="center" vertical="center"/>
    </xf>
    <xf numFmtId="1" fontId="79" fillId="3" borderId="0" xfId="2" applyNumberFormat="1" applyFont="1" applyFill="1" applyBorder="1" applyAlignment="1">
      <alignment horizontal="right" vertical="center" wrapText="1"/>
    </xf>
    <xf numFmtId="1" fontId="57" fillId="2" borderId="0" xfId="0" applyNumberFormat="1" applyFont="1" applyFill="1" applyBorder="1" applyAlignment="1">
      <alignment horizontal="left" vertical="center"/>
    </xf>
    <xf numFmtId="0" fontId="57" fillId="2" borderId="0" xfId="0" applyFont="1" applyFill="1" applyBorder="1" applyAlignment="1">
      <alignment horizontal="left" vertical="center"/>
    </xf>
    <xf numFmtId="0" fontId="69" fillId="3" borderId="50" xfId="0" applyFont="1" applyFill="1" applyBorder="1" applyAlignment="1">
      <alignment horizontal="left" wrapText="1"/>
    </xf>
    <xf numFmtId="0" fontId="31" fillId="3" borderId="4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33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31" fillId="3" borderId="6" xfId="0" applyFont="1" applyFill="1" applyBorder="1" applyAlignment="1">
      <alignment horizontal="right"/>
    </xf>
    <xf numFmtId="0" fontId="31" fillId="3" borderId="9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right" vertical="center" wrapText="1"/>
    </xf>
    <xf numFmtId="0" fontId="31" fillId="3" borderId="13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right" vertical="center" wrapText="1"/>
    </xf>
    <xf numFmtId="0" fontId="31" fillId="3" borderId="3" xfId="0" applyFont="1" applyFill="1" applyBorder="1" applyAlignment="1">
      <alignment horizontal="right" vertical="center" wrapText="1"/>
    </xf>
    <xf numFmtId="0" fontId="31" fillId="3" borderId="57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right" vertical="center"/>
    </xf>
    <xf numFmtId="0" fontId="31" fillId="3" borderId="13" xfId="0" applyFont="1" applyFill="1" applyBorder="1" applyAlignment="1">
      <alignment horizontal="right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61" xfId="0" applyFont="1" applyFill="1" applyBorder="1" applyAlignment="1">
      <alignment horizontal="right" vertical="center"/>
    </xf>
    <xf numFmtId="0" fontId="31" fillId="3" borderId="62" xfId="0" applyFont="1" applyFill="1" applyBorder="1" applyAlignment="1">
      <alignment horizontal="right" vertical="center"/>
    </xf>
    <xf numFmtId="0" fontId="31" fillId="13" borderId="2" xfId="0" applyFont="1" applyFill="1" applyBorder="1" applyAlignment="1">
      <alignment horizontal="right" vertical="center" wrapText="1"/>
    </xf>
    <xf numFmtId="0" fontId="31" fillId="13" borderId="19" xfId="0" applyFont="1" applyFill="1" applyBorder="1" applyAlignment="1">
      <alignment horizontal="right" vertical="center" wrapText="1"/>
    </xf>
    <xf numFmtId="0" fontId="31" fillId="3" borderId="22" xfId="0" applyFont="1" applyFill="1" applyBorder="1" applyAlignment="1">
      <alignment horizontal="right" vertical="center"/>
    </xf>
    <xf numFmtId="0" fontId="31" fillId="3" borderId="19" xfId="0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1" fontId="34" fillId="3" borderId="16" xfId="0" applyNumberFormat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/>
    </xf>
    <xf numFmtId="0" fontId="34" fillId="3" borderId="58" xfId="0" applyFont="1" applyFill="1" applyBorder="1" applyAlignment="1">
      <alignment horizontal="center"/>
    </xf>
    <xf numFmtId="0" fontId="31" fillId="3" borderId="16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center"/>
    </xf>
    <xf numFmtId="0" fontId="31" fillId="3" borderId="12" xfId="0" applyFont="1" applyFill="1" applyBorder="1" applyAlignment="1">
      <alignment horizontal="center"/>
    </xf>
    <xf numFmtId="1" fontId="34" fillId="3" borderId="16" xfId="2" applyNumberFormat="1" applyFont="1" applyFill="1" applyBorder="1" applyAlignment="1">
      <alignment horizontal="center" wrapText="1"/>
    </xf>
    <xf numFmtId="0" fontId="34" fillId="3" borderId="11" xfId="2" applyFont="1" applyFill="1" applyBorder="1" applyAlignment="1">
      <alignment horizontal="center" wrapText="1"/>
    </xf>
    <xf numFmtId="0" fontId="34" fillId="3" borderId="58" xfId="2" applyFont="1" applyFill="1" applyBorder="1" applyAlignment="1">
      <alignment horizontal="center" wrapText="1"/>
    </xf>
    <xf numFmtId="0" fontId="33" fillId="3" borderId="0" xfId="2" applyFont="1" applyFill="1" applyBorder="1" applyAlignment="1">
      <alignment horizontal="center"/>
    </xf>
    <xf numFmtId="0" fontId="51" fillId="3" borderId="0" xfId="2" applyFont="1" applyFill="1" applyBorder="1" applyAlignment="1">
      <alignment horizontal="right"/>
    </xf>
    <xf numFmtId="0" fontId="31" fillId="3" borderId="1" xfId="2" applyFont="1" applyFill="1" applyBorder="1" applyAlignment="1">
      <alignment horizontal="center" vertical="center" wrapText="1"/>
    </xf>
    <xf numFmtId="0" fontId="31" fillId="3" borderId="1" xfId="2" applyFont="1" applyFill="1" applyBorder="1" applyAlignment="1">
      <alignment horizontal="center" wrapText="1"/>
    </xf>
    <xf numFmtId="0" fontId="37" fillId="3" borderId="1" xfId="2" applyFont="1" applyFill="1" applyBorder="1" applyAlignment="1">
      <alignment horizontal="center" wrapText="1"/>
    </xf>
    <xf numFmtId="0" fontId="31" fillId="3" borderId="60" xfId="2" applyFont="1" applyFill="1" applyBorder="1" applyAlignment="1">
      <alignment horizontal="center" wrapText="1"/>
    </xf>
    <xf numFmtId="0" fontId="31" fillId="3" borderId="55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57" xfId="2" applyFont="1" applyFill="1" applyBorder="1" applyAlignment="1">
      <alignment horizontal="center" wrapText="1"/>
    </xf>
    <xf numFmtId="0" fontId="31" fillId="3" borderId="27" xfId="2" applyFont="1" applyFill="1" applyBorder="1" applyAlignment="1">
      <alignment horizontal="center" vertical="center" wrapText="1"/>
    </xf>
    <xf numFmtId="0" fontId="58" fillId="2" borderId="0" xfId="2" applyFont="1" applyFill="1" applyBorder="1" applyAlignment="1">
      <alignment horizontal="right" wrapText="1"/>
    </xf>
    <xf numFmtId="0" fontId="31" fillId="3" borderId="3" xfId="2" applyFont="1" applyFill="1" applyBorder="1" applyAlignment="1">
      <alignment horizontal="center" vertical="center" wrapText="1"/>
    </xf>
    <xf numFmtId="0" fontId="31" fillId="3" borderId="6" xfId="2" applyFont="1" applyFill="1" applyBorder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1" fontId="34" fillId="3" borderId="11" xfId="2" applyNumberFormat="1" applyFont="1" applyFill="1" applyBorder="1" applyAlignment="1">
      <alignment horizontal="center" wrapText="1"/>
    </xf>
    <xf numFmtId="1" fontId="34" fillId="3" borderId="58" xfId="2" applyNumberFormat="1" applyFont="1" applyFill="1" applyBorder="1" applyAlignment="1">
      <alignment horizontal="center" wrapText="1"/>
    </xf>
    <xf numFmtId="0" fontId="31" fillId="3" borderId="17" xfId="2" applyFont="1" applyFill="1" applyBorder="1" applyAlignment="1">
      <alignment horizontal="center" vertical="center" wrapText="1"/>
    </xf>
    <xf numFmtId="0" fontId="31" fillId="3" borderId="59" xfId="2" applyFont="1" applyFill="1" applyBorder="1" applyAlignment="1">
      <alignment horizontal="center" vertical="center" wrapText="1"/>
    </xf>
    <xf numFmtId="0" fontId="31" fillId="3" borderId="16" xfId="2" applyFont="1" applyFill="1" applyBorder="1" applyAlignment="1">
      <alignment horizontal="center" vertical="center" wrapText="1"/>
    </xf>
    <xf numFmtId="0" fontId="31" fillId="3" borderId="58" xfId="2" applyFont="1" applyFill="1" applyBorder="1" applyAlignment="1">
      <alignment horizontal="center" vertical="center" wrapText="1"/>
    </xf>
    <xf numFmtId="0" fontId="31" fillId="3" borderId="55" xfId="2" applyFont="1" applyFill="1" applyBorder="1" applyAlignment="1">
      <alignment horizontal="center" vertical="center" wrapText="1"/>
    </xf>
    <xf numFmtId="0" fontId="31" fillId="3" borderId="57" xfId="2" applyFont="1" applyFill="1" applyBorder="1" applyAlignment="1">
      <alignment horizontal="center" vertical="center" wrapText="1"/>
    </xf>
    <xf numFmtId="1" fontId="31" fillId="3" borderId="0" xfId="2" applyNumberFormat="1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wrapText="1"/>
    </xf>
    <xf numFmtId="0" fontId="31" fillId="3" borderId="11" xfId="2" applyFont="1" applyFill="1" applyBorder="1" applyAlignment="1">
      <alignment horizontal="center" wrapText="1"/>
    </xf>
    <xf numFmtId="0" fontId="31" fillId="3" borderId="58" xfId="2" applyFont="1" applyFill="1" applyBorder="1" applyAlignment="1">
      <alignment horizontal="center" wrapText="1"/>
    </xf>
    <xf numFmtId="0" fontId="34" fillId="3" borderId="24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wrapText="1"/>
    </xf>
    <xf numFmtId="0" fontId="34" fillId="3" borderId="30" xfId="2" applyFont="1" applyFill="1" applyBorder="1" applyAlignment="1">
      <alignment horizontal="center" wrapText="1"/>
    </xf>
    <xf numFmtId="0" fontId="34" fillId="3" borderId="17" xfId="2" applyFont="1" applyFill="1" applyBorder="1" applyAlignment="1">
      <alignment horizontal="center" vertical="center" wrapText="1"/>
    </xf>
    <xf numFmtId="0" fontId="34" fillId="3" borderId="5" xfId="2" applyFont="1" applyFill="1" applyBorder="1" applyAlignment="1">
      <alignment horizontal="center" vertical="center" wrapText="1"/>
    </xf>
    <xf numFmtId="0" fontId="34" fillId="3" borderId="59" xfId="2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58" fillId="2" borderId="9" xfId="0" applyFont="1" applyFill="1" applyBorder="1" applyAlignment="1">
      <alignment horizontal="center"/>
    </xf>
    <xf numFmtId="0" fontId="58" fillId="2" borderId="4" xfId="0" applyFont="1" applyFill="1" applyBorder="1" applyAlignment="1">
      <alignment horizontal="center" vertical="top"/>
    </xf>
    <xf numFmtId="0" fontId="58" fillId="2" borderId="0" xfId="0" applyFont="1" applyFill="1" applyBorder="1" applyAlignment="1">
      <alignment horizontal="center" vertical="top"/>
    </xf>
    <xf numFmtId="0" fontId="58" fillId="2" borderId="9" xfId="0" applyFont="1" applyFill="1" applyBorder="1" applyAlignment="1">
      <alignment horizontal="center" vertical="top"/>
    </xf>
    <xf numFmtId="0" fontId="34" fillId="2" borderId="7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 vertical="top" wrapText="1"/>
    </xf>
    <xf numFmtId="0" fontId="34" fillId="2" borderId="11" xfId="0" applyFont="1" applyFill="1" applyBorder="1" applyAlignment="1">
      <alignment horizontal="center" vertical="top" wrapText="1"/>
    </xf>
    <xf numFmtId="0" fontId="34" fillId="2" borderId="12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top" wrapText="1"/>
    </xf>
    <xf numFmtId="0" fontId="71" fillId="2" borderId="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/>
    </xf>
    <xf numFmtId="1" fontId="31" fillId="3" borderId="0" xfId="0" applyNumberFormat="1" applyFont="1" applyFill="1" applyBorder="1" applyAlignment="1">
      <alignment horizontal="center" vertical="top"/>
    </xf>
    <xf numFmtId="0" fontId="31" fillId="3" borderId="0" xfId="0" applyFont="1" applyFill="1" applyBorder="1" applyAlignment="1">
      <alignment horizontal="center" vertical="top"/>
    </xf>
    <xf numFmtId="0" fontId="31" fillId="3" borderId="9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0" fontId="31" fillId="2" borderId="64" xfId="0" applyFont="1" applyFill="1" applyBorder="1" applyAlignment="1">
      <alignment horizontal="center" vertical="center" wrapText="1"/>
    </xf>
    <xf numFmtId="1" fontId="31" fillId="3" borderId="12" xfId="0" applyNumberFormat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2" borderId="0" xfId="2" applyFont="1" applyFill="1" applyAlignment="1">
      <alignment horizontal="right"/>
    </xf>
    <xf numFmtId="0" fontId="29" fillId="2" borderId="0" xfId="0" applyFont="1" applyFill="1" applyBorder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1" fontId="36" fillId="2" borderId="10" xfId="0" applyNumberFormat="1" applyFont="1" applyFill="1" applyBorder="1" applyAlignment="1">
      <alignment horizontal="center"/>
    </xf>
    <xf numFmtId="0" fontId="36" fillId="2" borderId="11" xfId="0" applyFont="1" applyFill="1" applyBorder="1" applyAlignment="1">
      <alignment horizontal="center"/>
    </xf>
    <xf numFmtId="0" fontId="36" fillId="2" borderId="12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  <xf numFmtId="0" fontId="33" fillId="2" borderId="0" xfId="0" applyFont="1" applyFill="1" applyAlignment="1">
      <alignment horizontal="center" vertical="center" wrapText="1"/>
    </xf>
    <xf numFmtId="1" fontId="31" fillId="2" borderId="12" xfId="0" applyNumberFormat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34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1" fontId="31" fillId="2" borderId="0" xfId="0" applyNumberFormat="1" applyFont="1" applyFill="1" applyBorder="1" applyAlignment="1">
      <alignment horizontal="center" vertical="center" wrapText="1"/>
    </xf>
    <xf numFmtId="1" fontId="31" fillId="3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top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wrapText="1"/>
    </xf>
    <xf numFmtId="0" fontId="31" fillId="3" borderId="9" xfId="0" applyFont="1" applyFill="1" applyBorder="1" applyAlignment="1">
      <alignment horizontal="center" wrapText="1"/>
    </xf>
    <xf numFmtId="0" fontId="31" fillId="3" borderId="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/>
    </xf>
    <xf numFmtId="0" fontId="31" fillId="3" borderId="9" xfId="0" applyFont="1" applyFill="1" applyBorder="1" applyAlignment="1">
      <alignment horizontal="left" vertical="center"/>
    </xf>
    <xf numFmtId="0" fontId="31" fillId="3" borderId="7" xfId="0" applyFont="1" applyFill="1" applyBorder="1" applyAlignment="1">
      <alignment horizontal="left" vertical="top" wrapText="1"/>
    </xf>
    <xf numFmtId="0" fontId="31" fillId="3" borderId="5" xfId="0" applyFont="1" applyFill="1" applyBorder="1" applyAlignment="1">
      <alignment horizontal="left" vertical="top" wrapText="1"/>
    </xf>
    <xf numFmtId="0" fontId="31" fillId="3" borderId="8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9" xfId="0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55" xfId="2" applyFont="1" applyFill="1" applyBorder="1" applyAlignment="1">
      <alignment horizontal="center" wrapText="1"/>
    </xf>
    <xf numFmtId="0" fontId="34" fillId="3" borderId="6" xfId="2" applyFont="1" applyFill="1" applyBorder="1" applyAlignment="1">
      <alignment horizontal="center" wrapText="1"/>
    </xf>
    <xf numFmtId="0" fontId="34" fillId="3" borderId="15" xfId="2" applyFont="1" applyFill="1" applyBorder="1" applyAlignment="1">
      <alignment horizontal="center" wrapText="1"/>
    </xf>
    <xf numFmtId="0" fontId="34" fillId="3" borderId="3" xfId="2" applyFont="1" applyFill="1" applyBorder="1" applyAlignment="1">
      <alignment horizontal="center" wrapText="1"/>
    </xf>
    <xf numFmtId="0" fontId="34" fillId="3" borderId="57" xfId="2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wrapText="1"/>
    </xf>
    <xf numFmtId="3" fontId="58" fillId="10" borderId="0" xfId="2" applyNumberFormat="1" applyFont="1" applyFill="1" applyBorder="1" applyAlignment="1">
      <alignment horizontal="center" vertical="center" wrapText="1"/>
    </xf>
    <xf numFmtId="165" fontId="62" fillId="13" borderId="0" xfId="2" applyNumberFormat="1" applyFont="1" applyFill="1" applyBorder="1" applyAlignment="1">
      <alignment horizontal="center" vertical="center" wrapText="1"/>
    </xf>
    <xf numFmtId="3" fontId="31" fillId="30" borderId="0" xfId="2" applyNumberFormat="1" applyFont="1" applyFill="1" applyBorder="1" applyAlignment="1">
      <alignment horizontal="center" vertical="center" wrapText="1"/>
    </xf>
    <xf numFmtId="3" fontId="31" fillId="30" borderId="38" xfId="2" applyNumberFormat="1" applyFont="1" applyFill="1" applyBorder="1" applyAlignment="1">
      <alignment horizontal="center" vertical="center" wrapText="1"/>
    </xf>
    <xf numFmtId="3" fontId="31" fillId="30" borderId="37" xfId="2" applyNumberFormat="1" applyFont="1" applyFill="1" applyBorder="1" applyAlignment="1">
      <alignment horizontal="center" vertical="center" wrapText="1"/>
    </xf>
    <xf numFmtId="0" fontId="54" fillId="3" borderId="0" xfId="2" applyFont="1" applyFill="1" applyBorder="1" applyAlignment="1">
      <alignment horizontal="right" vertical="center"/>
    </xf>
    <xf numFmtId="0" fontId="55" fillId="2" borderId="0" xfId="2" applyFont="1" applyFill="1" applyAlignment="1">
      <alignment horizontal="center" wrapText="1"/>
    </xf>
    <xf numFmtId="3" fontId="57" fillId="29" borderId="0" xfId="2" applyNumberFormat="1" applyFont="1" applyFill="1" applyBorder="1" applyAlignment="1">
      <alignment horizontal="center" vertical="center" wrapText="1"/>
    </xf>
    <xf numFmtId="0" fontId="64" fillId="9" borderId="0" xfId="2" applyFont="1" applyFill="1" applyAlignment="1">
      <alignment horizontal="center" vertical="center" wrapText="1"/>
    </xf>
    <xf numFmtId="0" fontId="64" fillId="9" borderId="0" xfId="2" applyFont="1" applyFill="1" applyAlignment="1">
      <alignment horizontal="center" vertical="center"/>
    </xf>
    <xf numFmtId="0" fontId="33" fillId="2" borderId="0" xfId="2" applyFont="1" applyFill="1" applyAlignment="1">
      <alignment horizontal="center" wrapText="1"/>
    </xf>
    <xf numFmtId="165" fontId="31" fillId="3" borderId="0" xfId="2" applyNumberFormat="1" applyFont="1" applyFill="1" applyBorder="1" applyAlignment="1">
      <alignment horizontal="left" wrapText="1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Alignment="1">
      <alignment horizontal="left" vertical="center" wrapText="1"/>
    </xf>
    <xf numFmtId="0" fontId="56" fillId="2" borderId="0" xfId="2" applyFont="1" applyFill="1" applyAlignment="1">
      <alignment horizontal="left" vertical="center"/>
    </xf>
    <xf numFmtId="3" fontId="62" fillId="13" borderId="0" xfId="2" applyNumberFormat="1" applyFont="1" applyFill="1" applyBorder="1" applyAlignment="1">
      <alignment horizontal="center" vertical="center" wrapText="1"/>
    </xf>
    <xf numFmtId="165" fontId="59" fillId="3" borderId="0" xfId="2" applyNumberFormat="1" applyFont="1" applyFill="1" applyBorder="1" applyAlignment="1">
      <alignment horizontal="left" wrapText="1"/>
    </xf>
    <xf numFmtId="165" fontId="63" fillId="3" borderId="0" xfId="2" applyNumberFormat="1" applyFont="1" applyFill="1" applyBorder="1" applyAlignment="1">
      <alignment horizontal="center" wrapText="1"/>
    </xf>
    <xf numFmtId="0" fontId="31" fillId="2" borderId="0" xfId="2" applyFont="1" applyFill="1" applyAlignment="1">
      <alignment horizontal="center" wrapText="1"/>
    </xf>
    <xf numFmtId="0" fontId="31" fillId="3" borderId="0" xfId="2" applyFont="1" applyFill="1" applyBorder="1" applyAlignment="1">
      <alignment horizontal="left"/>
    </xf>
    <xf numFmtId="0" fontId="56" fillId="2" borderId="0" xfId="2" applyFont="1" applyFill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0" fontId="37" fillId="3" borderId="0" xfId="2" applyFont="1" applyFill="1" applyBorder="1" applyAlignment="1">
      <alignment horizontal="left"/>
    </xf>
    <xf numFmtId="0" fontId="31" fillId="2" borderId="0" xfId="2" applyFont="1" applyFill="1" applyBorder="1" applyAlignment="1">
      <alignment horizontal="left"/>
    </xf>
    <xf numFmtId="0" fontId="66" fillId="2" borderId="0" xfId="2" applyFont="1" applyFill="1" applyAlignment="1">
      <alignment horizontal="right"/>
    </xf>
    <xf numFmtId="0" fontId="33" fillId="3" borderId="0" xfId="2" applyFont="1" applyFill="1" applyAlignment="1">
      <alignment horizontal="center" vertical="center" wrapText="1"/>
    </xf>
    <xf numFmtId="164" fontId="31" fillId="14" borderId="0" xfId="1" applyNumberFormat="1" applyFont="1" applyFill="1" applyBorder="1" applyAlignment="1">
      <alignment horizontal="right" vertical="center"/>
    </xf>
    <xf numFmtId="164" fontId="31" fillId="12" borderId="11" xfId="1" applyNumberFormat="1" applyFont="1" applyFill="1" applyBorder="1" applyAlignment="1">
      <alignment horizontal="right" vertical="center"/>
    </xf>
    <xf numFmtId="164" fontId="31" fillId="2" borderId="65" xfId="1" applyNumberFormat="1" applyFont="1" applyFill="1" applyBorder="1" applyAlignment="1">
      <alignment horizontal="right" vertical="center"/>
    </xf>
    <xf numFmtId="164" fontId="31" fillId="13" borderId="11" xfId="1" applyNumberFormat="1" applyFont="1" applyFill="1" applyBorder="1" applyAlignment="1">
      <alignment horizontal="right" vertical="center"/>
    </xf>
    <xf numFmtId="1" fontId="31" fillId="2" borderId="7" xfId="0" applyNumberFormat="1" applyFont="1" applyFill="1" applyBorder="1" applyAlignment="1">
      <alignment horizontal="right" wrapText="1"/>
    </xf>
    <xf numFmtId="1" fontId="31" fillId="2" borderId="5" xfId="0" applyNumberFormat="1" applyFont="1" applyFill="1" applyBorder="1" applyAlignment="1">
      <alignment horizontal="left" wrapText="1"/>
    </xf>
    <xf numFmtId="1" fontId="31" fillId="2" borderId="8" xfId="0" applyNumberFormat="1" applyFont="1" applyFill="1" applyBorder="1" applyAlignment="1">
      <alignment horizontal="left" wrapText="1"/>
    </xf>
    <xf numFmtId="164" fontId="31" fillId="2" borderId="8" xfId="1" applyNumberFormat="1" applyFont="1" applyFill="1" applyBorder="1" applyAlignment="1">
      <alignment horizontal="right" vertical="center"/>
    </xf>
    <xf numFmtId="164" fontId="31" fillId="2" borderId="9" xfId="1" applyNumberFormat="1" applyFont="1" applyFill="1" applyBorder="1" applyAlignment="1">
      <alignment horizontal="right" vertical="center"/>
    </xf>
    <xf numFmtId="3" fontId="31" fillId="14" borderId="4" xfId="0" applyNumberFormat="1" applyFont="1" applyFill="1" applyBorder="1" applyAlignment="1">
      <alignment horizontal="right" vertical="center"/>
    </xf>
    <xf numFmtId="164" fontId="31" fillId="14" borderId="9" xfId="1" applyNumberFormat="1" applyFont="1" applyFill="1" applyBorder="1" applyAlignment="1">
      <alignment horizontal="right" vertical="center"/>
    </xf>
    <xf numFmtId="164" fontId="31" fillId="12" borderId="12" xfId="1" applyNumberFormat="1" applyFont="1" applyFill="1" applyBorder="1" applyAlignment="1">
      <alignment horizontal="right" vertical="center"/>
    </xf>
    <xf numFmtId="164" fontId="31" fillId="12" borderId="9" xfId="1" applyNumberFormat="1" applyFont="1" applyFill="1" applyBorder="1" applyAlignment="1">
      <alignment horizontal="right" vertical="center"/>
    </xf>
    <xf numFmtId="3" fontId="31" fillId="2" borderId="66" xfId="0" applyNumberFormat="1" applyFont="1" applyFill="1" applyBorder="1" applyAlignment="1">
      <alignment horizontal="right" vertical="center"/>
    </xf>
    <xf numFmtId="164" fontId="31" fillId="2" borderId="67" xfId="1" applyNumberFormat="1" applyFont="1" applyFill="1" applyBorder="1" applyAlignment="1">
      <alignment horizontal="right" vertical="center"/>
    </xf>
    <xf numFmtId="164" fontId="31" fillId="13" borderId="12" xfId="1" applyNumberFormat="1" applyFont="1" applyFill="1" applyBorder="1" applyAlignment="1">
      <alignment horizontal="right" vertical="center"/>
    </xf>
    <xf numFmtId="164" fontId="31" fillId="12" borderId="34" xfId="1" applyNumberFormat="1" applyFont="1" applyFill="1" applyBorder="1" applyAlignment="1">
      <alignment horizontal="right" vertical="center"/>
    </xf>
    <xf numFmtId="3" fontId="31" fillId="2" borderId="10" xfId="0" applyNumberFormat="1" applyFont="1" applyFill="1" applyBorder="1" applyAlignment="1">
      <alignment horizontal="right" vertical="center"/>
    </xf>
    <xf numFmtId="164" fontId="31" fillId="2" borderId="12" xfId="1" applyNumberFormat="1" applyFont="1" applyFill="1" applyBorder="1" applyAlignment="1">
      <alignment horizontal="right" vertical="center"/>
    </xf>
    <xf numFmtId="164" fontId="31" fillId="12" borderId="79" xfId="1" applyNumberFormat="1" applyFont="1" applyFill="1" applyBorder="1" applyAlignment="1">
      <alignment horizontal="right" vertical="center"/>
    </xf>
    <xf numFmtId="164" fontId="31" fillId="12" borderId="32" xfId="1" applyNumberFormat="1" applyFont="1" applyFill="1" applyBorder="1" applyAlignment="1">
      <alignment horizontal="right" vertical="center"/>
    </xf>
    <xf numFmtId="164" fontId="31" fillId="3" borderId="8" xfId="1" applyNumberFormat="1" applyFont="1" applyFill="1" applyBorder="1" applyAlignment="1">
      <alignment horizontal="right" vertical="center"/>
    </xf>
  </cellXfs>
  <cellStyles count="58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Normální 7" xfId="21"/>
    <cellStyle name="Normální 7 2" xfId="57"/>
    <cellStyle name="Normální 8" xfId="22"/>
    <cellStyle name="Normální 9" xfId="23"/>
    <cellStyle name="Procenta" xfId="1" builtinId="5"/>
    <cellStyle name="Procenta 2" xfId="7"/>
    <cellStyle name="Procenta 2 2" xfId="3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</cellStyles>
  <dxfs count="0"/>
  <tableStyles count="0" defaultTableStyle="TableStyleMedium2" defaultPivotStyle="PivotStyleLight16"/>
  <colors>
    <mruColors>
      <color rgb="FFDDFAFB"/>
      <color rgb="FF79C1D5"/>
      <color rgb="FFCEF8FA"/>
      <color rgb="FFFFCC66"/>
      <color rgb="FFFFFF66"/>
      <color rgb="FFFFFF99"/>
      <color rgb="FFFFFFCC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0"/>
      <c:depthPercent val="6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8.2281803382172145E-3"/>
          <c:w val="0.97127600985360696"/>
          <c:h val="0.97118276354696165"/>
        </c:manualLayout>
      </c:layout>
      <c:line3DChart>
        <c:grouping val="standar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val>
            <c:numRef>
              <c:f>T!$E$20:$E$26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  <c:pt idx="6" formatCode="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val>
            <c:numRef>
              <c:f>T!$F$20:$F$26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90"/>
        <c:axId val="108137856"/>
        <c:axId val="108168320"/>
        <c:axId val="71662208"/>
      </c:line3DChart>
      <c:catAx>
        <c:axId val="108137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08168320"/>
        <c:crosses val="autoZero"/>
        <c:auto val="1"/>
        <c:lblAlgn val="ctr"/>
        <c:lblOffset val="100"/>
        <c:noMultiLvlLbl val="0"/>
      </c:catAx>
      <c:valAx>
        <c:axId val="108168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8137856"/>
        <c:crosses val="autoZero"/>
        <c:crossBetween val="between"/>
      </c:valAx>
      <c:serAx>
        <c:axId val="71662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08168320"/>
        <c:crosses val="autoZero"/>
      </c:ser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0.28897095208397056</c:v>
                </c:pt>
                <c:pt idx="1">
                  <c:v>0.32121394876305714</c:v>
                </c:pt>
              </c:numCache>
            </c:numRef>
          </c:val>
        </c:ser>
        <c:ser>
          <c:idx val="1"/>
          <c:order val="1"/>
          <c:tx>
            <c:strRef>
              <c:f>'9'!$H$47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0.31944102847866368</c:v>
                </c:pt>
                <c:pt idx="1">
                  <c:v>0.29872778062121091</c:v>
                </c:pt>
              </c:numCache>
            </c:numRef>
          </c:val>
        </c:ser>
        <c:ser>
          <c:idx val="2"/>
          <c:order val="2"/>
          <c:tx>
            <c:strRef>
              <c:f>'9'!$H$48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'9'!$I$48:$J$48</c:f>
              <c:numCache>
                <c:formatCode>0.0%</c:formatCode>
                <c:ptCount val="2"/>
                <c:pt idx="0">
                  <c:v>0.3915880194373656</c:v>
                </c:pt>
                <c:pt idx="1">
                  <c:v>0.38005827061573189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946816"/>
        <c:axId val="114948736"/>
      </c:barChart>
      <c:catAx>
        <c:axId val="11494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948736"/>
        <c:crosses val="autoZero"/>
        <c:auto val="1"/>
        <c:lblAlgn val="ctr"/>
        <c:lblOffset val="100"/>
        <c:noMultiLvlLbl val="0"/>
      </c:catAx>
      <c:valAx>
        <c:axId val="114948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494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21803.118999998318</c:v>
                </c:pt>
                <c:pt idx="1">
                  <c:v>20041.96604338512</c:v>
                </c:pt>
              </c:numCache>
            </c:numRef>
          </c:val>
        </c:ser>
        <c:ser>
          <c:idx val="1"/>
          <c:order val="1"/>
          <c:tx>
            <c:strRef>
              <c:f>'10'!$B$47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20577.761855404337</c:v>
                </c:pt>
                <c:pt idx="1">
                  <c:v>18908.180000000768</c:v>
                </c:pt>
              </c:numCache>
            </c:numRef>
          </c:val>
        </c:ser>
        <c:ser>
          <c:idx val="2"/>
          <c:order val="2"/>
          <c:tx>
            <c:strRef>
              <c:f>'10'!$B$48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'10'!$C$48:$D$48</c:f>
              <c:numCache>
                <c:formatCode>#,##0</c:formatCode>
                <c:ptCount val="2"/>
                <c:pt idx="0">
                  <c:v>24078.823067240373</c:v>
                </c:pt>
                <c:pt idx="1">
                  <c:v>29259.27097521312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003392"/>
        <c:axId val="115005312"/>
      </c:barChart>
      <c:catAx>
        <c:axId val="11500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5005312"/>
        <c:crosses val="autoZero"/>
        <c:auto val="1"/>
        <c:lblAlgn val="ctr"/>
        <c:lblOffset val="100"/>
        <c:noMultiLvlLbl val="0"/>
      </c:catAx>
      <c:valAx>
        <c:axId val="115005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5003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0.32806524424749844</c:v>
                </c:pt>
                <c:pt idx="1">
                  <c:v>0.29382989797318126</c:v>
                </c:pt>
              </c:numCache>
            </c:numRef>
          </c:val>
        </c:ser>
        <c:ser>
          <c:idx val="1"/>
          <c:order val="1"/>
          <c:tx>
            <c:strRef>
              <c:f>'10'!$H$47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0.30962764864791142</c:v>
                </c:pt>
                <c:pt idx="1">
                  <c:v>0.27720776435964817</c:v>
                </c:pt>
              </c:numCache>
            </c:numRef>
          </c:val>
        </c:ser>
        <c:ser>
          <c:idx val="2"/>
          <c:order val="2"/>
          <c:tx>
            <c:strRef>
              <c:f>'10'!$H$48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'10'!$I$48:$J$48</c:f>
              <c:numCache>
                <c:formatCode>0.0%</c:formatCode>
                <c:ptCount val="2"/>
                <c:pt idx="0">
                  <c:v>0.36230710710459002</c:v>
                </c:pt>
                <c:pt idx="1">
                  <c:v>0.42896233766717057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315968"/>
        <c:axId val="107317888"/>
      </c:barChart>
      <c:catAx>
        <c:axId val="10731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7317888"/>
        <c:crosses val="autoZero"/>
        <c:auto val="1"/>
        <c:lblAlgn val="ctr"/>
        <c:lblOffset val="100"/>
        <c:noMultiLvlLbl val="0"/>
      </c:catAx>
      <c:valAx>
        <c:axId val="107317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7315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245933.29736228709</c:v>
                </c:pt>
                <c:pt idx="1">
                  <c:v>253998.55800451891</c:v>
                </c:pt>
              </c:numCache>
            </c:numRef>
          </c:val>
        </c:ser>
        <c:ser>
          <c:idx val="1"/>
          <c:order val="1"/>
          <c:tx>
            <c:strRef>
              <c:f>'11'!$B$47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257177.47157229268</c:v>
                </c:pt>
                <c:pt idx="1">
                  <c:v>240308.24359372442</c:v>
                </c:pt>
              </c:numCache>
            </c:numRef>
          </c:val>
        </c:ser>
        <c:ser>
          <c:idx val="2"/>
          <c:order val="2"/>
          <c:tx>
            <c:strRef>
              <c:f>'11'!$B$48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'11'!$C$48:$D$48</c:f>
              <c:numCache>
                <c:formatCode>#,##0</c:formatCode>
                <c:ptCount val="2"/>
                <c:pt idx="0">
                  <c:v>297228.17835729657</c:v>
                </c:pt>
                <c:pt idx="1">
                  <c:v>298023.32337541255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135616"/>
        <c:axId val="113137536"/>
      </c:barChart>
      <c:catAx>
        <c:axId val="11313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3137536"/>
        <c:crosses val="autoZero"/>
        <c:auto val="1"/>
        <c:lblAlgn val="ctr"/>
        <c:lblOffset val="100"/>
        <c:noMultiLvlLbl val="0"/>
      </c:catAx>
      <c:valAx>
        <c:axId val="113137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5.6126499173979267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3135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0.30728642932404659</c:v>
                </c:pt>
                <c:pt idx="1">
                  <c:v>0.3205716279094703</c:v>
                </c:pt>
              </c:numCache>
            </c:numRef>
          </c:val>
        </c:ser>
        <c:ser>
          <c:idx val="1"/>
          <c:order val="1"/>
          <c:tx>
            <c:strRef>
              <c:f>'11'!$H$47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0.32133569463601569</c:v>
                </c:pt>
                <c:pt idx="1">
                  <c:v>0.30329307951242468</c:v>
                </c:pt>
              </c:numCache>
            </c:numRef>
          </c:val>
        </c:ser>
        <c:ser>
          <c:idx val="2"/>
          <c:order val="2"/>
          <c:tx>
            <c:strRef>
              <c:f>'11'!$H$48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'11'!$I$48:$J$48</c:f>
              <c:numCache>
                <c:formatCode>0.0%</c:formatCode>
                <c:ptCount val="2"/>
                <c:pt idx="0">
                  <c:v>0.37137787603993744</c:v>
                </c:pt>
                <c:pt idx="1">
                  <c:v>0.37613529257810496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016448"/>
        <c:axId val="115018368"/>
      </c:barChart>
      <c:catAx>
        <c:axId val="11501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5018368"/>
        <c:crosses val="autoZero"/>
        <c:auto val="1"/>
        <c:lblAlgn val="ctr"/>
        <c:lblOffset val="100"/>
        <c:noMultiLvlLbl val="0"/>
      </c:catAx>
      <c:valAx>
        <c:axId val="1150183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5016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10711.629000000001</c:v>
                </c:pt>
                <c:pt idx="1">
                  <c:v>11747.356</c:v>
                </c:pt>
              </c:numCache>
            </c:numRef>
          </c:val>
        </c:ser>
        <c:ser>
          <c:idx val="1"/>
          <c:order val="1"/>
          <c:tx>
            <c:strRef>
              <c:f>'12'!$B$47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11757.654999999999</c:v>
                </c:pt>
                <c:pt idx="1">
                  <c:v>10556.096000000001</c:v>
                </c:pt>
              </c:numCache>
            </c:numRef>
          </c:val>
        </c:ser>
        <c:ser>
          <c:idx val="2"/>
          <c:order val="2"/>
          <c:tx>
            <c:strRef>
              <c:f>'12'!$B$48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'12'!$C$48:$D$48</c:f>
              <c:numCache>
                <c:formatCode>#,##0</c:formatCode>
                <c:ptCount val="2"/>
                <c:pt idx="0">
                  <c:v>14284.490000000002</c:v>
                </c:pt>
                <c:pt idx="1">
                  <c:v>14599.217000000001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229824"/>
        <c:axId val="113231744"/>
      </c:barChart>
      <c:catAx>
        <c:axId val="11322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3231744"/>
        <c:crosses val="autoZero"/>
        <c:auto val="1"/>
        <c:lblAlgn val="ctr"/>
        <c:lblOffset val="100"/>
        <c:noMultiLvlLbl val="0"/>
      </c:catAx>
      <c:valAx>
        <c:axId val="11323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3229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0.29144296855065821</c:v>
                </c:pt>
                <c:pt idx="1">
                  <c:v>0.31833350590441029</c:v>
                </c:pt>
              </c:numCache>
            </c:numRef>
          </c:val>
        </c:ser>
        <c:ser>
          <c:idx val="1"/>
          <c:order val="1"/>
          <c:tx>
            <c:strRef>
              <c:f>'12'!$H$47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0.31990333836193252</c:v>
                </c:pt>
                <c:pt idx="1">
                  <c:v>0.28605237198425948</c:v>
                </c:pt>
              </c:numCache>
            </c:numRef>
          </c:val>
        </c:ser>
        <c:ser>
          <c:idx val="2"/>
          <c:order val="2"/>
          <c:tx>
            <c:strRef>
              <c:f>'12'!$H$48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'12'!$I$48:$J$48</c:f>
              <c:numCache>
                <c:formatCode>0.0%</c:formatCode>
                <c:ptCount val="2"/>
                <c:pt idx="0">
                  <c:v>0.38865369308740921</c:v>
                </c:pt>
                <c:pt idx="1">
                  <c:v>0.39561412211133024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676480"/>
        <c:axId val="114678400"/>
      </c:barChart>
      <c:catAx>
        <c:axId val="11467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678400"/>
        <c:crosses val="autoZero"/>
        <c:auto val="1"/>
        <c:lblAlgn val="ctr"/>
        <c:lblOffset val="100"/>
        <c:noMultiLvlLbl val="0"/>
      </c:catAx>
      <c:valAx>
        <c:axId val="114678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467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'13'!$B$38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'13'!$C$38:$D$38</c:f>
              <c:numCache>
                <c:formatCode>#,##0</c:formatCode>
                <c:ptCount val="2"/>
                <c:pt idx="0">
                  <c:v>18201.716</c:v>
                </c:pt>
                <c:pt idx="1">
                  <c:v>12254.687</c:v>
                </c:pt>
              </c:numCache>
            </c:numRef>
          </c:val>
        </c:ser>
        <c:ser>
          <c:idx val="1"/>
          <c:order val="1"/>
          <c:tx>
            <c:strRef>
              <c:f>'13'!$B$39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'13'!$C$39:$D$39</c:f>
              <c:numCache>
                <c:formatCode>#,##0</c:formatCode>
                <c:ptCount val="2"/>
                <c:pt idx="0">
                  <c:v>38416.629000000001</c:v>
                </c:pt>
                <c:pt idx="1">
                  <c:v>7405.9619999999986</c:v>
                </c:pt>
              </c:numCache>
            </c:numRef>
          </c:val>
        </c:ser>
        <c:ser>
          <c:idx val="2"/>
          <c:order val="2"/>
          <c:tx>
            <c:strRef>
              <c:f>'13'!$B$40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'13'!$C$40:$D$40</c:f>
              <c:numCache>
                <c:formatCode>#,##0</c:formatCode>
                <c:ptCount val="2"/>
                <c:pt idx="0">
                  <c:v>66402.175000000003</c:v>
                </c:pt>
                <c:pt idx="1">
                  <c:v>10760.230000000001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621888"/>
        <c:axId val="115623808"/>
      </c:barChart>
      <c:catAx>
        <c:axId val="11562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5623808"/>
        <c:crosses val="autoZero"/>
        <c:auto val="1"/>
        <c:lblAlgn val="ctr"/>
        <c:lblOffset val="100"/>
        <c:noMultiLvlLbl val="0"/>
      </c:catAx>
      <c:valAx>
        <c:axId val="115623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5621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'13'!$H$38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'13'!$I$38:$J$38</c:f>
              <c:numCache>
                <c:formatCode>0.0%</c:formatCode>
                <c:ptCount val="2"/>
                <c:pt idx="0">
                  <c:v>0.14795674737840486</c:v>
                </c:pt>
                <c:pt idx="1">
                  <c:v>0.40283803107727423</c:v>
                </c:pt>
              </c:numCache>
            </c:numRef>
          </c:val>
        </c:ser>
        <c:ser>
          <c:idx val="1"/>
          <c:order val="1"/>
          <c:tx>
            <c:strRef>
              <c:f>'13'!$H$39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'13'!$I$39:$J$39</c:f>
              <c:numCache>
                <c:formatCode>0.0%</c:formatCode>
                <c:ptCount val="2"/>
                <c:pt idx="0">
                  <c:v>0.31227821992623672</c:v>
                </c:pt>
                <c:pt idx="1">
                  <c:v>0.24344996737273761</c:v>
                </c:pt>
              </c:numCache>
            </c:numRef>
          </c:val>
        </c:ser>
        <c:ser>
          <c:idx val="2"/>
          <c:order val="2"/>
          <c:tx>
            <c:strRef>
              <c:f>'13'!$H$40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'13'!$I$40:$J$40</c:f>
              <c:numCache>
                <c:formatCode>0.0%</c:formatCode>
                <c:ptCount val="2"/>
                <c:pt idx="0">
                  <c:v>0.53976503269535858</c:v>
                </c:pt>
                <c:pt idx="1">
                  <c:v>0.35371200154998811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352320"/>
        <c:axId val="115354240"/>
      </c:barChart>
      <c:catAx>
        <c:axId val="1153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5354240"/>
        <c:crosses val="autoZero"/>
        <c:auto val="1"/>
        <c:lblAlgn val="ctr"/>
        <c:lblOffset val="100"/>
        <c:noMultiLvlLbl val="0"/>
      </c:catAx>
      <c:valAx>
        <c:axId val="1153542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5352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'14'!$D$10:$D$14</c:f>
              <c:numCache>
                <c:formatCode>#,##0</c:formatCode>
                <c:ptCount val="5"/>
                <c:pt idx="0">
                  <c:v>21803.118999998318</c:v>
                </c:pt>
                <c:pt idx="1">
                  <c:v>245933.29736228709</c:v>
                </c:pt>
                <c:pt idx="2">
                  <c:v>10711.629000000001</c:v>
                </c:pt>
                <c:pt idx="3">
                  <c:v>18201.716</c:v>
                </c:pt>
                <c:pt idx="4">
                  <c:v>296649.76136228541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477120"/>
        <c:axId val="115503488"/>
      </c:barChart>
      <c:catAx>
        <c:axId val="115477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5503488"/>
        <c:crosses val="autoZero"/>
        <c:auto val="1"/>
        <c:lblAlgn val="ctr"/>
        <c:lblOffset val="100"/>
        <c:noMultiLvlLbl val="0"/>
      </c:catAx>
      <c:valAx>
        <c:axId val="11550348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47712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90"/>
      <c:rAngAx val="0"/>
      <c:perspective val="80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4.0280904489986877E-2"/>
          <c:w val="0.97127600985360696"/>
          <c:h val="0.939130146488993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val>
            <c:numRef>
              <c:f>T!$E$20:$E$25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val>
            <c:numRef>
              <c:f>T!$F$20:$F$25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gapDepth val="70"/>
        <c:shape val="box"/>
        <c:axId val="109578880"/>
        <c:axId val="109580672"/>
        <c:axId val="0"/>
      </c:bar3DChart>
      <c:catAx>
        <c:axId val="109578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09580672"/>
        <c:crosses val="autoZero"/>
        <c:auto val="1"/>
        <c:lblAlgn val="ctr"/>
        <c:lblOffset val="100"/>
        <c:noMultiLvlLbl val="0"/>
      </c:catAx>
      <c:valAx>
        <c:axId val="109580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957888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'14'!$H$10:$H$14</c:f>
              <c:numCache>
                <c:formatCode>#,##0.0</c:formatCode>
                <c:ptCount val="5"/>
                <c:pt idx="0">
                  <c:v>20.28064516129032</c:v>
                </c:pt>
                <c:pt idx="1">
                  <c:v>18.817204301075268</c:v>
                </c:pt>
                <c:pt idx="2">
                  <c:v>18.541935483870962</c:v>
                </c:pt>
                <c:pt idx="3">
                  <c:v>18.864516129032257</c:v>
                </c:pt>
                <c:pt idx="4">
                  <c:v>18.864516129032257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523584"/>
        <c:axId val="115525120"/>
      </c:barChart>
      <c:catAx>
        <c:axId val="115523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5525120"/>
        <c:crosses val="autoZero"/>
        <c:auto val="1"/>
        <c:lblAlgn val="ctr"/>
        <c:lblOffset val="100"/>
        <c:noMultiLvlLbl val="0"/>
      </c:catAx>
      <c:valAx>
        <c:axId val="115525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523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'14'!$F$10:$F$13</c:f>
              <c:numCache>
                <c:formatCode>0.0%</c:formatCode>
                <c:ptCount val="4"/>
                <c:pt idx="0">
                  <c:v>7.3548552941928469E-2</c:v>
                </c:pt>
                <c:pt idx="1">
                  <c:v>0.82905583840371511</c:v>
                </c:pt>
                <c:pt idx="2">
                  <c:v>3.6090128419938507E-2</c:v>
                </c:pt>
                <c:pt idx="3">
                  <c:v>6.1305480234417856E-2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'14'!$I$10:$I$14</c:f>
              <c:numCache>
                <c:formatCode>#,##0.0</c:formatCode>
                <c:ptCount val="5"/>
                <c:pt idx="0">
                  <c:v>25.9</c:v>
                </c:pt>
                <c:pt idx="1">
                  <c:v>24.75</c:v>
                </c:pt>
                <c:pt idx="2">
                  <c:v>23.8</c:v>
                </c:pt>
                <c:pt idx="3">
                  <c:v>24.8</c:v>
                </c:pt>
                <c:pt idx="4">
                  <c:v>24.8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'14'!$J$10:$J$14</c:f>
              <c:numCache>
                <c:formatCode>#,##0.0</c:formatCode>
                <c:ptCount val="5"/>
                <c:pt idx="0">
                  <c:v>13.8</c:v>
                </c:pt>
                <c:pt idx="1">
                  <c:v>12.550000000000002</c:v>
                </c:pt>
                <c:pt idx="2">
                  <c:v>11.7</c:v>
                </c:pt>
                <c:pt idx="3">
                  <c:v>12.4</c:v>
                </c:pt>
                <c:pt idx="4">
                  <c:v>12.4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5672960"/>
        <c:axId val="115674496"/>
      </c:barChart>
      <c:catAx>
        <c:axId val="115672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5674496"/>
        <c:crosses val="autoZero"/>
        <c:auto val="1"/>
        <c:lblAlgn val="ctr"/>
        <c:lblOffset val="100"/>
        <c:noMultiLvlLbl val="0"/>
      </c:catAx>
      <c:valAx>
        <c:axId val="1156744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672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'15'!$D$10:$D$14</c:f>
              <c:numCache>
                <c:formatCode>#,##0</c:formatCode>
                <c:ptCount val="5"/>
                <c:pt idx="0">
                  <c:v>20577.761855404337</c:v>
                </c:pt>
                <c:pt idx="1">
                  <c:v>257177.47157229268</c:v>
                </c:pt>
                <c:pt idx="2">
                  <c:v>11757.654999999999</c:v>
                </c:pt>
                <c:pt idx="3">
                  <c:v>38416.629000000001</c:v>
                </c:pt>
                <c:pt idx="4">
                  <c:v>327929.51742769702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712384"/>
        <c:axId val="115713920"/>
      </c:barChart>
      <c:catAx>
        <c:axId val="115712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5713920"/>
        <c:crosses val="autoZero"/>
        <c:auto val="1"/>
        <c:lblAlgn val="ctr"/>
        <c:lblOffset val="100"/>
        <c:noMultiLvlLbl val="0"/>
      </c:catAx>
      <c:valAx>
        <c:axId val="11571392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71238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23973581373496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'15'!$H$10:$H$14</c:f>
              <c:numCache>
                <c:formatCode>#,##0.0</c:formatCode>
                <c:ptCount val="5"/>
                <c:pt idx="0">
                  <c:v>18.935483870967737</c:v>
                </c:pt>
                <c:pt idx="1">
                  <c:v>17.238172043010753</c:v>
                </c:pt>
                <c:pt idx="2">
                  <c:v>16.822580645161292</c:v>
                </c:pt>
                <c:pt idx="3">
                  <c:v>17.267741935483869</c:v>
                </c:pt>
                <c:pt idx="4">
                  <c:v>17.267741935483869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6178048"/>
        <c:axId val="106179584"/>
      </c:barChart>
      <c:catAx>
        <c:axId val="1061780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6179584"/>
        <c:crosses val="autoZero"/>
        <c:auto val="1"/>
        <c:lblAlgn val="ctr"/>
        <c:lblOffset val="100"/>
        <c:noMultiLvlLbl val="0"/>
      </c:catAx>
      <c:valAx>
        <c:axId val="10617958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6178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'15'!$F$10:$F$13</c:f>
              <c:numCache>
                <c:formatCode>0.0%</c:formatCode>
                <c:ptCount val="4"/>
                <c:pt idx="0">
                  <c:v>6.2630554557180029E-2</c:v>
                </c:pt>
                <c:pt idx="1">
                  <c:v>0.78459558336989499</c:v>
                </c:pt>
                <c:pt idx="2">
                  <c:v>3.5891681163524522E-2</c:v>
                </c:pt>
                <c:pt idx="3">
                  <c:v>0.11688218090940047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'15'!$I$10:$I$14</c:f>
              <c:numCache>
                <c:formatCode>#,##0.0</c:formatCode>
                <c:ptCount val="5"/>
                <c:pt idx="0">
                  <c:v>25.1</c:v>
                </c:pt>
                <c:pt idx="1">
                  <c:v>22.716666666666665</c:v>
                </c:pt>
                <c:pt idx="2">
                  <c:v>22.2</c:v>
                </c:pt>
                <c:pt idx="3">
                  <c:v>22.8</c:v>
                </c:pt>
                <c:pt idx="4">
                  <c:v>22.8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'15'!$J$10:$J$14</c:f>
              <c:numCache>
                <c:formatCode>#,##0.0</c:formatCode>
                <c:ptCount val="5"/>
                <c:pt idx="0">
                  <c:v>12.5</c:v>
                </c:pt>
                <c:pt idx="1">
                  <c:v>11.200000000000001</c:v>
                </c:pt>
                <c:pt idx="2">
                  <c:v>10.9</c:v>
                </c:pt>
                <c:pt idx="3">
                  <c:v>11.3</c:v>
                </c:pt>
                <c:pt idx="4">
                  <c:v>11.3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6284800"/>
        <c:axId val="116290688"/>
      </c:barChart>
      <c:catAx>
        <c:axId val="1162848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6290688"/>
        <c:crosses val="autoZero"/>
        <c:auto val="1"/>
        <c:lblAlgn val="ctr"/>
        <c:lblOffset val="100"/>
        <c:noMultiLvlLbl val="0"/>
      </c:catAx>
      <c:valAx>
        <c:axId val="1162906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28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'16'!$D$10:$D$14</c:f>
              <c:numCache>
                <c:formatCode>#,##0</c:formatCode>
                <c:ptCount val="5"/>
                <c:pt idx="0">
                  <c:v>24078.823067240373</c:v>
                </c:pt>
                <c:pt idx="1">
                  <c:v>297228.17835729657</c:v>
                </c:pt>
                <c:pt idx="2">
                  <c:v>14284.490000000002</c:v>
                </c:pt>
                <c:pt idx="3">
                  <c:v>66402.175000000003</c:v>
                </c:pt>
                <c:pt idx="4">
                  <c:v>401993.6664245369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140480"/>
        <c:axId val="115142016"/>
      </c:barChart>
      <c:catAx>
        <c:axId val="11514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5142016"/>
        <c:crosses val="autoZero"/>
        <c:auto val="1"/>
        <c:lblAlgn val="ctr"/>
        <c:lblOffset val="100"/>
        <c:noMultiLvlLbl val="0"/>
      </c:catAx>
      <c:valAx>
        <c:axId val="1151420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14048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07307051408448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'16'!$H$10:$H$14</c:f>
              <c:numCache>
                <c:formatCode>#,##0.0</c:formatCode>
                <c:ptCount val="5"/>
                <c:pt idx="0">
                  <c:v>17.706666666666663</c:v>
                </c:pt>
                <c:pt idx="1">
                  <c:v>16.02888888888889</c:v>
                </c:pt>
                <c:pt idx="2">
                  <c:v>15.360000000000001</c:v>
                </c:pt>
                <c:pt idx="3">
                  <c:v>16.003333333333334</c:v>
                </c:pt>
                <c:pt idx="4">
                  <c:v>16.003333333333334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153920"/>
        <c:axId val="115172096"/>
      </c:barChart>
      <c:catAx>
        <c:axId val="115153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5172096"/>
        <c:crosses val="autoZero"/>
        <c:auto val="1"/>
        <c:lblAlgn val="ctr"/>
        <c:lblOffset val="100"/>
        <c:noMultiLvlLbl val="0"/>
      </c:catAx>
      <c:valAx>
        <c:axId val="1151720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153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'16'!$F$10:$F$13</c:f>
              <c:numCache>
                <c:formatCode>0.0%</c:formatCode>
                <c:ptCount val="4"/>
                <c:pt idx="0">
                  <c:v>5.984907736450467E-2</c:v>
                </c:pt>
                <c:pt idx="1">
                  <c:v>0.73959194960387076</c:v>
                </c:pt>
                <c:pt idx="2">
                  <c:v>3.5525566743549862E-2</c:v>
                </c:pt>
                <c:pt idx="3">
                  <c:v>0.16503340628807459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0.1772501199995915"/>
                  <c:y val="8.4479184627469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4002267226324331E-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926041221591487"/>
                  <c:y val="1.39378290697149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'7'!$B$29:$E$29</c:f>
              <c:strCache>
                <c:ptCount val="4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</c:strCache>
            </c:strRef>
          </c:cat>
          <c:val>
            <c:numRef>
              <c:f>'7'!$B$30:$E$30</c:f>
              <c:numCache>
                <c:formatCode>#,##0</c:formatCode>
                <c:ptCount val="4"/>
                <c:pt idx="0">
                  <c:v>1597</c:v>
                </c:pt>
                <c:pt idx="1">
                  <c:v>6751</c:v>
                </c:pt>
                <c:pt idx="2">
                  <c:v>199788</c:v>
                </c:pt>
                <c:pt idx="3">
                  <c:v>2634272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'16'!$I$10:$I$14</c:f>
              <c:numCache>
                <c:formatCode>#,##0.0</c:formatCode>
                <c:ptCount val="5"/>
                <c:pt idx="0">
                  <c:v>22.6</c:v>
                </c:pt>
                <c:pt idx="1">
                  <c:v>20.866666666666664</c:v>
                </c:pt>
                <c:pt idx="2">
                  <c:v>19.600000000000001</c:v>
                </c:pt>
                <c:pt idx="3">
                  <c:v>20.7</c:v>
                </c:pt>
                <c:pt idx="4">
                  <c:v>20.7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'16'!$J$10:$J$14</c:f>
              <c:numCache>
                <c:formatCode>#,##0.0</c:formatCode>
                <c:ptCount val="5"/>
                <c:pt idx="0">
                  <c:v>11.2</c:v>
                </c:pt>
                <c:pt idx="1">
                  <c:v>9.5166666666666657</c:v>
                </c:pt>
                <c:pt idx="2">
                  <c:v>9.1999999999999993</c:v>
                </c:pt>
                <c:pt idx="3">
                  <c:v>9.5</c:v>
                </c:pt>
                <c:pt idx="4">
                  <c:v>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5324032"/>
        <c:axId val="115325568"/>
      </c:barChart>
      <c:catAx>
        <c:axId val="1153240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5325568"/>
        <c:crosses val="autoZero"/>
        <c:auto val="1"/>
        <c:lblAlgn val="ctr"/>
        <c:lblOffset val="100"/>
        <c:noMultiLvlLbl val="0"/>
      </c:catAx>
      <c:valAx>
        <c:axId val="1153255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324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'17'!$D$10:$D$14</c:f>
              <c:numCache>
                <c:formatCode>#,##0</c:formatCode>
                <c:ptCount val="5"/>
                <c:pt idx="0">
                  <c:v>66459.703922643035</c:v>
                </c:pt>
                <c:pt idx="1">
                  <c:v>800338.94729187654</c:v>
                </c:pt>
                <c:pt idx="2">
                  <c:v>36753.774000000005</c:v>
                </c:pt>
                <c:pt idx="3">
                  <c:v>123020.51999999999</c:v>
                </c:pt>
                <c:pt idx="4">
                  <c:v>1026572.9452145195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379008"/>
        <c:axId val="116384896"/>
      </c:barChart>
      <c:catAx>
        <c:axId val="116379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6384896"/>
        <c:crosses val="autoZero"/>
        <c:auto val="1"/>
        <c:lblAlgn val="ctr"/>
        <c:lblOffset val="100"/>
        <c:noMultiLvlLbl val="0"/>
      </c:catAx>
      <c:valAx>
        <c:axId val="1163848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379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690640521443399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'17'!$H$10:$H$14</c:f>
              <c:numCache>
                <c:formatCode>#,##0.0</c:formatCode>
                <c:ptCount val="5"/>
                <c:pt idx="0">
                  <c:v>18.974265232974904</c:v>
                </c:pt>
                <c:pt idx="1">
                  <c:v>17.361421744324971</c:v>
                </c:pt>
                <c:pt idx="2">
                  <c:v>16.908172043010751</c:v>
                </c:pt>
                <c:pt idx="3">
                  <c:v>17.378530465949819</c:v>
                </c:pt>
                <c:pt idx="4">
                  <c:v>17.378530465949819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6417280"/>
        <c:axId val="116418816"/>
      </c:barChart>
      <c:catAx>
        <c:axId val="116417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6418816"/>
        <c:crosses val="autoZero"/>
        <c:auto val="1"/>
        <c:lblAlgn val="ctr"/>
        <c:lblOffset val="100"/>
        <c:noMultiLvlLbl val="0"/>
      </c:catAx>
      <c:valAx>
        <c:axId val="11641881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417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'17'!$F$10:$F$13</c:f>
              <c:numCache>
                <c:formatCode>0.0%</c:formatCode>
                <c:ptCount val="4"/>
                <c:pt idx="0">
                  <c:v>6.4695804703256865E-2</c:v>
                </c:pt>
                <c:pt idx="1">
                  <c:v>0.7798157730503863</c:v>
                </c:pt>
                <c:pt idx="2">
                  <c:v>3.5805627887842167E-2</c:v>
                </c:pt>
                <c:pt idx="3">
                  <c:v>0.11968279435851481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'17'!$I$10:$I$14</c:f>
              <c:numCache>
                <c:formatCode>#,##0.0</c:formatCode>
                <c:ptCount val="5"/>
                <c:pt idx="0">
                  <c:v>25.9</c:v>
                </c:pt>
                <c:pt idx="1">
                  <c:v>24.75</c:v>
                </c:pt>
                <c:pt idx="2">
                  <c:v>23.8</c:v>
                </c:pt>
                <c:pt idx="3">
                  <c:v>24.8</c:v>
                </c:pt>
                <c:pt idx="4">
                  <c:v>24.8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'17'!$J$10:$J$14</c:f>
              <c:numCache>
                <c:formatCode>#,##0.0</c:formatCode>
                <c:ptCount val="5"/>
                <c:pt idx="0">
                  <c:v>11.2</c:v>
                </c:pt>
                <c:pt idx="1">
                  <c:v>9.5166666666666657</c:v>
                </c:pt>
                <c:pt idx="2">
                  <c:v>9.1999999999999993</c:v>
                </c:pt>
                <c:pt idx="3">
                  <c:v>9.5</c:v>
                </c:pt>
                <c:pt idx="4">
                  <c:v>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6492928"/>
        <c:axId val="116494720"/>
      </c:barChart>
      <c:catAx>
        <c:axId val="1164929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6494720"/>
        <c:crosses val="autoZero"/>
        <c:auto val="1"/>
        <c:lblAlgn val="ctr"/>
        <c:lblOffset val="100"/>
        <c:noMultiLvlLbl val="0"/>
      </c:catAx>
      <c:valAx>
        <c:axId val="1164947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6492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375090.6391918803</c:v>
                </c:pt>
                <c:pt idx="1">
                  <c:v>2429956.8111603796</c:v>
                </c:pt>
                <c:pt idx="2">
                  <c:v>119854.73899999999</c:v>
                </c:pt>
                <c:pt idx="3">
                  <c:v>52268.68499999999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132567.74238172866</c:v>
                </c:pt>
                <c:pt idx="1">
                  <c:v>1122171.6071321133</c:v>
                </c:pt>
                <c:pt idx="2">
                  <c:v>54188.865999999995</c:v>
                </c:pt>
                <c:pt idx="3">
                  <c:v>21307.63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66459.703922643035</c:v>
                </c:pt>
                <c:pt idx="1">
                  <c:v>800338.94729187642</c:v>
                </c:pt>
                <c:pt idx="2">
                  <c:v>36753.774000000005</c:v>
                </c:pt>
                <c:pt idx="3">
                  <c:v>123020.52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16192"/>
        <c:axId val="116622080"/>
      </c:barChart>
      <c:catAx>
        <c:axId val="11661619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16622080"/>
        <c:crosses val="autoZero"/>
        <c:auto val="1"/>
        <c:lblAlgn val="ctr"/>
        <c:lblOffset val="100"/>
        <c:noMultiLvlLbl val="0"/>
      </c:catAx>
      <c:valAx>
        <c:axId val="116622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6616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'26'!$E$10:$E$23</c:f>
              <c:numCache>
                <c:formatCode>#,##0</c:formatCode>
                <c:ptCount val="14"/>
                <c:pt idx="0">
                  <c:v>91119.806080000009</c:v>
                </c:pt>
                <c:pt idx="1">
                  <c:v>291840.38045</c:v>
                </c:pt>
                <c:pt idx="2">
                  <c:v>90661.779510000008</c:v>
                </c:pt>
                <c:pt idx="3">
                  <c:v>106955.29766000001</c:v>
                </c:pt>
                <c:pt idx="4">
                  <c:v>112300.93913999999</c:v>
                </c:pt>
                <c:pt idx="5">
                  <c:v>432650.55924000003</c:v>
                </c:pt>
                <c:pt idx="6">
                  <c:v>160120.04149999996</c:v>
                </c:pt>
                <c:pt idx="7">
                  <c:v>140965.36651999998</c:v>
                </c:pt>
                <c:pt idx="8">
                  <c:v>148835.67690999998</c:v>
                </c:pt>
                <c:pt idx="9">
                  <c:v>221596.71931498198</c:v>
                </c:pt>
                <c:pt idx="10">
                  <c:v>472904.52892999991</c:v>
                </c:pt>
                <c:pt idx="11">
                  <c:v>596866.14601999999</c:v>
                </c:pt>
                <c:pt idx="12">
                  <c:v>117926.24884000001</c:v>
                </c:pt>
                <c:pt idx="13">
                  <c:v>143082.29989000002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904896"/>
        <c:axId val="115906432"/>
      </c:barChart>
      <c:catAx>
        <c:axId val="115904896"/>
        <c:scaling>
          <c:orientation val="maxMin"/>
        </c:scaling>
        <c:delete val="0"/>
        <c:axPos val="l"/>
        <c:majorTickMark val="out"/>
        <c:minorTickMark val="none"/>
        <c:tickLblPos val="nextTo"/>
        <c:crossAx val="115906432"/>
        <c:crosses val="autoZero"/>
        <c:auto val="1"/>
        <c:lblAlgn val="ctr"/>
        <c:lblOffset val="100"/>
        <c:noMultiLvlLbl val="0"/>
      </c:catAx>
      <c:valAx>
        <c:axId val="11590643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904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'26'!$H$10:$H$23</c:f>
              <c:numCache>
                <c:formatCode>#,##0.0</c:formatCode>
                <c:ptCount val="14"/>
                <c:pt idx="0">
                  <c:v>18.419354838709676</c:v>
                </c:pt>
                <c:pt idx="1">
                  <c:v>20.670967741935485</c:v>
                </c:pt>
                <c:pt idx="2">
                  <c:v>17.245161290322581</c:v>
                </c:pt>
                <c:pt idx="3">
                  <c:v>18.687096774193552</c:v>
                </c:pt>
                <c:pt idx="4">
                  <c:v>18.035483870967745</c:v>
                </c:pt>
                <c:pt idx="5">
                  <c:v>18.983870967741932</c:v>
                </c:pt>
                <c:pt idx="6">
                  <c:v>18.703225806451613</c:v>
                </c:pt>
                <c:pt idx="7">
                  <c:v>18.838709677419356</c:v>
                </c:pt>
                <c:pt idx="8">
                  <c:v>18.806451612903224</c:v>
                </c:pt>
                <c:pt idx="9">
                  <c:v>20.841935483870969</c:v>
                </c:pt>
                <c:pt idx="10">
                  <c:v>19.338709677419356</c:v>
                </c:pt>
                <c:pt idx="11">
                  <c:v>19.032258064516128</c:v>
                </c:pt>
                <c:pt idx="12">
                  <c:v>18.606451612903228</c:v>
                </c:pt>
                <c:pt idx="13">
                  <c:v>19.012903225806458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930240"/>
        <c:axId val="115931776"/>
      </c:barChart>
      <c:catAx>
        <c:axId val="115930240"/>
        <c:scaling>
          <c:orientation val="maxMin"/>
        </c:scaling>
        <c:delete val="0"/>
        <c:axPos val="l"/>
        <c:majorTickMark val="out"/>
        <c:minorTickMark val="none"/>
        <c:tickLblPos val="low"/>
        <c:crossAx val="115931776"/>
        <c:crosses val="autoZero"/>
        <c:auto val="1"/>
        <c:lblAlgn val="ctr"/>
        <c:lblOffset val="100"/>
        <c:noMultiLvlLbl val="0"/>
      </c:catAx>
      <c:valAx>
        <c:axId val="11593177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930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'27'!$E$10:$E$23</c:f>
              <c:numCache>
                <c:formatCode>#,##0</c:formatCode>
                <c:ptCount val="14"/>
                <c:pt idx="0">
                  <c:v>100704.23495</c:v>
                </c:pt>
                <c:pt idx="1">
                  <c:v>312387.66175999999</c:v>
                </c:pt>
                <c:pt idx="2">
                  <c:v>98326.039049999963</c:v>
                </c:pt>
                <c:pt idx="3">
                  <c:v>122501.42533000001</c:v>
                </c:pt>
                <c:pt idx="4">
                  <c:v>120502.32744000002</c:v>
                </c:pt>
                <c:pt idx="5">
                  <c:v>406689.88884000009</c:v>
                </c:pt>
                <c:pt idx="6">
                  <c:v>171063.70343999995</c:v>
                </c:pt>
                <c:pt idx="7">
                  <c:v>142365.52631999998</c:v>
                </c:pt>
                <c:pt idx="8">
                  <c:v>155238.55478999997</c:v>
                </c:pt>
                <c:pt idx="9">
                  <c:v>208001.900303979</c:v>
                </c:pt>
                <c:pt idx="10">
                  <c:v>498610.54583999998</c:v>
                </c:pt>
                <c:pt idx="11">
                  <c:v>835134.33704000001</c:v>
                </c:pt>
                <c:pt idx="12">
                  <c:v>140872.50218000001</c:v>
                </c:pt>
                <c:pt idx="13">
                  <c:v>149245.04384000003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139712"/>
        <c:axId val="117145600"/>
      </c:barChart>
      <c:catAx>
        <c:axId val="117139712"/>
        <c:scaling>
          <c:orientation val="maxMin"/>
        </c:scaling>
        <c:delete val="0"/>
        <c:axPos val="l"/>
        <c:majorTickMark val="out"/>
        <c:minorTickMark val="none"/>
        <c:tickLblPos val="nextTo"/>
        <c:crossAx val="117145600"/>
        <c:crosses val="autoZero"/>
        <c:auto val="1"/>
        <c:lblAlgn val="ctr"/>
        <c:lblOffset val="100"/>
        <c:noMultiLvlLbl val="0"/>
      </c:catAx>
      <c:valAx>
        <c:axId val="11714560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139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'27'!$H$10:$H$23</c:f>
              <c:numCache>
                <c:formatCode>#,##0.0</c:formatCode>
                <c:ptCount val="14"/>
                <c:pt idx="0">
                  <c:v>16.787096774193547</c:v>
                </c:pt>
                <c:pt idx="1">
                  <c:v>18.78709677419355</c:v>
                </c:pt>
                <c:pt idx="2">
                  <c:v>15.935483870967742</c:v>
                </c:pt>
                <c:pt idx="3">
                  <c:v>17.148387096774197</c:v>
                </c:pt>
                <c:pt idx="4">
                  <c:v>16.241935483870968</c:v>
                </c:pt>
                <c:pt idx="5">
                  <c:v>17.267741935483869</c:v>
                </c:pt>
                <c:pt idx="6">
                  <c:v>17.116129032258065</c:v>
                </c:pt>
                <c:pt idx="7">
                  <c:v>17.261290322580646</c:v>
                </c:pt>
                <c:pt idx="8">
                  <c:v>17.28709677419355</c:v>
                </c:pt>
                <c:pt idx="9">
                  <c:v>19.570967741935487</c:v>
                </c:pt>
                <c:pt idx="10">
                  <c:v>17.809677419354838</c:v>
                </c:pt>
                <c:pt idx="11">
                  <c:v>17.548387096774192</c:v>
                </c:pt>
                <c:pt idx="12">
                  <c:v>16.987096774193549</c:v>
                </c:pt>
                <c:pt idx="13">
                  <c:v>16.887096774193548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152768"/>
        <c:axId val="117162752"/>
      </c:barChart>
      <c:catAx>
        <c:axId val="117152768"/>
        <c:scaling>
          <c:orientation val="maxMin"/>
        </c:scaling>
        <c:delete val="0"/>
        <c:axPos val="l"/>
        <c:majorTickMark val="out"/>
        <c:minorTickMark val="none"/>
        <c:tickLblPos val="low"/>
        <c:crossAx val="117162752"/>
        <c:crosses val="autoZero"/>
        <c:auto val="1"/>
        <c:lblAlgn val="ctr"/>
        <c:lblOffset val="100"/>
        <c:noMultiLvlLbl val="0"/>
      </c:catAx>
      <c:valAx>
        <c:axId val="1171627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152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'7'!$H$29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'7'!$H$30:$H$33</c:f>
              <c:numCache>
                <c:formatCode>#,##0.0</c:formatCode>
                <c:ptCount val="4"/>
                <c:pt idx="0">
                  <c:v>1079.898445368907</c:v>
                </c:pt>
                <c:pt idx="1">
                  <c:v>749.86640459776072</c:v>
                </c:pt>
                <c:pt idx="2">
                  <c:v>768.22102685360699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'7'!$I$29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303.41399118078323</c:v>
                </c:pt>
                <c:pt idx="1">
                  <c:v>128.13584320791128</c:v>
                </c:pt>
                <c:pt idx="2">
                  <c:v>82.264286701896452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'7'!$J$29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502.79746267539753</c:v>
                </c:pt>
                <c:pt idx="1">
                  <c:v>142.00861297817775</c:v>
                </c:pt>
                <c:pt idx="2">
                  <c:v>51.649968108497426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'7'!$K$29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1046.8446612152024</c:v>
                </c:pt>
                <c:pt idx="1">
                  <c:v>288.58298776786438</c:v>
                </c:pt>
                <c:pt idx="2">
                  <c:v>109.39870433832697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05152"/>
        <c:axId val="107506688"/>
      </c:barChart>
      <c:catAx>
        <c:axId val="107505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7506688"/>
        <c:crosses val="autoZero"/>
        <c:auto val="1"/>
        <c:lblAlgn val="ctr"/>
        <c:lblOffset val="100"/>
        <c:noMultiLvlLbl val="0"/>
      </c:catAx>
      <c:valAx>
        <c:axId val="107506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750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083972622393257"/>
          <c:y val="0.22751934734640905"/>
          <c:w val="0.12629853744166222"/>
          <c:h val="0.544960588672441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'28'!$E$10:$E$23</c:f>
              <c:numCache>
                <c:formatCode>#,##0</c:formatCode>
                <c:ptCount val="14"/>
                <c:pt idx="0">
                  <c:v>125363.14277999999</c:v>
                </c:pt>
                <c:pt idx="1">
                  <c:v>378603.65527999995</c:v>
                </c:pt>
                <c:pt idx="2">
                  <c:v>110939.03552999998</c:v>
                </c:pt>
                <c:pt idx="3">
                  <c:v>134277.03239999997</c:v>
                </c:pt>
                <c:pt idx="4">
                  <c:v>135504.89514000001</c:v>
                </c:pt>
                <c:pt idx="5">
                  <c:v>499968.93925999984</c:v>
                </c:pt>
                <c:pt idx="6">
                  <c:v>182688.06978000002</c:v>
                </c:pt>
                <c:pt idx="7">
                  <c:v>164034.01119999995</c:v>
                </c:pt>
                <c:pt idx="8">
                  <c:v>175615.52640999996</c:v>
                </c:pt>
                <c:pt idx="9">
                  <c:v>245465.45867998543</c:v>
                </c:pt>
                <c:pt idx="10">
                  <c:v>565068.98949999991</c:v>
                </c:pt>
                <c:pt idx="11">
                  <c:v>1213033.8857700001</c:v>
                </c:pt>
                <c:pt idx="12">
                  <c:v>146367.55148000002</c:v>
                </c:pt>
                <c:pt idx="13">
                  <c:v>171381.21671999997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734656"/>
        <c:axId val="119736192"/>
      </c:barChart>
      <c:catAx>
        <c:axId val="119734656"/>
        <c:scaling>
          <c:orientation val="maxMin"/>
        </c:scaling>
        <c:delete val="0"/>
        <c:axPos val="l"/>
        <c:majorTickMark val="out"/>
        <c:minorTickMark val="none"/>
        <c:tickLblPos val="nextTo"/>
        <c:crossAx val="119736192"/>
        <c:crosses val="autoZero"/>
        <c:auto val="1"/>
        <c:lblAlgn val="ctr"/>
        <c:lblOffset val="100"/>
        <c:noMultiLvlLbl val="0"/>
      </c:catAx>
      <c:valAx>
        <c:axId val="11973619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734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'28'!$H$10:$H$23</c:f>
              <c:numCache>
                <c:formatCode>#,##0.0</c:formatCode>
                <c:ptCount val="14"/>
                <c:pt idx="0">
                  <c:v>15.243333333333332</c:v>
                </c:pt>
                <c:pt idx="1">
                  <c:v>17.196666666666669</c:v>
                </c:pt>
                <c:pt idx="2">
                  <c:v>14.560000000000002</c:v>
                </c:pt>
                <c:pt idx="3">
                  <c:v>16.176666666666662</c:v>
                </c:pt>
                <c:pt idx="4">
                  <c:v>15.383333333333333</c:v>
                </c:pt>
                <c:pt idx="5">
                  <c:v>15.556666666666667</c:v>
                </c:pt>
                <c:pt idx="6">
                  <c:v>15.693333333333332</c:v>
                </c:pt>
                <c:pt idx="7">
                  <c:v>15.98666666666667</c:v>
                </c:pt>
                <c:pt idx="8">
                  <c:v>15.806666666666668</c:v>
                </c:pt>
                <c:pt idx="9">
                  <c:v>18.29</c:v>
                </c:pt>
                <c:pt idx="10">
                  <c:v>16.77</c:v>
                </c:pt>
                <c:pt idx="11">
                  <c:v>16.393333333333334</c:v>
                </c:pt>
                <c:pt idx="12">
                  <c:v>15.816666666666663</c:v>
                </c:pt>
                <c:pt idx="13">
                  <c:v>15.483333333333333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755904"/>
        <c:axId val="119757440"/>
      </c:barChart>
      <c:catAx>
        <c:axId val="119755904"/>
        <c:scaling>
          <c:orientation val="maxMin"/>
        </c:scaling>
        <c:delete val="0"/>
        <c:axPos val="l"/>
        <c:majorTickMark val="out"/>
        <c:minorTickMark val="none"/>
        <c:tickLblPos val="low"/>
        <c:crossAx val="119757440"/>
        <c:crosses val="autoZero"/>
        <c:auto val="1"/>
        <c:lblAlgn val="ctr"/>
        <c:lblOffset val="100"/>
        <c:noMultiLvlLbl val="0"/>
      </c:catAx>
      <c:valAx>
        <c:axId val="11975744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755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'29'!$E$10:$E$23</c:f>
              <c:numCache>
                <c:formatCode>#,##0</c:formatCode>
                <c:ptCount val="14"/>
                <c:pt idx="0">
                  <c:v>317187.18381000002</c:v>
                </c:pt>
                <c:pt idx="1">
                  <c:v>982831.69748999982</c:v>
                </c:pt>
                <c:pt idx="2">
                  <c:v>299926.85408999998</c:v>
                </c:pt>
                <c:pt idx="3">
                  <c:v>363733.75538999995</c:v>
                </c:pt>
                <c:pt idx="4">
                  <c:v>368308.16172000003</c:v>
                </c:pt>
                <c:pt idx="5">
                  <c:v>1339309.3873399999</c:v>
                </c:pt>
                <c:pt idx="6">
                  <c:v>513871.81471999991</c:v>
                </c:pt>
                <c:pt idx="7">
                  <c:v>447364.90403999982</c:v>
                </c:pt>
                <c:pt idx="8">
                  <c:v>479689.75810999994</c:v>
                </c:pt>
                <c:pt idx="9">
                  <c:v>675064.07829894638</c:v>
                </c:pt>
                <c:pt idx="10">
                  <c:v>1536584.0642699997</c:v>
                </c:pt>
                <c:pt idx="11">
                  <c:v>2645034.3688300001</c:v>
                </c:pt>
                <c:pt idx="12">
                  <c:v>405166.30250000005</c:v>
                </c:pt>
                <c:pt idx="13">
                  <c:v>463708.56045000005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826688"/>
        <c:axId val="119828480"/>
      </c:barChart>
      <c:catAx>
        <c:axId val="119826688"/>
        <c:scaling>
          <c:orientation val="maxMin"/>
        </c:scaling>
        <c:delete val="0"/>
        <c:axPos val="l"/>
        <c:majorTickMark val="out"/>
        <c:minorTickMark val="none"/>
        <c:tickLblPos val="nextTo"/>
        <c:crossAx val="119828480"/>
        <c:crosses val="autoZero"/>
        <c:auto val="1"/>
        <c:lblAlgn val="ctr"/>
        <c:lblOffset val="100"/>
        <c:noMultiLvlLbl val="0"/>
      </c:catAx>
      <c:valAx>
        <c:axId val="1198284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826688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'29'!$H$10:$H$23</c:f>
              <c:numCache>
                <c:formatCode>#,##0.0</c:formatCode>
                <c:ptCount val="14"/>
                <c:pt idx="0">
                  <c:v>16.816594982078851</c:v>
                </c:pt>
                <c:pt idx="1">
                  <c:v>18.884910394265233</c:v>
                </c:pt>
                <c:pt idx="2">
                  <c:v>15.913548387096775</c:v>
                </c:pt>
                <c:pt idx="3">
                  <c:v>17.337383512544804</c:v>
                </c:pt>
                <c:pt idx="4">
                  <c:v>16.553584229390683</c:v>
                </c:pt>
                <c:pt idx="5">
                  <c:v>17.26942652329749</c:v>
                </c:pt>
                <c:pt idx="6">
                  <c:v>17.170896057347672</c:v>
                </c:pt>
                <c:pt idx="7">
                  <c:v>17.362222222222226</c:v>
                </c:pt>
                <c:pt idx="8">
                  <c:v>17.300071684587817</c:v>
                </c:pt>
                <c:pt idx="9">
                  <c:v>19.567634408602153</c:v>
                </c:pt>
                <c:pt idx="10">
                  <c:v>17.972795698924731</c:v>
                </c:pt>
                <c:pt idx="11">
                  <c:v>17.657992831541218</c:v>
                </c:pt>
                <c:pt idx="12">
                  <c:v>17.136738351254479</c:v>
                </c:pt>
                <c:pt idx="13">
                  <c:v>17.12777777777778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9843840"/>
        <c:axId val="119849728"/>
      </c:barChart>
      <c:catAx>
        <c:axId val="119843840"/>
        <c:scaling>
          <c:orientation val="maxMin"/>
        </c:scaling>
        <c:delete val="0"/>
        <c:axPos val="l"/>
        <c:majorTickMark val="out"/>
        <c:minorTickMark val="none"/>
        <c:tickLblPos val="low"/>
        <c:crossAx val="119849728"/>
        <c:crosses val="autoZero"/>
        <c:auto val="1"/>
        <c:lblAlgn val="ctr"/>
        <c:lblOffset val="100"/>
        <c:noMultiLvlLbl val="0"/>
      </c:catAx>
      <c:valAx>
        <c:axId val="1198497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843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do/z plynárenské soustavy ČR</a:t>
            </a:r>
          </a:p>
        </c:rich>
      </c:tx>
      <c:layout>
        <c:manualLayout>
          <c:xMode val="edge"/>
          <c:yMode val="edge"/>
          <c:x val="0.28598022216919855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02497581986996"/>
          <c:y val="0.11482615736862679"/>
          <c:w val="0.6445750751042795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'33'!$C$28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'33'!$C$29:$C$40</c:f>
              <c:numCache>
                <c:formatCode>0.0</c:formatCode>
                <c:ptCount val="12"/>
                <c:pt idx="0">
                  <c:v>2542.5336840531081</c:v>
                </c:pt>
                <c:pt idx="1">
                  <c:v>2635.3485678638413</c:v>
                </c:pt>
                <c:pt idx="2">
                  <c:v>2705.8291030723276</c:v>
                </c:pt>
                <c:pt idx="3">
                  <c:v>2764.786936371795</c:v>
                </c:pt>
                <c:pt idx="4">
                  <c:v>2815.8756087872384</c:v>
                </c:pt>
                <c:pt idx="5">
                  <c:v>2813.097461401248</c:v>
                </c:pt>
                <c:pt idx="6">
                  <c:v>2995.4265789192932</c:v>
                </c:pt>
                <c:pt idx="7">
                  <c:v>2564.9252551235627</c:v>
                </c:pt>
                <c:pt idx="8">
                  <c:v>2617.4981011072068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'33'!$D$28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'33'!$D$29:$D$40</c:f>
              <c:numCache>
                <c:formatCode>0.0</c:formatCode>
                <c:ptCount val="12"/>
                <c:pt idx="0">
                  <c:v>-2007.5029213552571</c:v>
                </c:pt>
                <c:pt idx="1">
                  <c:v>-2044.496767534373</c:v>
                </c:pt>
                <c:pt idx="2">
                  <c:v>-2175.7553070916047</c:v>
                </c:pt>
                <c:pt idx="3">
                  <c:v>-2199.0642733109557</c:v>
                </c:pt>
                <c:pt idx="4">
                  <c:v>-2000.6795153649907</c:v>
                </c:pt>
                <c:pt idx="5">
                  <c:v>-1797.667182897568</c:v>
                </c:pt>
                <c:pt idx="6">
                  <c:v>-1980.8973186327953</c:v>
                </c:pt>
                <c:pt idx="7">
                  <c:v>-1859.5617525115408</c:v>
                </c:pt>
                <c:pt idx="8">
                  <c:v>-1989.7433350315562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184192"/>
        <c:axId val="116186112"/>
      </c:barChart>
      <c:lineChart>
        <c:grouping val="standard"/>
        <c:varyColors val="0"/>
        <c:ser>
          <c:idx val="0"/>
          <c:order val="0"/>
          <c:tx>
            <c:strRef>
              <c:f>'33'!$B$28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'33'!$B$29:$B$40</c:f>
              <c:numCache>
                <c:formatCode>0.0</c:formatCode>
                <c:ptCount val="12"/>
                <c:pt idx="0">
                  <c:v>535.03076269785106</c:v>
                </c:pt>
                <c:pt idx="1">
                  <c:v>590.85180032946823</c:v>
                </c:pt>
                <c:pt idx="2">
                  <c:v>530.07379598072293</c:v>
                </c:pt>
                <c:pt idx="3">
                  <c:v>565.7226630608393</c:v>
                </c:pt>
                <c:pt idx="4">
                  <c:v>815.19609342224771</c:v>
                </c:pt>
                <c:pt idx="5">
                  <c:v>1015.43027850368</c:v>
                </c:pt>
                <c:pt idx="6">
                  <c:v>1014.5292602864979</c:v>
                </c:pt>
                <c:pt idx="7">
                  <c:v>705.36350261202188</c:v>
                </c:pt>
                <c:pt idx="8">
                  <c:v>627.75476607565065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84192"/>
        <c:axId val="116186112"/>
      </c:lineChart>
      <c:catAx>
        <c:axId val="11618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6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116186112"/>
        <c:crossesAt val="-4000"/>
        <c:auto val="1"/>
        <c:lblAlgn val="ctr"/>
        <c:lblOffset val="100"/>
        <c:noMultiLvlLbl val="0"/>
      </c:catAx>
      <c:valAx>
        <c:axId val="116186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5.8879337330540113E-3"/>
              <c:y val="0.3719671636790081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6184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12930766204557"/>
          <c:y val="0.22559401351426817"/>
          <c:w val="0.19988833819293533"/>
          <c:h val="0.413663036801250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</a:t>
            </a:r>
            <a:r>
              <a:rPr lang="cs-CZ" sz="800"/>
              <a:t>ze</a:t>
            </a:r>
            <a:r>
              <a:rPr lang="en-US" sz="800"/>
              <a:t>/</a:t>
            </a:r>
            <a:r>
              <a:rPr lang="cs-CZ" sz="800"/>
              <a:t>do ZP, které náleží do plynárenské soustavy </a:t>
            </a:r>
            <a:r>
              <a:rPr lang="en-US" sz="800"/>
              <a:t>ČR</a:t>
            </a:r>
          </a:p>
        </c:rich>
      </c:tx>
      <c:layout>
        <c:manualLayout>
          <c:xMode val="edge"/>
          <c:yMode val="edge"/>
          <c:x val="0.17779316254704547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5803931066922"/>
          <c:y val="0.11482612020350892"/>
          <c:w val="0.64901951258932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'33'!$F$28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'33'!$F$29:$F$40</c:f>
              <c:numCache>
                <c:formatCode>0.0</c:formatCode>
                <c:ptCount val="12"/>
                <c:pt idx="0">
                  <c:v>655.86265600000002</c:v>
                </c:pt>
                <c:pt idx="1">
                  <c:v>303.42914200000001</c:v>
                </c:pt>
                <c:pt idx="2">
                  <c:v>384.94076800000005</c:v>
                </c:pt>
                <c:pt idx="3">
                  <c:v>118.13477400000001</c:v>
                </c:pt>
                <c:pt idx="4">
                  <c:v>0.71698000000000006</c:v>
                </c:pt>
                <c:pt idx="5">
                  <c:v>2.0481000000000003E-2</c:v>
                </c:pt>
                <c:pt idx="6">
                  <c:v>39.738467</c:v>
                </c:pt>
                <c:pt idx="7">
                  <c:v>26.528311000000002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'33'!$G$28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'33'!$G$29:$G$40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-17.197633999999997</c:v>
                </c:pt>
                <c:pt idx="3">
                  <c:v>-76.704126000000002</c:v>
                </c:pt>
                <c:pt idx="4">
                  <c:v>-400.90992999999997</c:v>
                </c:pt>
                <c:pt idx="5">
                  <c:v>-697.65379000000007</c:v>
                </c:pt>
                <c:pt idx="6">
                  <c:v>-755.20598900000005</c:v>
                </c:pt>
                <c:pt idx="7">
                  <c:v>-408.05104399999999</c:v>
                </c:pt>
                <c:pt idx="8">
                  <c:v>-225.09295499999999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28736"/>
        <c:axId val="120630656"/>
      </c:barChart>
      <c:lineChart>
        <c:grouping val="standard"/>
        <c:varyColors val="0"/>
        <c:ser>
          <c:idx val="0"/>
          <c:order val="0"/>
          <c:tx>
            <c:strRef>
              <c:f>'33'!$E$28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'33'!$E$29:$E$40</c:f>
              <c:numCache>
                <c:formatCode>0.0</c:formatCode>
                <c:ptCount val="12"/>
                <c:pt idx="0">
                  <c:v>655.86265600000002</c:v>
                </c:pt>
                <c:pt idx="1">
                  <c:v>303.42914200000001</c:v>
                </c:pt>
                <c:pt idx="2">
                  <c:v>367.74313400000005</c:v>
                </c:pt>
                <c:pt idx="3">
                  <c:v>41.430648000000005</c:v>
                </c:pt>
                <c:pt idx="4">
                  <c:v>-400.19295</c:v>
                </c:pt>
                <c:pt idx="5">
                  <c:v>-697.63330900000005</c:v>
                </c:pt>
                <c:pt idx="6">
                  <c:v>-715.46752200000003</c:v>
                </c:pt>
                <c:pt idx="7">
                  <c:v>-381.52273300000002</c:v>
                </c:pt>
                <c:pt idx="8">
                  <c:v>-225.09295499999999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28736"/>
        <c:axId val="120630656"/>
      </c:lineChart>
      <c:catAx>
        <c:axId val="12062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6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120630656"/>
        <c:crossesAt val="-4000"/>
        <c:auto val="1"/>
        <c:lblAlgn val="ctr"/>
        <c:lblOffset val="100"/>
        <c:noMultiLvlLbl val="0"/>
      </c:catAx>
      <c:valAx>
        <c:axId val="120630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5062329330045865E-2"/>
              <c:y val="0.371967163679008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0628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84196124420613"/>
          <c:y val="0.21424649578377172"/>
          <c:w val="0.19617140709064726"/>
          <c:h val="0.42501055453174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'7'!$N$29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'7'!$N$30:$N$33</c:f>
              <c:numCache>
                <c:formatCode>#,##0</c:formatCode>
                <c:ptCount val="4"/>
                <c:pt idx="0">
                  <c:v>11525.060037440002</c:v>
                </c:pt>
                <c:pt idx="1">
                  <c:v>8039.4070098300008</c:v>
                </c:pt>
                <c:pt idx="2">
                  <c:v>8230.5751888099985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'7'!$O$29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'7'!$O$30:$O$33</c:f>
              <c:numCache>
                <c:formatCode>#,##0</c:formatCode>
                <c:ptCount val="4"/>
                <c:pt idx="0">
                  <c:v>3238.3063237750007</c:v>
                </c:pt>
                <c:pt idx="1">
                  <c:v>1373.2875035700001</c:v>
                </c:pt>
                <c:pt idx="2">
                  <c:v>881.48026288000005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'7'!$P$29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5366.4713574440348</c:v>
                </c:pt>
                <c:pt idx="1">
                  <c:v>1521.2022394788703</c:v>
                </c:pt>
                <c:pt idx="2">
                  <c:v>553.44683026601115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'7'!$Q$29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11173.448126104049</c:v>
                </c:pt>
                <c:pt idx="1">
                  <c:v>3091.3657696810601</c:v>
                </c:pt>
                <c:pt idx="2">
                  <c:v>1172.2786091029352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537920"/>
        <c:axId val="107539456"/>
      </c:barChart>
      <c:catAx>
        <c:axId val="107537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539456"/>
        <c:crosses val="autoZero"/>
        <c:auto val="1"/>
        <c:lblAlgn val="ctr"/>
        <c:lblOffset val="100"/>
        <c:noMultiLvlLbl val="0"/>
      </c:catAx>
      <c:valAx>
        <c:axId val="107539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7537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12844.91934018575</c:v>
                </c:pt>
                <c:pt idx="1">
                  <c:v>7149.7564818208757</c:v>
                </c:pt>
                <c:pt idx="2">
                  <c:v>9569.6539380362483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3283456"/>
        <c:axId val="113284992"/>
      </c:barChart>
      <c:catAx>
        <c:axId val="113283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3284992"/>
        <c:crosses val="autoZero"/>
        <c:auto val="1"/>
        <c:lblAlgn val="ctr"/>
        <c:lblOffset val="100"/>
        <c:noMultiLvlLbl val="0"/>
      </c:catAx>
      <c:valAx>
        <c:axId val="113284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3283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13608.466003931655</c:v>
                </c:pt>
                <c:pt idx="1">
                  <c:v>7347.9961850727759</c:v>
                </c:pt>
                <c:pt idx="2">
                  <c:v>10578.376823032901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3305856"/>
        <c:axId val="113397760"/>
      </c:barChart>
      <c:catAx>
        <c:axId val="113305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3397760"/>
        <c:crosses val="autoZero"/>
        <c:auto val="1"/>
        <c:lblAlgn val="ctr"/>
        <c:lblOffset val="100"/>
        <c:noMultiLvlLbl val="0"/>
      </c:catAx>
      <c:valAx>
        <c:axId val="113397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33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16827.523511546526</c:v>
                </c:pt>
                <c:pt idx="1">
                  <c:v>8356.3742903783495</c:v>
                </c:pt>
                <c:pt idx="2">
                  <c:v>13399.796454174311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3418624"/>
        <c:axId val="113420160"/>
      </c:barChart>
      <c:catAx>
        <c:axId val="1134186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3420160"/>
        <c:crosses val="autoZero"/>
        <c:auto val="1"/>
        <c:lblAlgn val="ctr"/>
        <c:lblOffset val="100"/>
        <c:noMultiLvlLbl val="0"/>
      </c:catAx>
      <c:valAx>
        <c:axId val="113420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3418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'9'!$B$46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296649.76136228547</c:v>
                </c:pt>
                <c:pt idx="1">
                  <c:v>298042.56704790407</c:v>
                </c:pt>
              </c:numCache>
            </c:numRef>
          </c:val>
        </c:ser>
        <c:ser>
          <c:idx val="1"/>
          <c:order val="1"/>
          <c:tx>
            <c:strRef>
              <c:f>'9'!$B$47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327929.51742769702</c:v>
                </c:pt>
                <c:pt idx="1">
                  <c:v>277178.48159372521</c:v>
                </c:pt>
              </c:numCache>
            </c:numRef>
          </c:val>
        </c:ser>
        <c:ser>
          <c:idx val="2"/>
          <c:order val="2"/>
          <c:tx>
            <c:strRef>
              <c:f>'9'!$B$48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'9'!$C$48:$D$48</c:f>
              <c:numCache>
                <c:formatCode>#,##0</c:formatCode>
                <c:ptCount val="2"/>
                <c:pt idx="0">
                  <c:v>401993.66642453696</c:v>
                </c:pt>
                <c:pt idx="1">
                  <c:v>352642.04135062563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892160"/>
        <c:axId val="114898432"/>
      </c:barChart>
      <c:catAx>
        <c:axId val="11489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898432"/>
        <c:crosses val="autoZero"/>
        <c:auto val="1"/>
        <c:lblAlgn val="ctr"/>
        <c:lblOffset val="100"/>
        <c:noMultiLvlLbl val="0"/>
      </c:catAx>
      <c:valAx>
        <c:axId val="114898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4892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microsoft.com/office/2007/relationships/hdphoto" Target="../media/hdphoto2.wdp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6.png"/><Relationship Id="rId7" Type="http://schemas.microsoft.com/office/2007/relationships/hdphoto" Target="../media/hdphoto8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7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microsoft.com/office/2007/relationships/hdphoto" Target="../media/hdphoto9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10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9.png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6.png"/><Relationship Id="rId7" Type="http://schemas.microsoft.com/office/2007/relationships/hdphoto" Target="../media/hdphoto11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microsoft.com/office/2007/relationships/hdphoto" Target="../media/hdphoto9.wdp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Relationship Id="rId9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9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5" Type="http://schemas.microsoft.com/office/2007/relationships/hdphoto" Target="../media/hdphoto3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3.wdp"/><Relationship Id="rId1" Type="http://schemas.openxmlformats.org/officeDocument/2006/relationships/image" Target="../media/image4.png"/><Relationship Id="rId6" Type="http://schemas.microsoft.com/office/2007/relationships/hdphoto" Target="../media/hdphoto5.wdp"/><Relationship Id="rId5" Type="http://schemas.openxmlformats.org/officeDocument/2006/relationships/image" Target="../media/image6.png"/><Relationship Id="rId10" Type="http://schemas.openxmlformats.org/officeDocument/2006/relationships/image" Target="../media/image9.png"/><Relationship Id="rId4" Type="http://schemas.microsoft.com/office/2007/relationships/hdphoto" Target="../media/hdphoto4.wdp"/><Relationship Id="rId9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16.png"/><Relationship Id="rId2" Type="http://schemas.microsoft.com/office/2007/relationships/hdphoto" Target="../media/hdphoto12.wdp"/><Relationship Id="rId1" Type="http://schemas.openxmlformats.org/officeDocument/2006/relationships/image" Target="../media/image22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3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16.png"/><Relationship Id="rId2" Type="http://schemas.microsoft.com/office/2007/relationships/hdphoto" Target="../media/hdphoto14.wdp"/><Relationship Id="rId1" Type="http://schemas.openxmlformats.org/officeDocument/2006/relationships/image" Target="../media/image24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5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16.png"/><Relationship Id="rId2" Type="http://schemas.microsoft.com/office/2007/relationships/hdphoto" Target="../media/hdphoto16.wdp"/><Relationship Id="rId1" Type="http://schemas.openxmlformats.org/officeDocument/2006/relationships/image" Target="../media/image26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7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16.png"/><Relationship Id="rId2" Type="http://schemas.microsoft.com/office/2007/relationships/hdphoto" Target="../media/hdphoto18.wdp"/><Relationship Id="rId1" Type="http://schemas.openxmlformats.org/officeDocument/2006/relationships/image" Target="../media/image28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9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7" Type="http://schemas.openxmlformats.org/officeDocument/2006/relationships/image" Target="../media/image16.png"/><Relationship Id="rId2" Type="http://schemas.microsoft.com/office/2007/relationships/hdphoto" Target="../media/hdphoto20.wdp"/><Relationship Id="rId1" Type="http://schemas.openxmlformats.org/officeDocument/2006/relationships/image" Target="../media/image30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1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7" Type="http://schemas.openxmlformats.org/officeDocument/2006/relationships/image" Target="../media/image16.png"/><Relationship Id="rId2" Type="http://schemas.microsoft.com/office/2007/relationships/hdphoto" Target="../media/hdphoto22.wdp"/><Relationship Id="rId1" Type="http://schemas.openxmlformats.org/officeDocument/2006/relationships/image" Target="../media/image32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3.wdp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7" Type="http://schemas.openxmlformats.org/officeDocument/2006/relationships/image" Target="../media/image16.png"/><Relationship Id="rId2" Type="http://schemas.microsoft.com/office/2007/relationships/hdphoto" Target="../media/hdphoto24.wdp"/><Relationship Id="rId1" Type="http://schemas.openxmlformats.org/officeDocument/2006/relationships/image" Target="../media/image34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5.wdp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7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6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9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8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1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0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3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2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4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4.wdp"/><Relationship Id="rId1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_rels/drawing33.xml.rels><?xml version="1.0" encoding="UTF-8" standalone="yes"?>
<Relationships xmlns="http://schemas.openxmlformats.org/package/2006/relationships"><Relationship Id="rId2" Type="http://schemas.microsoft.com/office/2007/relationships/hdphoto" Target="../media/hdphoto26.wdp"/><Relationship Id="rId1" Type="http://schemas.openxmlformats.org/officeDocument/2006/relationships/image" Target="../media/image3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image" Target="../media/image41.png"/><Relationship Id="rId2" Type="http://schemas.openxmlformats.org/officeDocument/2006/relationships/chart" Target="../charts/chart44.xml"/><Relationship Id="rId1" Type="http://schemas.openxmlformats.org/officeDocument/2006/relationships/image" Target="../media/image37.png"/><Relationship Id="rId6" Type="http://schemas.openxmlformats.org/officeDocument/2006/relationships/image" Target="../media/image40.png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7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191966</xdr:colOff>
      <xdr:row>0</xdr:row>
      <xdr:rowOff>240323</xdr:rowOff>
    </xdr:from>
    <xdr:to>
      <xdr:col>9</xdr:col>
      <xdr:colOff>1114425</xdr:colOff>
      <xdr:row>1</xdr:row>
      <xdr:rowOff>287592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041" y="2403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0</xdr:row>
      <xdr:rowOff>209551</xdr:rowOff>
    </xdr:from>
    <xdr:to>
      <xdr:col>9</xdr:col>
      <xdr:colOff>1104900</xdr:colOff>
      <xdr:row>5</xdr:row>
      <xdr:rowOff>400051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476250</xdr:colOff>
      <xdr:row>19</xdr:row>
      <xdr:rowOff>161925</xdr:rowOff>
    </xdr:from>
    <xdr:to>
      <xdr:col>9</xdr:col>
      <xdr:colOff>123825</xdr:colOff>
      <xdr:row>30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14654</xdr:colOff>
      <xdr:row>1</xdr:row>
      <xdr:rowOff>14654</xdr:rowOff>
    </xdr:from>
    <xdr:to>
      <xdr:col>2</xdr:col>
      <xdr:colOff>461348</xdr:colOff>
      <xdr:row>2</xdr:row>
      <xdr:rowOff>2111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55077" y="468923"/>
          <a:ext cx="446694" cy="44172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8</xdr:row>
      <xdr:rowOff>424357</xdr:rowOff>
    </xdr:from>
    <xdr:to>
      <xdr:col>9</xdr:col>
      <xdr:colOff>409575</xdr:colOff>
      <xdr:row>14</xdr:row>
      <xdr:rowOff>401733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4081957"/>
          <a:ext cx="4743449" cy="2720576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266700</xdr:colOff>
      <xdr:row>4</xdr:row>
      <xdr:rowOff>114300</xdr:rowOff>
    </xdr:from>
    <xdr:to>
      <xdr:col>3</xdr:col>
      <xdr:colOff>285563</xdr:colOff>
      <xdr:row>8</xdr:row>
      <xdr:rowOff>9400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" y="885825"/>
          <a:ext cx="1495238" cy="10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238125</xdr:colOff>
      <xdr:row>5</xdr:row>
      <xdr:rowOff>6430</xdr:rowOff>
    </xdr:from>
    <xdr:to>
      <xdr:col>3</xdr:col>
      <xdr:colOff>218888</xdr:colOff>
      <xdr:row>8</xdr:row>
      <xdr:rowOff>37974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125" y="939880"/>
          <a:ext cx="1457138" cy="97451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47625</xdr:rowOff>
    </xdr:from>
    <xdr:to>
      <xdr:col>1</xdr:col>
      <xdr:colOff>253313</xdr:colOff>
      <xdr:row>6</xdr:row>
      <xdr:rowOff>191159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0" y="1295400"/>
          <a:ext cx="196163" cy="1435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219075</xdr:colOff>
      <xdr:row>5</xdr:row>
      <xdr:rowOff>0</xdr:rowOff>
    </xdr:from>
    <xdr:to>
      <xdr:col>3</xdr:col>
      <xdr:colOff>237938</xdr:colOff>
      <xdr:row>8</xdr:row>
      <xdr:rowOff>57025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933450"/>
          <a:ext cx="1495238" cy="10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209550</xdr:colOff>
      <xdr:row>4</xdr:row>
      <xdr:rowOff>142875</xdr:rowOff>
    </xdr:from>
    <xdr:to>
      <xdr:col>3</xdr:col>
      <xdr:colOff>228413</xdr:colOff>
      <xdr:row>8</xdr:row>
      <xdr:rowOff>37975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9144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9525</xdr:rowOff>
    </xdr:from>
    <xdr:to>
      <xdr:col>1</xdr:col>
      <xdr:colOff>224738</xdr:colOff>
      <xdr:row>6</xdr:row>
      <xdr:rowOff>153059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biLevel thresh="50000"/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" y="1257300"/>
          <a:ext cx="196163" cy="1435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38100</xdr:colOff>
      <xdr:row>33</xdr:row>
      <xdr:rowOff>47625</xdr:rowOff>
    </xdr:from>
    <xdr:to>
      <xdr:col>6</xdr:col>
      <xdr:colOff>285750</xdr:colOff>
      <xdr:row>47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342901</xdr:colOff>
      <xdr:row>33</xdr:row>
      <xdr:rowOff>57150</xdr:rowOff>
    </xdr:from>
    <xdr:to>
      <xdr:col>10</xdr:col>
      <xdr:colOff>276225</xdr:colOff>
      <xdr:row>47</xdr:row>
      <xdr:rowOff>57149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28296</xdr:colOff>
      <xdr:row>4</xdr:row>
      <xdr:rowOff>123825</xdr:rowOff>
    </xdr:from>
    <xdr:to>
      <xdr:col>3</xdr:col>
      <xdr:colOff>104587</xdr:colOff>
      <xdr:row>8</xdr:row>
      <xdr:rowOff>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6896" y="895350"/>
          <a:ext cx="1466941" cy="9810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400048</xdr:colOff>
      <xdr:row>38</xdr:row>
      <xdr:rowOff>19050</xdr:rowOff>
    </xdr:from>
    <xdr:to>
      <xdr:col>5</xdr:col>
      <xdr:colOff>104775</xdr:colOff>
      <xdr:row>51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400048</xdr:colOff>
      <xdr:row>38</xdr:row>
      <xdr:rowOff>19050</xdr:rowOff>
    </xdr:from>
    <xdr:to>
      <xdr:col>5</xdr:col>
      <xdr:colOff>85724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76200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5</xdr:col>
      <xdr:colOff>95250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4</xdr:row>
      <xdr:rowOff>28575</xdr:rowOff>
    </xdr:from>
    <xdr:to>
      <xdr:col>3</xdr:col>
      <xdr:colOff>465744</xdr:colOff>
      <xdr:row>4</xdr:row>
      <xdr:rowOff>473232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62100" y="90487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19050</xdr:colOff>
      <xdr:row>4</xdr:row>
      <xdr:rowOff>47625</xdr:rowOff>
    </xdr:from>
    <xdr:to>
      <xdr:col>8</xdr:col>
      <xdr:colOff>465744</xdr:colOff>
      <xdr:row>4</xdr:row>
      <xdr:rowOff>488050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3850" y="9239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133350</xdr:colOff>
      <xdr:row>26</xdr:row>
      <xdr:rowOff>80962</xdr:rowOff>
    </xdr:from>
    <xdr:to>
      <xdr:col>10</xdr:col>
      <xdr:colOff>476250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31</xdr:row>
      <xdr:rowOff>132637</xdr:rowOff>
    </xdr:from>
    <xdr:to>
      <xdr:col>0</xdr:col>
      <xdr:colOff>406557</xdr:colOff>
      <xdr:row>33</xdr:row>
      <xdr:rowOff>140570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94537" y="7019925"/>
          <a:ext cx="312733" cy="31130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314324</xdr:colOff>
      <xdr:row>2</xdr:row>
      <xdr:rowOff>3639</xdr:rowOff>
    </xdr:from>
    <xdr:to>
      <xdr:col>2</xdr:col>
      <xdr:colOff>285562</xdr:colOff>
      <xdr:row>4</xdr:row>
      <xdr:rowOff>390399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4" y="413214"/>
          <a:ext cx="1276163" cy="853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13</xdr:row>
      <xdr:rowOff>274222</xdr:rowOff>
    </xdr:from>
    <xdr:to>
      <xdr:col>2</xdr:col>
      <xdr:colOff>1542863</xdr:colOff>
      <xdr:row>15</xdr:row>
      <xdr:rowOff>142749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9675" y="4389022"/>
          <a:ext cx="942788" cy="63052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582297</xdr:colOff>
      <xdr:row>18</xdr:row>
      <xdr:rowOff>333375</xdr:rowOff>
    </xdr:from>
    <xdr:to>
      <xdr:col>2</xdr:col>
      <xdr:colOff>1543048</xdr:colOff>
      <xdr:row>20</xdr:row>
      <xdr:rowOff>154563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01897" y="6353175"/>
          <a:ext cx="960751" cy="58318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590550</xdr:colOff>
      <xdr:row>6</xdr:row>
      <xdr:rowOff>99000</xdr:rowOff>
    </xdr:from>
    <xdr:to>
      <xdr:col>2</xdr:col>
      <xdr:colOff>1544098</xdr:colOff>
      <xdr:row>7</xdr:row>
      <xdr:rowOff>276225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15468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590551</xdr:colOff>
      <xdr:row>8</xdr:row>
      <xdr:rowOff>275558</xdr:rowOff>
    </xdr:from>
    <xdr:to>
      <xdr:col>2</xdr:col>
      <xdr:colOff>1485901</xdr:colOff>
      <xdr:row>10</xdr:row>
      <xdr:rowOff>95250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961" b="98039" l="1274" r="980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2485358"/>
          <a:ext cx="895350" cy="58169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21</xdr:row>
      <xdr:rowOff>180385</xdr:rowOff>
    </xdr:from>
    <xdr:to>
      <xdr:col>2</xdr:col>
      <xdr:colOff>1447800</xdr:colOff>
      <xdr:row>22</xdr:row>
      <xdr:rowOff>200024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7343185"/>
          <a:ext cx="762000" cy="400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4</xdr:row>
      <xdr:rowOff>133350</xdr:rowOff>
    </xdr:from>
    <xdr:to>
      <xdr:col>2</xdr:col>
      <xdr:colOff>1323975</xdr:colOff>
      <xdr:row>5</xdr:row>
      <xdr:rowOff>228600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915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1</xdr:rowOff>
    </xdr:from>
    <xdr:to>
      <xdr:col>3</xdr:col>
      <xdr:colOff>165011</xdr:colOff>
      <xdr:row>7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32</xdr:row>
      <xdr:rowOff>0</xdr:rowOff>
    </xdr:from>
    <xdr:to>
      <xdr:col>3</xdr:col>
      <xdr:colOff>174500</xdr:colOff>
      <xdr:row>34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33</xdr:row>
      <xdr:rowOff>19050</xdr:rowOff>
    </xdr:from>
    <xdr:ext cx="446694" cy="444657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8</xdr:col>
      <xdr:colOff>371475</xdr:colOff>
      <xdr:row>33</xdr:row>
      <xdr:rowOff>28575</xdr:rowOff>
    </xdr:from>
    <xdr:ext cx="446694" cy="444657"/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57150</xdr:rowOff>
    </xdr:from>
    <xdr:to>
      <xdr:col>2</xdr:col>
      <xdr:colOff>476249</xdr:colOff>
      <xdr:row>7</xdr:row>
      <xdr:rowOff>35087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9060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32</xdr:row>
      <xdr:rowOff>28575</xdr:rowOff>
    </xdr:from>
    <xdr:to>
      <xdr:col>3</xdr:col>
      <xdr:colOff>47625</xdr:colOff>
      <xdr:row>34</xdr:row>
      <xdr:rowOff>177472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721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85725</xdr:rowOff>
    </xdr:from>
    <xdr:to>
      <xdr:col>3</xdr:col>
      <xdr:colOff>0</xdr:colOff>
      <xdr:row>7</xdr:row>
      <xdr:rowOff>75534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1917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32</xdr:row>
      <xdr:rowOff>9525</xdr:rowOff>
    </xdr:from>
    <xdr:to>
      <xdr:col>3</xdr:col>
      <xdr:colOff>76199</xdr:colOff>
      <xdr:row>35</xdr:row>
      <xdr:rowOff>113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53100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6</xdr:row>
      <xdr:rowOff>19050</xdr:rowOff>
    </xdr:from>
    <xdr:ext cx="446694" cy="444657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60769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4</xdr:row>
      <xdr:rowOff>152400</xdr:rowOff>
    </xdr:from>
    <xdr:to>
      <xdr:col>2</xdr:col>
      <xdr:colOff>541975</xdr:colOff>
      <xdr:row>8</xdr:row>
      <xdr:rowOff>0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92392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32</xdr:row>
      <xdr:rowOff>47625</xdr:rowOff>
    </xdr:from>
    <xdr:to>
      <xdr:col>3</xdr:col>
      <xdr:colOff>9525</xdr:colOff>
      <xdr:row>34</xdr:row>
      <xdr:rowOff>68113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912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32</xdr:row>
      <xdr:rowOff>133350</xdr:rowOff>
    </xdr:from>
    <xdr:to>
      <xdr:col>2</xdr:col>
      <xdr:colOff>352425</xdr:colOff>
      <xdr:row>33</xdr:row>
      <xdr:rowOff>135391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876925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</xdr:row>
      <xdr:rowOff>142875</xdr:rowOff>
    </xdr:from>
    <xdr:to>
      <xdr:col>2</xdr:col>
      <xdr:colOff>533400</xdr:colOff>
      <xdr:row>8</xdr:row>
      <xdr:rowOff>17372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14400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5</xdr:row>
      <xdr:rowOff>9524</xdr:rowOff>
    </xdr:from>
    <xdr:to>
      <xdr:col>3</xdr:col>
      <xdr:colOff>123826</xdr:colOff>
      <xdr:row>7</xdr:row>
      <xdr:rowOff>266699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429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31</xdr:row>
      <xdr:rowOff>123825</xdr:rowOff>
    </xdr:from>
    <xdr:to>
      <xdr:col>3</xdr:col>
      <xdr:colOff>152400</xdr:colOff>
      <xdr:row>34</xdr:row>
      <xdr:rowOff>259390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05475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5</xdr:row>
      <xdr:rowOff>9525</xdr:rowOff>
    </xdr:from>
    <xdr:to>
      <xdr:col>3</xdr:col>
      <xdr:colOff>8290</xdr:colOff>
      <xdr:row>7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32</xdr:row>
      <xdr:rowOff>28575</xdr:rowOff>
    </xdr:from>
    <xdr:to>
      <xdr:col>3</xdr:col>
      <xdr:colOff>3499</xdr:colOff>
      <xdr:row>34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200026</xdr:colOff>
      <xdr:row>33</xdr:row>
      <xdr:rowOff>19050</xdr:rowOff>
    </xdr:from>
    <xdr:to>
      <xdr:col>5</xdr:col>
      <xdr:colOff>85726</xdr:colOff>
      <xdr:row>51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28575</xdr:rowOff>
    </xdr:from>
    <xdr:to>
      <xdr:col>5</xdr:col>
      <xdr:colOff>208568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5</xdr:row>
      <xdr:rowOff>28575</xdr:rowOff>
    </xdr:from>
    <xdr:to>
      <xdr:col>5</xdr:col>
      <xdr:colOff>189518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7652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219076</xdr:colOff>
      <xdr:row>33</xdr:row>
      <xdr:rowOff>19050</xdr:rowOff>
    </xdr:from>
    <xdr:to>
      <xdr:col>5</xdr:col>
      <xdr:colOff>104776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5</xdr:row>
      <xdr:rowOff>104775</xdr:rowOff>
    </xdr:from>
    <xdr:to>
      <xdr:col>3</xdr:col>
      <xdr:colOff>685800</xdr:colOff>
      <xdr:row>25</xdr:row>
      <xdr:rowOff>95250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57275"/>
          <a:ext cx="5762625" cy="684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4</xdr:row>
      <xdr:rowOff>47625</xdr:rowOff>
    </xdr:from>
    <xdr:to>
      <xdr:col>9</xdr:col>
      <xdr:colOff>475269</xdr:colOff>
      <xdr:row>4</xdr:row>
      <xdr:rowOff>492282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923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47675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47675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38100</xdr:colOff>
      <xdr:row>4</xdr:row>
      <xdr:rowOff>57150</xdr:rowOff>
    </xdr:from>
    <xdr:to>
      <xdr:col>9</xdr:col>
      <xdr:colOff>484794</xdr:colOff>
      <xdr:row>4</xdr:row>
      <xdr:rowOff>497575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672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5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5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solidFill>
            <a:schemeClr val="accent5">
              <a:lumMod val="75000"/>
            </a:schemeClr>
          </a:solidFill>
          <a:prstDash val="sysDot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24</xdr:row>
      <xdr:rowOff>0</xdr:rowOff>
    </xdr:from>
    <xdr:to>
      <xdr:col>4</xdr:col>
      <xdr:colOff>161952</xdr:colOff>
      <xdr:row>32</xdr:row>
      <xdr:rowOff>6543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8800"/>
                  </a14:imgEffect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39605" y="7389895"/>
          <a:ext cx="2340168" cy="230507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180976</xdr:rowOff>
    </xdr:from>
    <xdr:to>
      <xdr:col>7</xdr:col>
      <xdr:colOff>948771</xdr:colOff>
      <xdr:row>21</xdr:row>
      <xdr:rowOff>40882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6" y="342901"/>
          <a:ext cx="6663770" cy="379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26</xdr:row>
      <xdr:rowOff>28575</xdr:rowOff>
    </xdr:from>
    <xdr:to>
      <xdr:col>4</xdr:col>
      <xdr:colOff>361950</xdr:colOff>
      <xdr:row>40</xdr:row>
      <xdr:rowOff>85724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304800</xdr:colOff>
      <xdr:row>26</xdr:row>
      <xdr:rowOff>28575</xdr:rowOff>
    </xdr:from>
    <xdr:to>
      <xdr:col>8</xdr:col>
      <xdr:colOff>857250</xdr:colOff>
      <xdr:row>40</xdr:row>
      <xdr:rowOff>76200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800101</xdr:colOff>
      <xdr:row>23</xdr:row>
      <xdr:rowOff>9525</xdr:rowOff>
    </xdr:from>
    <xdr:to>
      <xdr:col>5</xdr:col>
      <xdr:colOff>3389</xdr:colOff>
      <xdr:row>24</xdr:row>
      <xdr:rowOff>161924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1" y="4267200"/>
          <a:ext cx="184363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752476</xdr:colOff>
      <xdr:row>22</xdr:row>
      <xdr:rowOff>32649</xdr:rowOff>
    </xdr:from>
    <xdr:to>
      <xdr:col>6</xdr:col>
      <xdr:colOff>962026</xdr:colOff>
      <xdr:row>24</xdr:row>
      <xdr:rowOff>134211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4290324"/>
          <a:ext cx="209550" cy="42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754454</xdr:colOff>
      <xdr:row>21</xdr:row>
      <xdr:rowOff>133349</xdr:rowOff>
    </xdr:from>
    <xdr:to>
      <xdr:col>2</xdr:col>
      <xdr:colOff>963427</xdr:colOff>
      <xdr:row>25</xdr:row>
      <xdr:rowOff>9524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604" y="4229099"/>
          <a:ext cx="208973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20</xdr:row>
      <xdr:rowOff>306388</xdr:rowOff>
    </xdr:from>
    <xdr:to>
      <xdr:col>0</xdr:col>
      <xdr:colOff>971550</xdr:colOff>
      <xdr:row>24</xdr:row>
      <xdr:rowOff>152400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059238"/>
          <a:ext cx="190500" cy="67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378142</xdr:colOff>
      <xdr:row>4</xdr:row>
      <xdr:rowOff>18485</xdr:rowOff>
    </xdr:from>
    <xdr:to>
      <xdr:col>5</xdr:col>
      <xdr:colOff>142024</xdr:colOff>
      <xdr:row>4</xdr:row>
      <xdr:rowOff>333375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11817" y="866210"/>
          <a:ext cx="316332" cy="31489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421675</xdr:colOff>
      <xdr:row>4</xdr:row>
      <xdr:rowOff>28275</xdr:rowOff>
    </xdr:from>
    <xdr:to>
      <xdr:col>9</xdr:col>
      <xdr:colOff>180975</xdr:colOff>
      <xdr:row>4</xdr:row>
      <xdr:rowOff>335650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17525" y="876000"/>
          <a:ext cx="311750" cy="30737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352425</xdr:colOff>
      <xdr:row>2</xdr:row>
      <xdr:rowOff>223464</xdr:rowOff>
    </xdr:from>
    <xdr:to>
      <xdr:col>2</xdr:col>
      <xdr:colOff>504825</xdr:colOff>
      <xdr:row>5</xdr:row>
      <xdr:rowOff>75568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585414"/>
          <a:ext cx="1485900" cy="852229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4</xdr:row>
      <xdr:rowOff>38100</xdr:rowOff>
    </xdr:from>
    <xdr:to>
      <xdr:col>5</xdr:col>
      <xdr:colOff>456219</xdr:colOff>
      <xdr:row>4</xdr:row>
      <xdr:rowOff>482757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38100</xdr:colOff>
      <xdr:row>4</xdr:row>
      <xdr:rowOff>57150</xdr:rowOff>
    </xdr:from>
    <xdr:to>
      <xdr:col>14</xdr:col>
      <xdr:colOff>484794</xdr:colOff>
      <xdr:row>4</xdr:row>
      <xdr:rowOff>497575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913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209550</xdr:colOff>
      <xdr:row>2</xdr:row>
      <xdr:rowOff>180975</xdr:rowOff>
    </xdr:from>
    <xdr:to>
      <xdr:col>2</xdr:col>
      <xdr:colOff>153448</xdr:colOff>
      <xdr:row>4</xdr:row>
      <xdr:rowOff>272475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59055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4</xdr:row>
      <xdr:rowOff>38100</xdr:rowOff>
    </xdr:from>
    <xdr:to>
      <xdr:col>4</xdr:col>
      <xdr:colOff>494319</xdr:colOff>
      <xdr:row>4</xdr:row>
      <xdr:rowOff>482757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10</xdr:col>
      <xdr:colOff>38100</xdr:colOff>
      <xdr:row>4</xdr:row>
      <xdr:rowOff>19050</xdr:rowOff>
    </xdr:from>
    <xdr:to>
      <xdr:col>10</xdr:col>
      <xdr:colOff>484794</xdr:colOff>
      <xdr:row>4</xdr:row>
      <xdr:rowOff>459475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8953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466725</xdr:colOff>
      <xdr:row>4</xdr:row>
      <xdr:rowOff>133350</xdr:rowOff>
    </xdr:from>
    <xdr:to>
      <xdr:col>16</xdr:col>
      <xdr:colOff>222576</xdr:colOff>
      <xdr:row>4</xdr:row>
      <xdr:rowOff>474888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0096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276225</xdr:colOff>
      <xdr:row>4</xdr:row>
      <xdr:rowOff>24245</xdr:rowOff>
    </xdr:from>
    <xdr:to>
      <xdr:col>19</xdr:col>
      <xdr:colOff>209550</xdr:colOff>
      <xdr:row>4</xdr:row>
      <xdr:rowOff>509155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900545"/>
          <a:ext cx="381000" cy="48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295275</xdr:colOff>
      <xdr:row>4</xdr:row>
      <xdr:rowOff>133350</xdr:rowOff>
    </xdr:from>
    <xdr:ext cx="446694" cy="444657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4714875" y="8477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14</xdr:col>
      <xdr:colOff>295275</xdr:colOff>
      <xdr:row>4</xdr:row>
      <xdr:rowOff>180975</xdr:rowOff>
    </xdr:from>
    <xdr:ext cx="446694" cy="440425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7800975" y="105727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twoCellAnchor>
    <xdr:from>
      <xdr:col>1</xdr:col>
      <xdr:colOff>57149</xdr:colOff>
      <xdr:row>26</xdr:row>
      <xdr:rowOff>38100</xdr:rowOff>
    </xdr:from>
    <xdr:to>
      <xdr:col>5</xdr:col>
      <xdr:colOff>447674</xdr:colOff>
      <xdr:row>34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76199</xdr:colOff>
      <xdr:row>26</xdr:row>
      <xdr:rowOff>66675</xdr:rowOff>
    </xdr:from>
    <xdr:to>
      <xdr:col>11</xdr:col>
      <xdr:colOff>466724</xdr:colOff>
      <xdr:row>35</xdr:row>
      <xdr:rowOff>109536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26</xdr:row>
      <xdr:rowOff>57150</xdr:rowOff>
    </xdr:from>
    <xdr:to>
      <xdr:col>17</xdr:col>
      <xdr:colOff>457200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247650</xdr:colOff>
      <xdr:row>4</xdr:row>
      <xdr:rowOff>85725</xdr:rowOff>
    </xdr:from>
    <xdr:to>
      <xdr:col>4</xdr:col>
      <xdr:colOff>314325</xdr:colOff>
      <xdr:row>5</xdr:row>
      <xdr:rowOff>180975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800100"/>
          <a:ext cx="10953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5</xdr:row>
      <xdr:rowOff>28575</xdr:rowOff>
    </xdr:from>
    <xdr:to>
      <xdr:col>2</xdr:col>
      <xdr:colOff>227618</xdr:colOff>
      <xdr:row>6</xdr:row>
      <xdr:rowOff>177957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192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3</xdr:col>
      <xdr:colOff>98135</xdr:colOff>
      <xdr:row>5</xdr:row>
      <xdr:rowOff>47625</xdr:rowOff>
    </xdr:from>
    <xdr:to>
      <xdr:col>3</xdr:col>
      <xdr:colOff>489275</xdr:colOff>
      <xdr:row>6</xdr:row>
      <xdr:rowOff>27213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382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4</xdr:col>
      <xdr:colOff>390524</xdr:colOff>
      <xdr:row>5</xdr:row>
      <xdr:rowOff>28575</xdr:rowOff>
    </xdr:from>
    <xdr:ext cx="418119" cy="377982"/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6</xdr:col>
      <xdr:colOff>98135</xdr:colOff>
      <xdr:row>5</xdr:row>
      <xdr:rowOff>47625</xdr:rowOff>
    </xdr:from>
    <xdr:ext cx="391140" cy="208188"/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390524</xdr:colOff>
      <xdr:row>5</xdr:row>
      <xdr:rowOff>28575</xdr:rowOff>
    </xdr:from>
    <xdr:ext cx="418119" cy="3779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9</xdr:col>
      <xdr:colOff>98135</xdr:colOff>
      <xdr:row>5</xdr:row>
      <xdr:rowOff>47625</xdr:rowOff>
    </xdr:from>
    <xdr:ext cx="391140" cy="208188"/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7.14062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29"/>
      <c r="B1" s="28"/>
      <c r="C1" s="54"/>
      <c r="D1" s="49"/>
      <c r="E1" s="28"/>
      <c r="F1" s="54"/>
      <c r="G1" s="41"/>
      <c r="H1" s="49"/>
      <c r="I1" s="65"/>
      <c r="J1" s="22"/>
    </row>
    <row r="2" spans="1:20" ht="36" customHeight="1" x14ac:dyDescent="0.2">
      <c r="A2" s="853" t="s">
        <v>147</v>
      </c>
      <c r="B2" s="41"/>
      <c r="C2" s="72"/>
      <c r="D2" s="50"/>
      <c r="E2" s="28"/>
      <c r="F2" s="67"/>
      <c r="G2" s="31"/>
      <c r="H2" s="50"/>
      <c r="I2" s="22"/>
      <c r="J2" s="22"/>
    </row>
    <row r="3" spans="1:20" ht="36" customHeight="1" x14ac:dyDescent="0.2">
      <c r="A3" s="66" t="s">
        <v>148</v>
      </c>
      <c r="B3" s="31"/>
      <c r="C3" s="72"/>
      <c r="D3" s="31"/>
      <c r="E3" s="41"/>
      <c r="F3" s="52"/>
      <c r="G3" s="52"/>
      <c r="H3" s="53"/>
      <c r="I3" s="22"/>
      <c r="J3" s="22"/>
    </row>
    <row r="4" spans="1:20" ht="36" customHeight="1" x14ac:dyDescent="0.2">
      <c r="A4" s="854" t="s">
        <v>149</v>
      </c>
      <c r="B4" s="31"/>
      <c r="C4" s="72"/>
      <c r="D4" s="33"/>
      <c r="E4" s="50"/>
      <c r="F4" s="28"/>
      <c r="G4" s="28"/>
      <c r="H4" s="28"/>
      <c r="I4" s="22"/>
      <c r="J4" s="22"/>
      <c r="T4" s="68"/>
    </row>
    <row r="5" spans="1:20" ht="36" customHeight="1" x14ac:dyDescent="0.2">
      <c r="A5" s="66" t="s">
        <v>150</v>
      </c>
      <c r="B5" s="31"/>
      <c r="C5" s="72"/>
      <c r="D5" s="52"/>
      <c r="E5" s="53"/>
      <c r="F5" s="28"/>
      <c r="G5" s="28"/>
      <c r="H5" s="28"/>
      <c r="I5" s="22"/>
      <c r="J5" s="22"/>
    </row>
    <row r="6" spans="1:20" ht="36" customHeight="1" x14ac:dyDescent="0.2">
      <c r="A6" s="63"/>
      <c r="B6" s="48"/>
      <c r="C6" s="51"/>
      <c r="D6" s="22"/>
      <c r="E6" s="22"/>
      <c r="F6" s="22"/>
      <c r="G6" s="22"/>
      <c r="H6" s="22"/>
      <c r="I6" s="22"/>
      <c r="J6" s="22"/>
    </row>
    <row r="7" spans="1:20" ht="36" customHeight="1" x14ac:dyDescent="0.2">
      <c r="A7" s="900" t="s">
        <v>255</v>
      </c>
      <c r="B7" s="900"/>
      <c r="C7" s="900"/>
      <c r="D7" s="900"/>
      <c r="E7" s="900"/>
      <c r="F7" s="900"/>
      <c r="G7" s="900"/>
      <c r="H7" s="900"/>
      <c r="I7" s="900"/>
      <c r="J7" s="900"/>
    </row>
    <row r="8" spans="1:20" ht="36" customHeight="1" x14ac:dyDescent="0.2">
      <c r="A8" s="900"/>
      <c r="B8" s="900"/>
      <c r="C8" s="900"/>
      <c r="D8" s="900"/>
      <c r="E8" s="900"/>
      <c r="F8" s="900"/>
      <c r="G8" s="900"/>
      <c r="H8" s="900"/>
      <c r="I8" s="900"/>
      <c r="J8" s="900"/>
    </row>
    <row r="9" spans="1:20" ht="36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1" ht="36" customHeight="1" x14ac:dyDescent="0.2">
      <c r="A17" s="25"/>
      <c r="B17" s="25"/>
      <c r="C17" s="24"/>
      <c r="D17" s="69"/>
      <c r="E17" s="903" t="s">
        <v>222</v>
      </c>
      <c r="F17" s="903"/>
      <c r="G17" s="852">
        <v>2016</v>
      </c>
      <c r="H17" s="24"/>
      <c r="I17" s="25"/>
      <c r="J17" s="25"/>
    </row>
    <row r="18" spans="1:11" ht="23.25" customHeight="1" x14ac:dyDescent="0.2">
      <c r="A18" s="25"/>
      <c r="B18" s="25"/>
      <c r="C18" s="24"/>
      <c r="D18" s="69"/>
      <c r="E18" s="70"/>
      <c r="F18" s="70"/>
      <c r="G18" s="71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7"/>
      <c r="F19" s="27"/>
      <c r="G19" s="22"/>
      <c r="H19" s="22"/>
      <c r="I19" s="58"/>
      <c r="J19" s="480"/>
    </row>
    <row r="20" spans="1:11" ht="15" customHeight="1" x14ac:dyDescent="0.2">
      <c r="A20" s="4"/>
      <c r="B20" s="4"/>
      <c r="C20" s="4"/>
      <c r="D20" s="30"/>
      <c r="E20" s="30">
        <v>1</v>
      </c>
      <c r="F20" s="64">
        <v>0</v>
      </c>
      <c r="G20" s="30"/>
      <c r="H20" s="4"/>
      <c r="I20" s="58"/>
      <c r="J20" s="479" t="s">
        <v>33</v>
      </c>
    </row>
    <row r="21" spans="1:11" ht="15" customHeight="1" x14ac:dyDescent="0.2">
      <c r="A21" s="4"/>
      <c r="B21" s="4"/>
      <c r="C21" s="4"/>
      <c r="D21" s="30"/>
      <c r="E21" s="59">
        <v>6</v>
      </c>
      <c r="F21" s="56">
        <v>2</v>
      </c>
      <c r="G21" s="56"/>
      <c r="H21" s="55"/>
      <c r="I21" s="35"/>
      <c r="J21" s="479" t="s">
        <v>34</v>
      </c>
    </row>
    <row r="22" spans="1:11" ht="15" customHeight="1" x14ac:dyDescent="0.2">
      <c r="A22" s="4"/>
      <c r="B22" s="4"/>
      <c r="C22" s="4"/>
      <c r="D22" s="30"/>
      <c r="E22" s="60">
        <v>0</v>
      </c>
      <c r="F22" s="36">
        <v>2</v>
      </c>
      <c r="G22" s="36"/>
      <c r="H22" s="35"/>
      <c r="I22" s="35"/>
      <c r="J22" s="479" t="s">
        <v>35</v>
      </c>
    </row>
    <row r="23" spans="1:11" ht="15" customHeight="1" x14ac:dyDescent="0.2">
      <c r="A23" s="4"/>
      <c r="B23" s="4"/>
      <c r="C23" s="4"/>
      <c r="D23" s="30"/>
      <c r="E23" s="60">
        <v>6</v>
      </c>
      <c r="F23" s="36">
        <v>10</v>
      </c>
      <c r="G23" s="36"/>
      <c r="H23" s="35"/>
      <c r="I23" s="35"/>
      <c r="J23" s="47"/>
    </row>
    <row r="24" spans="1:11" ht="15" customHeight="1" x14ac:dyDescent="0.2">
      <c r="A24" s="23"/>
      <c r="B24" s="23"/>
      <c r="C24" s="22"/>
      <c r="D24" s="57"/>
      <c r="E24" s="37">
        <v>8</v>
      </c>
      <c r="F24" s="37">
        <v>10</v>
      </c>
      <c r="G24" s="32"/>
      <c r="H24" s="32"/>
      <c r="I24" s="45"/>
      <c r="J24" s="4"/>
    </row>
    <row r="25" spans="1:11" ht="15" customHeight="1" x14ac:dyDescent="0.2">
      <c r="A25" s="22"/>
      <c r="B25" s="22"/>
      <c r="C25" s="22"/>
      <c r="D25" s="44"/>
      <c r="E25" s="37">
        <v>6</v>
      </c>
      <c r="F25" s="37">
        <v>15</v>
      </c>
      <c r="G25" s="38"/>
      <c r="H25" s="39"/>
      <c r="I25" s="40"/>
      <c r="J25" s="43"/>
      <c r="K25" s="26"/>
    </row>
    <row r="26" spans="1:11" ht="15" customHeight="1" x14ac:dyDescent="0.2">
      <c r="A26" s="22"/>
      <c r="B26" s="57"/>
      <c r="C26" s="42"/>
      <c r="D26" s="32"/>
      <c r="E26" s="37">
        <v>10</v>
      </c>
      <c r="F26" s="34"/>
      <c r="G26" s="32"/>
      <c r="H26" s="32"/>
      <c r="I26" s="40"/>
      <c r="J26" s="62"/>
      <c r="K26" s="26"/>
    </row>
    <row r="27" spans="1:11" ht="15" customHeight="1" x14ac:dyDescent="0.2">
      <c r="A27" s="4"/>
      <c r="B27" s="63"/>
      <c r="C27" s="32"/>
      <c r="D27" s="32"/>
      <c r="E27" s="32"/>
      <c r="F27" s="32"/>
      <c r="G27" s="40"/>
      <c r="H27" s="40"/>
      <c r="I27" s="40"/>
      <c r="J27" s="75"/>
      <c r="K27" s="26"/>
    </row>
    <row r="28" spans="1:11" ht="15" customHeight="1" x14ac:dyDescent="0.2">
      <c r="A28" s="4"/>
      <c r="B28" s="22"/>
      <c r="C28" s="63"/>
      <c r="D28" s="48"/>
      <c r="E28" s="32"/>
      <c r="F28" s="32"/>
      <c r="G28" s="61"/>
      <c r="H28" s="61"/>
      <c r="I28" s="62"/>
      <c r="J28" s="76"/>
      <c r="K28" s="26"/>
    </row>
    <row r="29" spans="1:11" ht="15" customHeight="1" x14ac:dyDescent="0.2">
      <c r="A29" s="901" t="s">
        <v>146</v>
      </c>
      <c r="B29" s="902"/>
      <c r="C29" s="74"/>
      <c r="D29" s="74"/>
      <c r="E29" s="73"/>
      <c r="F29" s="73"/>
      <c r="G29" s="73"/>
      <c r="H29" s="73"/>
      <c r="I29" s="73"/>
      <c r="J29" s="4"/>
    </row>
    <row r="30" spans="1:11" ht="15" customHeight="1" x14ac:dyDescent="0.2">
      <c r="A30" s="77"/>
      <c r="B30" s="78"/>
      <c r="C30" s="46"/>
      <c r="D30" s="46"/>
      <c r="E30" s="46"/>
      <c r="F30" s="47"/>
      <c r="G30" s="4"/>
      <c r="H30" s="4"/>
      <c r="I30" s="4"/>
      <c r="J30" s="4"/>
    </row>
  </sheetData>
  <mergeCells count="3">
    <mergeCell ref="A7:J8"/>
    <mergeCell ref="A29:B29"/>
    <mergeCell ref="E17:F1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="130" zoomScaleNormal="100" zoomScaleSheetLayoutView="130" workbookViewId="0">
      <selection activeCell="H13" sqref="H13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268</v>
      </c>
      <c r="L1" s="1010"/>
    </row>
    <row r="2" spans="1:17" ht="6.75" customHeight="1" x14ac:dyDescent="0.2"/>
    <row r="3" spans="1:17" ht="30" customHeight="1" x14ac:dyDescent="0.2">
      <c r="A3" s="1023" t="s">
        <v>199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4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805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16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6</v>
      </c>
      <c r="D10" s="132">
        <v>1604</v>
      </c>
      <c r="E10" s="151">
        <v>220968.48432494001</v>
      </c>
      <c r="F10" s="133">
        <v>2367135.8806899996</v>
      </c>
      <c r="G10" s="1092">
        <f>E10/$E$16</f>
        <v>0.74488003398418645</v>
      </c>
      <c r="H10" s="238">
        <f>(E10-I10)/I10</f>
        <v>-1.6509885047401404E-2</v>
      </c>
      <c r="I10" s="807">
        <v>224677.89046928048</v>
      </c>
      <c r="J10" s="187">
        <v>2399603.9095899994</v>
      </c>
      <c r="K10" s="192">
        <f>I10/$I$16</f>
        <v>0.75384497152438035</v>
      </c>
      <c r="L10" s="148"/>
    </row>
    <row r="11" spans="1:17" ht="12.95" customHeight="1" x14ac:dyDescent="0.2">
      <c r="A11" s="998"/>
      <c r="B11" s="999"/>
      <c r="C11" s="154" t="s">
        <v>7</v>
      </c>
      <c r="D11" s="132">
        <v>6767</v>
      </c>
      <c r="E11" s="151">
        <v>24178.917093655033</v>
      </c>
      <c r="F11" s="133">
        <v>259054.00900000002</v>
      </c>
      <c r="G11" s="1093">
        <f t="shared" ref="G11:G15" si="0">E11/$E$16</f>
        <v>8.1506612318242758E-2</v>
      </c>
      <c r="H11" s="238">
        <f t="shared" ref="H11:H15" si="1">(E11-I11)/I11</f>
        <v>3.7478473373004028E-3</v>
      </c>
      <c r="I11" s="808">
        <v>24088.636561259718</v>
      </c>
      <c r="J11" s="185">
        <v>257078.61575400003</v>
      </c>
      <c r="K11" s="193">
        <f t="shared" ref="K11:K16" si="2">I11/$I$16</f>
        <v>8.0822805949688312E-2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154" t="s">
        <v>8</v>
      </c>
      <c r="D12" s="132">
        <v>198944</v>
      </c>
      <c r="E12" s="151">
        <v>14795.395406804397</v>
      </c>
      <c r="F12" s="133">
        <v>158527.08423812673</v>
      </c>
      <c r="G12" s="1093">
        <f t="shared" si="0"/>
        <v>4.9874961432163176E-2</v>
      </c>
      <c r="H12" s="238">
        <f t="shared" si="1"/>
        <v>8.9300880238503258E-2</v>
      </c>
      <c r="I12" s="808">
        <v>13582.468971809638</v>
      </c>
      <c r="J12" s="185">
        <v>144911.34782842477</v>
      </c>
      <c r="K12" s="193">
        <f t="shared" si="2"/>
        <v>4.5572245288125375E-2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9</v>
      </c>
      <c r="D13" s="132">
        <v>2628918</v>
      </c>
      <c r="E13" s="151">
        <v>32022.985863294383</v>
      </c>
      <c r="F13" s="133">
        <v>343108.81607685529</v>
      </c>
      <c r="G13" s="1093">
        <f t="shared" si="0"/>
        <v>0.10794880035041088</v>
      </c>
      <c r="H13" s="238">
        <f t="shared" si="1"/>
        <v>9.9319936057272643E-2</v>
      </c>
      <c r="I13" s="808">
        <v>29129.81454529543</v>
      </c>
      <c r="J13" s="185">
        <v>310814.10196012072</v>
      </c>
      <c r="K13" s="193">
        <f t="shared" si="2"/>
        <v>9.7737094515809295E-2</v>
      </c>
      <c r="L13" s="149"/>
      <c r="M13" s="134"/>
      <c r="O13" s="134"/>
      <c r="P13" s="134"/>
      <c r="Q13" s="134"/>
    </row>
    <row r="14" spans="1:17" ht="12.95" customHeight="1" x14ac:dyDescent="0.2">
      <c r="A14" s="998"/>
      <c r="B14" s="999"/>
      <c r="C14" s="207" t="s">
        <v>261</v>
      </c>
      <c r="D14" s="208">
        <v>2836233</v>
      </c>
      <c r="E14" s="1094">
        <v>291965.78268869384</v>
      </c>
      <c r="F14" s="209">
        <v>3127825.7900049817</v>
      </c>
      <c r="G14" s="1095">
        <f>E14/$E$16</f>
        <v>0.98421040808500337</v>
      </c>
      <c r="H14" s="1085">
        <f>(E14-I14)/I14</f>
        <v>1.6706948272968173E-3</v>
      </c>
      <c r="I14" s="809">
        <v>291478.81054764526</v>
      </c>
      <c r="J14" s="210">
        <v>3112407.9751325445</v>
      </c>
      <c r="K14" s="211">
        <f t="shared" si="2"/>
        <v>0.9779771172780034</v>
      </c>
      <c r="L14" s="149"/>
      <c r="M14" s="134"/>
      <c r="O14" s="134"/>
      <c r="P14" s="134"/>
      <c r="Q14" s="134"/>
    </row>
    <row r="15" spans="1:17" ht="12.95" customHeight="1" x14ac:dyDescent="0.2">
      <c r="A15" s="998"/>
      <c r="B15" s="999"/>
      <c r="C15" s="154" t="s">
        <v>96</v>
      </c>
      <c r="D15" s="819">
        <v>0</v>
      </c>
      <c r="E15" s="151">
        <v>4683.9786735916277</v>
      </c>
      <c r="F15" s="133">
        <v>50286.979930000001</v>
      </c>
      <c r="G15" s="1093">
        <f t="shared" si="0"/>
        <v>1.5789591914996647E-2</v>
      </c>
      <c r="H15" s="238">
        <f t="shared" si="1"/>
        <v>-0.28638750182049671</v>
      </c>
      <c r="I15" s="808">
        <v>6563.7565002587889</v>
      </c>
      <c r="J15" s="185">
        <v>70006.053690000015</v>
      </c>
      <c r="K15" s="193">
        <f t="shared" si="2"/>
        <v>2.2022882721996564E-2</v>
      </c>
      <c r="L15" s="149"/>
      <c r="M15" s="134"/>
      <c r="O15" s="134"/>
      <c r="P15" s="134"/>
      <c r="Q15" s="134"/>
    </row>
    <row r="16" spans="1:17" ht="12.95" customHeight="1" x14ac:dyDescent="0.2">
      <c r="A16" s="1000"/>
      <c r="B16" s="1001"/>
      <c r="C16" s="156" t="s">
        <v>2</v>
      </c>
      <c r="D16" s="145">
        <v>2836233</v>
      </c>
      <c r="E16" s="146">
        <v>296649.76136228547</v>
      </c>
      <c r="F16" s="147">
        <v>3178112.7699349816</v>
      </c>
      <c r="G16" s="1096">
        <f>SUM(G14:G15)</f>
        <v>1</v>
      </c>
      <c r="H16" s="1086">
        <f>(E16-I16)/I16</f>
        <v>-4.6731770545874306E-3</v>
      </c>
      <c r="I16" s="810">
        <v>298042.56704790407</v>
      </c>
      <c r="J16" s="186">
        <v>3182414.0288225445</v>
      </c>
      <c r="K16" s="206">
        <f t="shared" si="2"/>
        <v>1</v>
      </c>
      <c r="L16" s="166"/>
      <c r="M16" s="134"/>
    </row>
    <row r="17" spans="1:21" ht="12.95" customHeight="1" x14ac:dyDescent="0.2">
      <c r="A17" s="1002" t="str">
        <f>T!J21</f>
        <v>srpen</v>
      </c>
      <c r="B17" s="1003"/>
      <c r="C17" s="153" t="s">
        <v>6</v>
      </c>
      <c r="D17" s="132">
        <v>1606</v>
      </c>
      <c r="E17" s="151">
        <v>243737.05505674388</v>
      </c>
      <c r="F17" s="133">
        <v>2611012.0670299996</v>
      </c>
      <c r="G17" s="1092">
        <f>E17/$E$23</f>
        <v>0.7432604938056051</v>
      </c>
      <c r="H17" s="238">
        <f>(E17-I17)/I17</f>
        <v>0.18495208519331699</v>
      </c>
      <c r="I17" s="807">
        <v>205693.59563343003</v>
      </c>
      <c r="J17" s="187">
        <v>2203553.0142200002</v>
      </c>
      <c r="K17" s="192">
        <f>I17/$I$23</f>
        <v>0.74209799566954027</v>
      </c>
      <c r="L17" s="149"/>
      <c r="M17" s="134"/>
      <c r="N17" s="134"/>
    </row>
    <row r="18" spans="1:21" ht="12.95" customHeight="1" x14ac:dyDescent="0.2">
      <c r="A18" s="1002"/>
      <c r="B18" s="1003"/>
      <c r="C18" s="154" t="s">
        <v>7</v>
      </c>
      <c r="D18" s="132">
        <v>6773</v>
      </c>
      <c r="E18" s="151">
        <v>28006.106114820443</v>
      </c>
      <c r="F18" s="133">
        <v>300062.43979000009</v>
      </c>
      <c r="G18" s="1093">
        <f t="shared" ref="G18:G23" si="3">E18/$E$23</f>
        <v>8.5402821723711775E-2</v>
      </c>
      <c r="H18" s="238">
        <f t="shared" ref="H18:H20" si="4">(E18-I18)/I18</f>
        <v>0.22073717141304014</v>
      </c>
      <c r="I18" s="808">
        <v>22941.962259085245</v>
      </c>
      <c r="J18" s="185">
        <v>245750.75500999996</v>
      </c>
      <c r="K18" s="193">
        <f t="shared" ref="K18:K23" si="5">I18/$I$23</f>
        <v>8.2769636831738116E-2</v>
      </c>
      <c r="L18" s="150"/>
      <c r="M18" s="137"/>
      <c r="N18" s="134"/>
    </row>
    <row r="19" spans="1:21" ht="12.95" customHeight="1" x14ac:dyDescent="0.2">
      <c r="A19" s="1002"/>
      <c r="B19" s="1003"/>
      <c r="C19" s="154" t="s">
        <v>8</v>
      </c>
      <c r="D19" s="132">
        <v>198982</v>
      </c>
      <c r="E19" s="151">
        <v>16459.848925233207</v>
      </c>
      <c r="F19" s="133">
        <v>176351.32721861082</v>
      </c>
      <c r="G19" s="1093">
        <f t="shared" si="3"/>
        <v>5.0193252057166002E-2</v>
      </c>
      <c r="H19" s="238">
        <f t="shared" si="4"/>
        <v>0.22084578301845864</v>
      </c>
      <c r="I19" s="808">
        <v>13482.332620699515</v>
      </c>
      <c r="J19" s="185">
        <v>144423.88025778555</v>
      </c>
      <c r="K19" s="193">
        <f t="shared" si="5"/>
        <v>4.8641339483420885E-2</v>
      </c>
      <c r="L19" s="149"/>
      <c r="M19" s="134"/>
      <c r="N19" s="134"/>
      <c r="O19" s="134"/>
      <c r="P19" s="134"/>
    </row>
    <row r="20" spans="1:21" ht="12.95" customHeight="1" x14ac:dyDescent="0.2">
      <c r="A20" s="1002"/>
      <c r="B20" s="1003"/>
      <c r="C20" s="154" t="s">
        <v>9</v>
      </c>
      <c r="D20" s="132">
        <v>2627589</v>
      </c>
      <c r="E20" s="151">
        <v>34926.38184666742</v>
      </c>
      <c r="F20" s="133">
        <v>374217.85708536819</v>
      </c>
      <c r="G20" s="1093">
        <f t="shared" si="3"/>
        <v>0.10650575806847916</v>
      </c>
      <c r="H20" s="238">
        <f t="shared" si="4"/>
        <v>0.20793955696960023</v>
      </c>
      <c r="I20" s="808">
        <v>28914.014484539643</v>
      </c>
      <c r="J20" s="185">
        <v>309734.79730122269</v>
      </c>
      <c r="K20" s="193">
        <f t="shared" si="5"/>
        <v>0.10431550933640081</v>
      </c>
      <c r="L20" s="149"/>
      <c r="M20" s="134"/>
      <c r="N20" s="134"/>
      <c r="O20" s="134"/>
      <c r="P20" s="134"/>
    </row>
    <row r="21" spans="1:21" ht="12.95" customHeight="1" x14ac:dyDescent="0.2">
      <c r="A21" s="1002"/>
      <c r="B21" s="1003"/>
      <c r="C21" s="207" t="s">
        <v>261</v>
      </c>
      <c r="D21" s="208">
        <v>2834950</v>
      </c>
      <c r="E21" s="1094">
        <v>323129.39194346493</v>
      </c>
      <c r="F21" s="209">
        <v>3461643.6911239787</v>
      </c>
      <c r="G21" s="1095">
        <f t="shared" si="3"/>
        <v>0.98536232565496196</v>
      </c>
      <c r="H21" s="1085">
        <f>(E21-I21)/I21</f>
        <v>0.19221901918204845</v>
      </c>
      <c r="I21" s="809">
        <v>271031.90499775443</v>
      </c>
      <c r="J21" s="210">
        <v>2903462.4467890086</v>
      </c>
      <c r="K21" s="211">
        <f t="shared" si="5"/>
        <v>0.9778244813211</v>
      </c>
      <c r="L21" s="149"/>
      <c r="M21" s="134"/>
      <c r="N21" s="134"/>
      <c r="O21" s="134"/>
      <c r="P21" s="134"/>
    </row>
    <row r="22" spans="1:21" ht="12.95" customHeight="1" x14ac:dyDescent="0.2">
      <c r="A22" s="1002"/>
      <c r="B22" s="1003"/>
      <c r="C22" s="154" t="s">
        <v>96</v>
      </c>
      <c r="D22" s="819">
        <v>0</v>
      </c>
      <c r="E22" s="151">
        <v>4800.1254842320786</v>
      </c>
      <c r="F22" s="133">
        <v>51500.745480000005</v>
      </c>
      <c r="G22" s="1093">
        <f t="shared" si="3"/>
        <v>1.4637674345037958E-2</v>
      </c>
      <c r="H22" s="238">
        <f t="shared" ref="H22" si="6">(E22-I22)/I22</f>
        <v>-0.21905707847541153</v>
      </c>
      <c r="I22" s="808">
        <v>6146.5765959707769</v>
      </c>
      <c r="J22" s="185">
        <v>65895.77635</v>
      </c>
      <c r="K22" s="193">
        <f t="shared" si="5"/>
        <v>2.2175518678899941E-2</v>
      </c>
      <c r="L22" s="149"/>
      <c r="M22" s="134"/>
      <c r="N22" s="134"/>
      <c r="O22" s="134"/>
      <c r="P22" s="134"/>
    </row>
    <row r="23" spans="1:21" ht="12.95" customHeight="1" x14ac:dyDescent="0.2">
      <c r="A23" s="1002"/>
      <c r="B23" s="1003"/>
      <c r="C23" s="156" t="s">
        <v>2</v>
      </c>
      <c r="D23" s="145">
        <v>2834950</v>
      </c>
      <c r="E23" s="146">
        <v>327929.51742769702</v>
      </c>
      <c r="F23" s="147">
        <v>3513144.4366039787</v>
      </c>
      <c r="G23" s="1097">
        <f t="shared" si="3"/>
        <v>1</v>
      </c>
      <c r="H23" s="1086">
        <f>(E23-I23)/I23</f>
        <v>0.18309875839626041</v>
      </c>
      <c r="I23" s="810">
        <v>277178.48159372521</v>
      </c>
      <c r="J23" s="186">
        <v>2969358.2231390085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2" t="str">
        <f>T!J22</f>
        <v>září</v>
      </c>
      <c r="B24" s="1003"/>
      <c r="C24" s="153" t="s">
        <v>6</v>
      </c>
      <c r="D24" s="132">
        <v>1606</v>
      </c>
      <c r="E24" s="151">
        <v>303515.48747192306</v>
      </c>
      <c r="F24" s="133">
        <v>3252427.2410899997</v>
      </c>
      <c r="G24" s="1092">
        <f>E24/$E$30</f>
        <v>0.75502554597809712</v>
      </c>
      <c r="H24" s="238">
        <f>(E24-I24)/I24</f>
        <v>0.29723095042970821</v>
      </c>
      <c r="I24" s="807">
        <v>233971.8208013642</v>
      </c>
      <c r="J24" s="187">
        <v>2502587.5773899998</v>
      </c>
      <c r="K24" s="192">
        <f>I24/$I$30</f>
        <v>0.66348249319691932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2"/>
      <c r="B25" s="1003"/>
      <c r="C25" s="154" t="s">
        <v>7</v>
      </c>
      <c r="D25" s="132">
        <v>6787</v>
      </c>
      <c r="E25" s="151">
        <v>30079.263493420971</v>
      </c>
      <c r="F25" s="133">
        <v>322363.81409000006</v>
      </c>
      <c r="G25" s="1093">
        <f t="shared" ref="G25:G29" si="7">E25/$E$30</f>
        <v>7.4825217424333498E-2</v>
      </c>
      <c r="H25" s="238">
        <f t="shared" ref="H25:H27" si="8">(E25-I25)/I25</f>
        <v>-7.1401923881058538E-2</v>
      </c>
      <c r="I25" s="808">
        <v>32392.12342452474</v>
      </c>
      <c r="J25" s="185">
        <v>346473.01228000008</v>
      </c>
      <c r="K25" s="193">
        <f t="shared" ref="K25:K30" si="9">I25/$I$30</f>
        <v>9.1855535149644382E-2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2"/>
      <c r="B26" s="1003"/>
      <c r="C26" s="154" t="s">
        <v>8</v>
      </c>
      <c r="D26" s="132">
        <v>198982</v>
      </c>
      <c r="E26" s="151">
        <v>20394.723776459829</v>
      </c>
      <c r="F26" s="133">
        <v>218568.41880927363</v>
      </c>
      <c r="G26" s="1093">
        <f t="shared" si="7"/>
        <v>5.0733943044071236E-2</v>
      </c>
      <c r="H26" s="238">
        <f t="shared" si="8"/>
        <v>-0.21387409434000745</v>
      </c>
      <c r="I26" s="808">
        <v>25943.329980122489</v>
      </c>
      <c r="J26" s="185">
        <v>277500.72203007678</v>
      </c>
      <c r="K26" s="193">
        <f t="shared" si="9"/>
        <v>7.3568454517671938E-2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2"/>
      <c r="B27" s="1003"/>
      <c r="C27" s="154" t="s">
        <v>9</v>
      </c>
      <c r="D27" s="132">
        <v>2627542</v>
      </c>
      <c r="E27" s="151">
        <v>42449.336628365148</v>
      </c>
      <c r="F27" s="133">
        <v>454951.9359407117</v>
      </c>
      <c r="G27" s="1093">
        <f t="shared" si="7"/>
        <v>0.10559702844555592</v>
      </c>
      <c r="H27" s="238">
        <f t="shared" si="8"/>
        <v>-0.20457354594739863</v>
      </c>
      <c r="I27" s="808">
        <v>53366.764975053222</v>
      </c>
      <c r="J27" s="185">
        <v>570839.8229699058</v>
      </c>
      <c r="K27" s="193">
        <f t="shared" si="9"/>
        <v>0.15133409723542182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2"/>
      <c r="B28" s="1003"/>
      <c r="C28" s="207" t="s">
        <v>261</v>
      </c>
      <c r="D28" s="208">
        <v>2834917</v>
      </c>
      <c r="E28" s="1094">
        <v>396438.81137016899</v>
      </c>
      <c r="F28" s="209">
        <v>4248311.4099299852</v>
      </c>
      <c r="G28" s="1095">
        <f t="shared" si="7"/>
        <v>0.98618173489205774</v>
      </c>
      <c r="H28" s="1085">
        <f>(E28-I28)/I28</f>
        <v>0.14685734661871347</v>
      </c>
      <c r="I28" s="809">
        <v>345674.03918106464</v>
      </c>
      <c r="J28" s="210">
        <v>3697401.1346699819</v>
      </c>
      <c r="K28" s="211">
        <f t="shared" si="9"/>
        <v>0.98024058009965742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2"/>
      <c r="B29" s="1003"/>
      <c r="C29" s="154" t="s">
        <v>96</v>
      </c>
      <c r="D29" s="819">
        <v>0</v>
      </c>
      <c r="E29" s="151">
        <v>5554.8550543679949</v>
      </c>
      <c r="F29" s="133">
        <v>59649.138730000006</v>
      </c>
      <c r="G29" s="1093">
        <f t="shared" si="7"/>
        <v>1.3818265107942349E-2</v>
      </c>
      <c r="H29" s="238">
        <f t="shared" ref="H29" si="10">(E29-I29)/I29</f>
        <v>-0.20280520596939405</v>
      </c>
      <c r="I29" s="808">
        <v>6968.0021695609976</v>
      </c>
      <c r="J29" s="185">
        <v>74654.790399999983</v>
      </c>
      <c r="K29" s="193">
        <f t="shared" si="9"/>
        <v>1.975941990034262E-2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04"/>
      <c r="B30" s="1005"/>
      <c r="C30" s="155" t="s">
        <v>2</v>
      </c>
      <c r="D30" s="142">
        <v>2834917</v>
      </c>
      <c r="E30" s="143">
        <v>401993.66642453696</v>
      </c>
      <c r="F30" s="144">
        <v>4307960.548659985</v>
      </c>
      <c r="G30" s="1097">
        <f>E30/$E$30</f>
        <v>1</v>
      </c>
      <c r="H30" s="787">
        <f>(E30-I30)/I30</f>
        <v>0.13994821741869937</v>
      </c>
      <c r="I30" s="811">
        <v>352642.04135062563</v>
      </c>
      <c r="J30" s="205">
        <v>3772055.9250699817</v>
      </c>
      <c r="K30" s="195">
        <f t="shared" si="9"/>
        <v>1</v>
      </c>
      <c r="L30" s="178"/>
    </row>
    <row r="31" spans="1:21" ht="12.95" customHeight="1" thickTop="1" x14ac:dyDescent="0.2">
      <c r="A31" s="1006" t="str">
        <f>T!E17</f>
        <v>III. čtvrtletí</v>
      </c>
      <c r="B31" s="1007"/>
      <c r="C31" s="179" t="s">
        <v>6</v>
      </c>
      <c r="D31" s="180">
        <f>D24</f>
        <v>1606</v>
      </c>
      <c r="E31" s="1098">
        <f>E10+E17+E24</f>
        <v>768221.02685360704</v>
      </c>
      <c r="F31" s="181">
        <f>F10+F17+F24</f>
        <v>8230575.1888099983</v>
      </c>
      <c r="G31" s="1099">
        <f>E31/$E$37</f>
        <v>0.74833554735175134</v>
      </c>
      <c r="H31" s="1087">
        <f>(E31-I31)/I31</f>
        <v>0.15636150597138676</v>
      </c>
      <c r="I31" s="812">
        <v>664343.30690407474</v>
      </c>
      <c r="J31" s="212">
        <v>7105744.5011999998</v>
      </c>
      <c r="K31" s="193">
        <f>I31/$I$37</f>
        <v>0.71599281625656663</v>
      </c>
      <c r="L31" s="148"/>
    </row>
    <row r="32" spans="1:21" ht="12.95" customHeight="1" x14ac:dyDescent="0.2">
      <c r="A32" s="1008"/>
      <c r="B32" s="1009"/>
      <c r="C32" s="154" t="s">
        <v>7</v>
      </c>
      <c r="D32" s="132">
        <f t="shared" ref="D32:D34" si="11">D25</f>
        <v>6787</v>
      </c>
      <c r="E32" s="151">
        <f>E11+E18+E25</f>
        <v>82264.286701896446</v>
      </c>
      <c r="F32" s="133">
        <f t="shared" ref="F32" si="12">F11+F18+F25</f>
        <v>881480.26288000005</v>
      </c>
      <c r="G32" s="1093">
        <f t="shared" ref="G32:G37" si="13">E32/$E$37</f>
        <v>8.0134867264309156E-2</v>
      </c>
      <c r="H32" s="238">
        <f t="shared" ref="H32:H34" si="14">(E32-I32)/I32</f>
        <v>3.5777726785363145E-2</v>
      </c>
      <c r="I32" s="808">
        <v>79422.722244869714</v>
      </c>
      <c r="J32" s="185">
        <v>849302.38304400002</v>
      </c>
      <c r="K32" s="193">
        <f t="shared" ref="K32:K37" si="15">I32/$I$37</f>
        <v>8.5597458398234877E-2</v>
      </c>
      <c r="L32" s="148"/>
    </row>
    <row r="33" spans="1:12" ht="12.95" customHeight="1" x14ac:dyDescent="0.2">
      <c r="A33" s="1008"/>
      <c r="B33" s="1009"/>
      <c r="C33" s="154" t="s">
        <v>8</v>
      </c>
      <c r="D33" s="132">
        <f t="shared" si="11"/>
        <v>198982</v>
      </c>
      <c r="E33" s="151">
        <f t="shared" ref="E33:F33" si="16">E12+E19+E26</f>
        <v>51649.968108497429</v>
      </c>
      <c r="F33" s="133">
        <f t="shared" si="16"/>
        <v>553446.83026601118</v>
      </c>
      <c r="G33" s="1093">
        <f t="shared" si="13"/>
        <v>5.0313003424909374E-2</v>
      </c>
      <c r="H33" s="238">
        <f t="shared" si="14"/>
        <v>-2.5621794691504204E-2</v>
      </c>
      <c r="I33" s="808">
        <v>53008.131572631639</v>
      </c>
      <c r="J33" s="185">
        <v>566835.9501162871</v>
      </c>
      <c r="K33" s="193">
        <f t="shared" si="15"/>
        <v>5.7129259849181095E-2</v>
      </c>
      <c r="L33" s="148"/>
    </row>
    <row r="34" spans="1:12" ht="12.95" customHeight="1" x14ac:dyDescent="0.2">
      <c r="A34" s="1008"/>
      <c r="B34" s="1009"/>
      <c r="C34" s="154" t="s">
        <v>9</v>
      </c>
      <c r="D34" s="132">
        <f t="shared" si="11"/>
        <v>2627542</v>
      </c>
      <c r="E34" s="151">
        <f t="shared" ref="E34:F36" si="17">E13+E20+E27</f>
        <v>109398.70433832696</v>
      </c>
      <c r="F34" s="133">
        <f t="shared" si="17"/>
        <v>1172278.6091029353</v>
      </c>
      <c r="G34" s="1093">
        <f t="shared" si="13"/>
        <v>0.10656690773734181</v>
      </c>
      <c r="H34" s="238">
        <f t="shared" si="14"/>
        <v>-1.80583335411806E-2</v>
      </c>
      <c r="I34" s="808">
        <v>111410.59400488829</v>
      </c>
      <c r="J34" s="185">
        <v>1191388.7222312493</v>
      </c>
      <c r="K34" s="193">
        <f t="shared" si="15"/>
        <v>0.12007223393897289</v>
      </c>
      <c r="L34" s="148"/>
    </row>
    <row r="35" spans="1:12" ht="12.95" customHeight="1" x14ac:dyDescent="0.2">
      <c r="A35" s="1008"/>
      <c r="B35" s="1009"/>
      <c r="C35" s="207" t="s">
        <v>261</v>
      </c>
      <c r="D35" s="208">
        <f>SUM(D31:D34)</f>
        <v>2834917</v>
      </c>
      <c r="E35" s="1094">
        <f t="shared" ref="E35" si="18">SUM(E31:E34)</f>
        <v>1011533.9860023279</v>
      </c>
      <c r="F35" s="209">
        <f t="shared" ref="F35" si="19">SUM(F31:F34)</f>
        <v>10837780.891058944</v>
      </c>
      <c r="G35" s="1095">
        <f t="shared" si="13"/>
        <v>0.98535032577831172</v>
      </c>
      <c r="H35" s="1085">
        <f>(E35-I35)/I35</f>
        <v>0.11379758439899287</v>
      </c>
      <c r="I35" s="809">
        <v>908184.75472646439</v>
      </c>
      <c r="J35" s="210">
        <v>9713271.556591535</v>
      </c>
      <c r="K35" s="211">
        <f t="shared" si="15"/>
        <v>0.97879176844295546</v>
      </c>
      <c r="L35" s="148"/>
    </row>
    <row r="36" spans="1:12" ht="12.95" customHeight="1" x14ac:dyDescent="0.2">
      <c r="A36" s="1008"/>
      <c r="B36" s="1009"/>
      <c r="C36" s="154" t="s">
        <v>96</v>
      </c>
      <c r="D36" s="132"/>
      <c r="E36" s="151">
        <f t="shared" si="17"/>
        <v>15038.959212191701</v>
      </c>
      <c r="F36" s="133">
        <f t="shared" si="17"/>
        <v>161436.86414000002</v>
      </c>
      <c r="G36" s="1093">
        <f t="shared" si="13"/>
        <v>1.464967422168822E-2</v>
      </c>
      <c r="H36" s="238">
        <f t="shared" ref="H36" si="20">(E36-I36)/I36</f>
        <v>-0.23576059615490438</v>
      </c>
      <c r="I36" s="808">
        <v>19678.335265790563</v>
      </c>
      <c r="J36" s="185">
        <v>210556.62044000003</v>
      </c>
      <c r="K36" s="193">
        <f t="shared" si="15"/>
        <v>2.1208231557044502E-2</v>
      </c>
      <c r="L36" s="148"/>
    </row>
    <row r="37" spans="1:12" ht="12.95" customHeight="1" x14ac:dyDescent="0.2">
      <c r="A37" s="1008"/>
      <c r="B37" s="1009"/>
      <c r="C37" s="157" t="s">
        <v>2</v>
      </c>
      <c r="D37" s="158">
        <f>SUM(D31:D34)</f>
        <v>2834917</v>
      </c>
      <c r="E37" s="159">
        <f>SUM(E35:E36)</f>
        <v>1026572.9452145196</v>
      </c>
      <c r="F37" s="160">
        <f>SUM(F35:F36)</f>
        <v>10999217.755198944</v>
      </c>
      <c r="G37" s="1100">
        <f t="shared" si="13"/>
        <v>1</v>
      </c>
      <c r="H37" s="1088">
        <f>(E37-I37)/I37</f>
        <v>0.10638407356314669</v>
      </c>
      <c r="I37" s="813">
        <v>927863.08999225497</v>
      </c>
      <c r="J37" s="189">
        <v>9923828.1770315357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814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0" t="s">
        <v>188</v>
      </c>
      <c r="B40" s="990"/>
      <c r="C40" s="990"/>
      <c r="D40" s="990"/>
      <c r="E40" s="990"/>
      <c r="F40" s="138"/>
      <c r="G40" s="990" t="s">
        <v>189</v>
      </c>
      <c r="H40" s="990"/>
      <c r="I40" s="990"/>
      <c r="J40" s="990"/>
      <c r="K40" s="993"/>
      <c r="L40" s="148"/>
    </row>
    <row r="41" spans="1:12" ht="15" customHeight="1" x14ac:dyDescent="0.2">
      <c r="A41" s="991" t="str">
        <f>A31</f>
        <v>III. čtvrtletí</v>
      </c>
      <c r="B41" s="992"/>
      <c r="C41" s="992"/>
      <c r="D41" s="992"/>
      <c r="E41" s="992"/>
      <c r="F41" s="138"/>
      <c r="G41" s="994" t="str">
        <f>A31</f>
        <v>III. čtvrtletí</v>
      </c>
      <c r="H41" s="994"/>
      <c r="I41" s="994"/>
      <c r="J41" s="994"/>
      <c r="K41" s="995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2016</v>
      </c>
      <c r="D45" s="138">
        <f>I6</f>
        <v>2015</v>
      </c>
      <c r="H45" s="138"/>
      <c r="I45" s="138">
        <f>E6</f>
        <v>2016</v>
      </c>
      <c r="J45" s="138">
        <f>I6</f>
        <v>2015</v>
      </c>
      <c r="K45" s="138"/>
      <c r="L45" s="148"/>
    </row>
    <row r="46" spans="1:12" ht="15" customHeight="1" x14ac:dyDescent="0.2">
      <c r="A46" s="138"/>
      <c r="B46" s="138" t="str">
        <f>A10</f>
        <v>červenec</v>
      </c>
      <c r="C46" s="413">
        <f>E16</f>
        <v>296649.76136228547</v>
      </c>
      <c r="D46" s="413">
        <f>I16</f>
        <v>298042.56704790407</v>
      </c>
      <c r="H46" s="138" t="str">
        <f>A10</f>
        <v>červenec</v>
      </c>
      <c r="I46" s="414">
        <f>E16/E37</f>
        <v>0.28897095208397056</v>
      </c>
      <c r="J46" s="414">
        <f>I16/I37</f>
        <v>0.32121394876305714</v>
      </c>
      <c r="K46" s="138"/>
      <c r="L46" s="148"/>
    </row>
    <row r="47" spans="1:12" ht="15" customHeight="1" x14ac:dyDescent="0.2">
      <c r="A47" s="138"/>
      <c r="B47" s="138" t="str">
        <f>A17</f>
        <v>srpen</v>
      </c>
      <c r="C47" s="413">
        <f>E23</f>
        <v>327929.51742769702</v>
      </c>
      <c r="D47" s="413">
        <f>I23</f>
        <v>277178.48159372521</v>
      </c>
      <c r="H47" s="138" t="str">
        <f>A17</f>
        <v>srpen</v>
      </c>
      <c r="I47" s="414">
        <f>E23/E37</f>
        <v>0.31944102847866368</v>
      </c>
      <c r="J47" s="414">
        <f>I23/I37</f>
        <v>0.29872778062121091</v>
      </c>
      <c r="K47" s="138"/>
      <c r="L47" s="148"/>
    </row>
    <row r="48" spans="1:12" ht="15" customHeight="1" x14ac:dyDescent="0.2">
      <c r="A48" s="138"/>
      <c r="B48" s="138" t="str">
        <f>A24</f>
        <v>září</v>
      </c>
      <c r="C48" s="413">
        <f>E30</f>
        <v>401993.66642453696</v>
      </c>
      <c r="D48" s="413">
        <f>I30</f>
        <v>352642.04135062563</v>
      </c>
      <c r="H48" s="138" t="str">
        <f>A24</f>
        <v>září</v>
      </c>
      <c r="I48" s="414">
        <f>E30/E37</f>
        <v>0.3915880194373656</v>
      </c>
      <c r="J48" s="414">
        <f>I30/I37</f>
        <v>0.38005827061573189</v>
      </c>
      <c r="K48" s="138"/>
      <c r="L48" s="148"/>
    </row>
    <row r="49" spans="1:12" ht="15" customHeight="1" x14ac:dyDescent="0.2">
      <c r="A49" s="138"/>
      <c r="B49" s="138"/>
      <c r="C49" s="413">
        <f>SUM(C46:C48)</f>
        <v>1026572.9452145194</v>
      </c>
      <c r="D49" s="413">
        <f>SUM(D46:D48)</f>
        <v>927863.08999225497</v>
      </c>
      <c r="E49" s="138"/>
      <c r="F49" s="138"/>
      <c r="G49" s="138"/>
      <c r="H49" s="138"/>
      <c r="I49" s="284">
        <f>SUM(I46:I48)</f>
        <v>0.99999999999999978</v>
      </c>
      <c r="J49" s="284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34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K1:L1"/>
    <mergeCell ref="A5:D5"/>
    <mergeCell ref="E6:G6"/>
    <mergeCell ref="I6:K6"/>
    <mergeCell ref="H7:H9"/>
    <mergeCell ref="D8:D9"/>
    <mergeCell ref="E8:F8"/>
    <mergeCell ref="I8:J8"/>
    <mergeCell ref="A9:B9"/>
    <mergeCell ref="A3:L3"/>
    <mergeCell ref="A40:E40"/>
    <mergeCell ref="A41:E41"/>
    <mergeCell ref="G40:K40"/>
    <mergeCell ref="G41:K41"/>
    <mergeCell ref="A10:B16"/>
    <mergeCell ref="A17:B23"/>
    <mergeCell ref="A24:B30"/>
    <mergeCell ref="A31:B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269</v>
      </c>
      <c r="L1" s="1010"/>
    </row>
    <row r="2" spans="1:17" ht="6.75" customHeight="1" x14ac:dyDescent="0.2"/>
    <row r="3" spans="1:17" ht="30" customHeight="1" x14ac:dyDescent="0.2">
      <c r="A3" s="1023" t="s">
        <v>233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10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805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16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6</v>
      </c>
      <c r="D10" s="132">
        <v>185</v>
      </c>
      <c r="E10" s="151">
        <v>9786.7563249399991</v>
      </c>
      <c r="F10" s="133">
        <v>104921.28</v>
      </c>
      <c r="G10" s="1092">
        <f>E10/$E$16</f>
        <v>0.44886955508249776</v>
      </c>
      <c r="H10" s="238">
        <f>(E10-I10)/I10</f>
        <v>0.17614927662023602</v>
      </c>
      <c r="I10" s="807">
        <v>8321.0154692804535</v>
      </c>
      <c r="J10" s="187">
        <v>88138.611999999994</v>
      </c>
      <c r="K10" s="192">
        <f>I10/$I$16</f>
        <v>0.41517960120618091</v>
      </c>
      <c r="L10" s="148"/>
    </row>
    <row r="11" spans="1:17" ht="12.95" customHeight="1" x14ac:dyDescent="0.2">
      <c r="A11" s="998"/>
      <c r="B11" s="999"/>
      <c r="C11" s="154" t="s">
        <v>7</v>
      </c>
      <c r="D11" s="132">
        <v>1626</v>
      </c>
      <c r="E11" s="151">
        <v>3510.4830936550302</v>
      </c>
      <c r="F11" s="133">
        <v>37634.981</v>
      </c>
      <c r="G11" s="1093">
        <f t="shared" ref="G11:G15" si="0">E11/$E$16</f>
        <v>0.1610082985675261</v>
      </c>
      <c r="H11" s="238">
        <f t="shared" ref="H11:H15" si="1">(E11-I11)/I11</f>
        <v>3.5308941870862091E-3</v>
      </c>
      <c r="I11" s="808">
        <v>3498.1315612597155</v>
      </c>
      <c r="J11" s="185">
        <v>37053.036</v>
      </c>
      <c r="K11" s="193">
        <f t="shared" ref="K11:K16" si="2">I11/$I$16</f>
        <v>0.17454033968959243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154" t="s">
        <v>8</v>
      </c>
      <c r="D12" s="132">
        <v>38353</v>
      </c>
      <c r="E12" s="151">
        <v>2348.3262788043958</v>
      </c>
      <c r="F12" s="133">
        <v>25175.798466126733</v>
      </c>
      <c r="G12" s="1093">
        <f t="shared" si="0"/>
        <v>0.10770597907595592</v>
      </c>
      <c r="H12" s="238">
        <f t="shared" si="1"/>
        <v>5.0998138991243627E-2</v>
      </c>
      <c r="I12" s="808">
        <v>2234.3771998096381</v>
      </c>
      <c r="J12" s="185">
        <v>23667.051216424792</v>
      </c>
      <c r="K12" s="193">
        <f t="shared" si="2"/>
        <v>0.11148493091809711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9</v>
      </c>
      <c r="D13" s="132">
        <v>387002</v>
      </c>
      <c r="E13" s="151">
        <v>5024.3409912943835</v>
      </c>
      <c r="F13" s="133">
        <v>53864.659848855255</v>
      </c>
      <c r="G13" s="1093">
        <f t="shared" si="0"/>
        <v>0.23044138736731984</v>
      </c>
      <c r="H13" s="238">
        <f t="shared" si="1"/>
        <v>0.11381653774304885</v>
      </c>
      <c r="I13" s="808">
        <v>4510.9233172954291</v>
      </c>
      <c r="J13" s="185">
        <v>47780.765572120668</v>
      </c>
      <c r="K13" s="193">
        <f t="shared" si="2"/>
        <v>0.22507389282720922</v>
      </c>
      <c r="L13" s="149"/>
      <c r="M13" s="134"/>
      <c r="O13" s="134"/>
      <c r="P13" s="134"/>
      <c r="Q13" s="134"/>
    </row>
    <row r="14" spans="1:17" ht="12.95" customHeight="1" x14ac:dyDescent="0.2">
      <c r="A14" s="998"/>
      <c r="B14" s="999"/>
      <c r="C14" s="207" t="s">
        <v>261</v>
      </c>
      <c r="D14" s="208">
        <v>427166</v>
      </c>
      <c r="E14" s="1094">
        <v>20669.906688693809</v>
      </c>
      <c r="F14" s="209">
        <v>221596.71931498198</v>
      </c>
      <c r="G14" s="1095">
        <f>E14/$E$16</f>
        <v>0.9480252200932997</v>
      </c>
      <c r="H14" s="1085">
        <f>(E14-I14)/I14</f>
        <v>0.11341350910900852</v>
      </c>
      <c r="I14" s="809">
        <v>18564.447547645235</v>
      </c>
      <c r="J14" s="210">
        <v>196639.46478854545</v>
      </c>
      <c r="K14" s="211">
        <f t="shared" si="2"/>
        <v>0.92627876464107961</v>
      </c>
      <c r="L14" s="149"/>
      <c r="M14" s="134"/>
      <c r="O14" s="134"/>
      <c r="P14" s="134"/>
      <c r="Q14" s="134"/>
    </row>
    <row r="15" spans="1:17" ht="12.95" customHeight="1" x14ac:dyDescent="0.2">
      <c r="A15" s="998"/>
      <c r="B15" s="999"/>
      <c r="C15" s="154" t="s">
        <v>96</v>
      </c>
      <c r="D15" s="819">
        <v>0</v>
      </c>
      <c r="E15" s="151">
        <v>1133.2123113045106</v>
      </c>
      <c r="F15" s="133">
        <v>12148.876</v>
      </c>
      <c r="G15" s="1093">
        <f t="shared" si="0"/>
        <v>5.1974779906700415E-2</v>
      </c>
      <c r="H15" s="238">
        <f t="shared" si="1"/>
        <v>-0.23303003341623779</v>
      </c>
      <c r="I15" s="808">
        <v>1477.5184957398856</v>
      </c>
      <c r="J15" s="185">
        <v>15650.224999999999</v>
      </c>
      <c r="K15" s="193">
        <f t="shared" si="2"/>
        <v>7.3721235358920417E-2</v>
      </c>
      <c r="L15" s="149"/>
      <c r="M15" s="134"/>
      <c r="O15" s="134"/>
      <c r="P15" s="134"/>
      <c r="Q15" s="134"/>
    </row>
    <row r="16" spans="1:17" ht="12.95" customHeight="1" x14ac:dyDescent="0.2">
      <c r="A16" s="1000"/>
      <c r="B16" s="1001"/>
      <c r="C16" s="156" t="s">
        <v>2</v>
      </c>
      <c r="D16" s="145">
        <v>427166</v>
      </c>
      <c r="E16" s="146">
        <v>21803.118999998318</v>
      </c>
      <c r="F16" s="147">
        <v>233745.59531498197</v>
      </c>
      <c r="G16" s="1096">
        <f>SUM(G14:G15)</f>
        <v>1.0000000000000002</v>
      </c>
      <c r="H16" s="1086">
        <f>(E16-I16)/I16</f>
        <v>8.7873263171926619E-2</v>
      </c>
      <c r="I16" s="810">
        <v>20041.96604338512</v>
      </c>
      <c r="J16" s="186">
        <v>212289.68978854545</v>
      </c>
      <c r="K16" s="206">
        <f t="shared" si="2"/>
        <v>1</v>
      </c>
      <c r="L16" s="166"/>
      <c r="M16" s="134"/>
    </row>
    <row r="17" spans="1:21" ht="12.95" customHeight="1" x14ac:dyDescent="0.2">
      <c r="A17" s="1002" t="str">
        <f>T!J21</f>
        <v>srpen</v>
      </c>
      <c r="B17" s="1003"/>
      <c r="C17" s="153" t="s">
        <v>6</v>
      </c>
      <c r="D17" s="132">
        <v>185</v>
      </c>
      <c r="E17" s="151">
        <v>7736.4940567438844</v>
      </c>
      <c r="F17" s="133">
        <v>82722.048999999999</v>
      </c>
      <c r="G17" s="1092">
        <f>E17/$E$23</f>
        <v>0.37596382498284425</v>
      </c>
      <c r="H17" s="238">
        <f>(E17-I17)/I17</f>
        <v>3.7950557825866902E-3</v>
      </c>
      <c r="I17" s="807">
        <v>7707.2446334299757</v>
      </c>
      <c r="J17" s="187">
        <v>82492.856</v>
      </c>
      <c r="K17" s="192">
        <f>I17/$I$23</f>
        <v>0.40761430414929745</v>
      </c>
      <c r="L17" s="149"/>
      <c r="M17" s="134"/>
      <c r="N17" s="134"/>
    </row>
    <row r="18" spans="1:21" ht="12.95" customHeight="1" x14ac:dyDescent="0.2">
      <c r="A18" s="1002"/>
      <c r="B18" s="1003"/>
      <c r="C18" s="154" t="s">
        <v>7</v>
      </c>
      <c r="D18" s="132">
        <v>1624</v>
      </c>
      <c r="E18" s="151">
        <v>3694.2221148204412</v>
      </c>
      <c r="F18" s="133">
        <v>39500.233999999997</v>
      </c>
      <c r="G18" s="1093">
        <f t="shared" ref="G18:G23" si="3">E18/$E$23</f>
        <v>0.17952497170387011</v>
      </c>
      <c r="H18" s="238">
        <f t="shared" ref="H18:H20" si="4">(E18-I18)/I18</f>
        <v>0.12251166928617728</v>
      </c>
      <c r="I18" s="808">
        <v>3291.0322590852484</v>
      </c>
      <c r="J18" s="185">
        <v>35224.853000000003</v>
      </c>
      <c r="K18" s="193">
        <f t="shared" ref="K18:K23" si="5">I18/$I$23</f>
        <v>0.17405335992597462</v>
      </c>
      <c r="L18" s="150"/>
      <c r="M18" s="137"/>
      <c r="N18" s="134"/>
    </row>
    <row r="19" spans="1:21" ht="12.95" customHeight="1" x14ac:dyDescent="0.2">
      <c r="A19" s="1002"/>
      <c r="B19" s="1003"/>
      <c r="C19" s="154" t="s">
        <v>8</v>
      </c>
      <c r="D19" s="132">
        <v>38425</v>
      </c>
      <c r="E19" s="151">
        <v>2772.2804352332091</v>
      </c>
      <c r="F19" s="133">
        <v>29642.431478610808</v>
      </c>
      <c r="G19" s="1093">
        <f t="shared" si="3"/>
        <v>0.13472215563157203</v>
      </c>
      <c r="H19" s="238">
        <f t="shared" si="4"/>
        <v>0.29469503789675666</v>
      </c>
      <c r="I19" s="808">
        <v>2141.2613426995154</v>
      </c>
      <c r="J19" s="185">
        <v>22918.528319785542</v>
      </c>
      <c r="K19" s="193">
        <f t="shared" si="5"/>
        <v>0.1132452379181618</v>
      </c>
      <c r="L19" s="149"/>
      <c r="M19" s="134"/>
      <c r="N19" s="134"/>
      <c r="O19" s="134"/>
      <c r="P19" s="134"/>
    </row>
    <row r="20" spans="1:21" ht="12.95" customHeight="1" x14ac:dyDescent="0.2">
      <c r="A20" s="1002"/>
      <c r="B20" s="1003"/>
      <c r="C20" s="154" t="s">
        <v>9</v>
      </c>
      <c r="D20" s="132">
        <v>386617</v>
      </c>
      <c r="E20" s="151">
        <v>5250.1773366674179</v>
      </c>
      <c r="F20" s="133">
        <v>56137.185825368186</v>
      </c>
      <c r="G20" s="1093">
        <f t="shared" si="3"/>
        <v>0.25513840492271828</v>
      </c>
      <c r="H20" s="238">
        <f t="shared" si="4"/>
        <v>0.2169488174774159</v>
      </c>
      <c r="I20" s="808">
        <v>4314.2137625396481</v>
      </c>
      <c r="J20" s="185">
        <v>46176.255239222686</v>
      </c>
      <c r="K20" s="193">
        <f t="shared" si="5"/>
        <v>0.22816652700257101</v>
      </c>
      <c r="L20" s="149"/>
      <c r="M20" s="134"/>
      <c r="N20" s="134"/>
      <c r="O20" s="134"/>
      <c r="P20" s="134"/>
    </row>
    <row r="21" spans="1:21" ht="12.95" customHeight="1" x14ac:dyDescent="0.2">
      <c r="A21" s="1002"/>
      <c r="B21" s="1003"/>
      <c r="C21" s="207" t="s">
        <v>261</v>
      </c>
      <c r="D21" s="208">
        <v>426851</v>
      </c>
      <c r="E21" s="1094">
        <v>19453.173943464953</v>
      </c>
      <c r="F21" s="209">
        <v>208001.900303979</v>
      </c>
      <c r="G21" s="1095">
        <f t="shared" si="3"/>
        <v>0.94534935724100466</v>
      </c>
      <c r="H21" s="1085">
        <f>(E21-I21)/I21</f>
        <v>0.11455542315301694</v>
      </c>
      <c r="I21" s="809">
        <v>17453.751997754385</v>
      </c>
      <c r="J21" s="210">
        <v>186812.49255900824</v>
      </c>
      <c r="K21" s="211">
        <f t="shared" si="5"/>
        <v>0.9230794289960047</v>
      </c>
      <c r="L21" s="149"/>
      <c r="M21" s="134"/>
      <c r="N21" s="134"/>
      <c r="O21" s="134"/>
      <c r="P21" s="134"/>
    </row>
    <row r="22" spans="1:21" ht="12.95" customHeight="1" x14ac:dyDescent="0.2">
      <c r="A22" s="1002"/>
      <c r="B22" s="1003"/>
      <c r="C22" s="154" t="s">
        <v>96</v>
      </c>
      <c r="D22" s="819">
        <v>0</v>
      </c>
      <c r="E22" s="151">
        <v>1124.5879119393833</v>
      </c>
      <c r="F22" s="133">
        <v>12028.284</v>
      </c>
      <c r="G22" s="1093">
        <f t="shared" si="3"/>
        <v>5.4650642758995331E-2</v>
      </c>
      <c r="H22" s="238">
        <f t="shared" ref="H22" si="6">(E22-I22)/I22</f>
        <v>-0.22678337449331051</v>
      </c>
      <c r="I22" s="808">
        <v>1454.428002246382</v>
      </c>
      <c r="J22" s="185">
        <v>15567.155999999999</v>
      </c>
      <c r="K22" s="193">
        <f t="shared" si="5"/>
        <v>7.6920571003995256E-2</v>
      </c>
      <c r="L22" s="149"/>
      <c r="M22" s="134"/>
      <c r="N22" s="134"/>
      <c r="O22" s="134"/>
      <c r="P22" s="134"/>
    </row>
    <row r="23" spans="1:21" ht="12.95" customHeight="1" x14ac:dyDescent="0.2">
      <c r="A23" s="1002"/>
      <c r="B23" s="1003"/>
      <c r="C23" s="156" t="s">
        <v>2</v>
      </c>
      <c r="D23" s="145">
        <v>426851</v>
      </c>
      <c r="E23" s="146">
        <v>20577.761855404337</v>
      </c>
      <c r="F23" s="147">
        <v>220030.18430397898</v>
      </c>
      <c r="G23" s="1097">
        <f t="shared" si="3"/>
        <v>1</v>
      </c>
      <c r="H23" s="1086">
        <f>(E23-I23)/I23</f>
        <v>8.8299447932244188E-2</v>
      </c>
      <c r="I23" s="810">
        <v>18908.180000000768</v>
      </c>
      <c r="J23" s="186">
        <v>202379.64855900823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2" t="str">
        <f>T!J22</f>
        <v>září</v>
      </c>
      <c r="B24" s="1003"/>
      <c r="C24" s="153" t="s">
        <v>6</v>
      </c>
      <c r="D24" s="132">
        <v>185</v>
      </c>
      <c r="E24" s="151">
        <v>8630.7984719230662</v>
      </c>
      <c r="F24" s="133">
        <v>92415.638120000003</v>
      </c>
      <c r="G24" s="1092">
        <f>E24/$E$30</f>
        <v>0.35843938251556018</v>
      </c>
      <c r="H24" s="238">
        <f>(E24-I24)/I24</f>
        <v>-0.13790137633677838</v>
      </c>
      <c r="I24" s="807">
        <v>10011.381801364159</v>
      </c>
      <c r="J24" s="187">
        <v>107040.15700000001</v>
      </c>
      <c r="K24" s="192">
        <f>I24/$I$30</f>
        <v>0.34216101316554548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2"/>
      <c r="B25" s="1003"/>
      <c r="C25" s="154" t="s">
        <v>7</v>
      </c>
      <c r="D25" s="132">
        <v>1625</v>
      </c>
      <c r="E25" s="151">
        <v>4507.3884934209718</v>
      </c>
      <c r="F25" s="133">
        <v>48263.475810000004</v>
      </c>
      <c r="G25" s="1093">
        <f t="shared" ref="G25:G29" si="7">E25/$E$30</f>
        <v>0.18719305677167197</v>
      </c>
      <c r="H25" s="238">
        <f t="shared" ref="H25:H27" si="8">(E25-I25)/I25</f>
        <v>-0.14479219492958686</v>
      </c>
      <c r="I25" s="808">
        <v>5270.5184245247365</v>
      </c>
      <c r="J25" s="185">
        <v>56351.546999999999</v>
      </c>
      <c r="K25" s="193">
        <f t="shared" ref="K25:K30" si="9">I25/$I$30</f>
        <v>0.18013157022912965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2"/>
      <c r="B26" s="1003"/>
      <c r="C26" s="154" t="s">
        <v>8</v>
      </c>
      <c r="D26" s="132">
        <v>38386</v>
      </c>
      <c r="E26" s="151">
        <v>3650.9449124598309</v>
      </c>
      <c r="F26" s="133">
        <v>39092.989593273676</v>
      </c>
      <c r="G26" s="1093">
        <f t="shared" si="7"/>
        <v>0.15162472444207625</v>
      </c>
      <c r="H26" s="238">
        <f t="shared" si="8"/>
        <v>-0.23924495586527192</v>
      </c>
      <c r="I26" s="808">
        <v>4799.1070721224905</v>
      </c>
      <c r="J26" s="185">
        <v>51311.291594076793</v>
      </c>
      <c r="K26" s="193">
        <f t="shared" si="9"/>
        <v>0.16402004944648266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2"/>
      <c r="B27" s="1003"/>
      <c r="C27" s="154" t="s">
        <v>9</v>
      </c>
      <c r="D27" s="132">
        <v>386464</v>
      </c>
      <c r="E27" s="151">
        <v>6135.1874923651494</v>
      </c>
      <c r="F27" s="133">
        <v>65693.355156711783</v>
      </c>
      <c r="G27" s="1093">
        <f t="shared" si="7"/>
        <v>0.2547959871307901</v>
      </c>
      <c r="H27" s="238">
        <f t="shared" si="8"/>
        <v>-0.18273515355029321</v>
      </c>
      <c r="I27" s="808">
        <v>7506.9758830532292</v>
      </c>
      <c r="J27" s="185">
        <v>80263.395405905772</v>
      </c>
      <c r="K27" s="193">
        <f t="shared" si="9"/>
        <v>0.2565674274459106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2"/>
      <c r="B28" s="1003"/>
      <c r="C28" s="207" t="s">
        <v>261</v>
      </c>
      <c r="D28" s="208">
        <v>426660</v>
      </c>
      <c r="E28" s="1094">
        <v>22924.319370169018</v>
      </c>
      <c r="F28" s="209">
        <v>245465.45867998543</v>
      </c>
      <c r="G28" s="1095">
        <f t="shared" si="7"/>
        <v>0.95205315086009845</v>
      </c>
      <c r="H28" s="1085">
        <f>(E28-I28)/I28</f>
        <v>-0.16904692816024941</v>
      </c>
      <c r="I28" s="809">
        <v>27587.983181064617</v>
      </c>
      <c r="J28" s="210">
        <v>294966.39099998254</v>
      </c>
      <c r="K28" s="211">
        <f t="shared" si="9"/>
        <v>0.94288006028706839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2"/>
      <c r="B29" s="1003"/>
      <c r="C29" s="154" t="s">
        <v>96</v>
      </c>
      <c r="D29" s="819">
        <v>0</v>
      </c>
      <c r="E29" s="151">
        <v>1154.5036970713572</v>
      </c>
      <c r="F29" s="133">
        <v>12362.00548</v>
      </c>
      <c r="G29" s="1093">
        <f t="shared" si="7"/>
        <v>4.7946849139901611E-2</v>
      </c>
      <c r="H29" s="238">
        <f t="shared" ref="H29" si="10">(E29-I29)/I29</f>
        <v>-0.30921311032516657</v>
      </c>
      <c r="I29" s="808">
        <v>1671.2877941485024</v>
      </c>
      <c r="J29" s="185">
        <v>17869.144</v>
      </c>
      <c r="K29" s="193">
        <f t="shared" si="9"/>
        <v>5.7119939712931583E-2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04"/>
      <c r="B30" s="1005"/>
      <c r="C30" s="155" t="s">
        <v>2</v>
      </c>
      <c r="D30" s="142">
        <v>426660</v>
      </c>
      <c r="E30" s="143">
        <v>24078.823067240373</v>
      </c>
      <c r="F30" s="144">
        <v>257827.46415998542</v>
      </c>
      <c r="G30" s="1097">
        <f>E30/$E$30</f>
        <v>1</v>
      </c>
      <c r="H30" s="787">
        <f>(E30-I30)/I30</f>
        <v>-0.17705321203530133</v>
      </c>
      <c r="I30" s="811">
        <v>29259.27097521312</v>
      </c>
      <c r="J30" s="205">
        <v>312835.53499998257</v>
      </c>
      <c r="K30" s="195">
        <f t="shared" si="9"/>
        <v>1</v>
      </c>
      <c r="L30" s="178"/>
    </row>
    <row r="31" spans="1:21" ht="12.95" customHeight="1" thickTop="1" x14ac:dyDescent="0.2">
      <c r="A31" s="1024" t="str">
        <f>T!E17</f>
        <v>III. čtvrtletí</v>
      </c>
      <c r="B31" s="1025"/>
      <c r="C31" s="179" t="s">
        <v>6</v>
      </c>
      <c r="D31" s="180">
        <f>D24</f>
        <v>185</v>
      </c>
      <c r="E31" s="1098">
        <f>E10+E17+E24</f>
        <v>26154.04885360695</v>
      </c>
      <c r="F31" s="181">
        <f>F10+F17+F24</f>
        <v>280058.96711999999</v>
      </c>
      <c r="G31" s="1099">
        <f>E31/$E$37</f>
        <v>0.39353243108108671</v>
      </c>
      <c r="H31" s="1087">
        <f>(E31-I31)/I31</f>
        <v>4.3935684658727263E-3</v>
      </c>
      <c r="I31" s="812">
        <v>26039.64190407459</v>
      </c>
      <c r="J31" s="212">
        <v>277671.625</v>
      </c>
      <c r="K31" s="193">
        <f>I31/$I$37</f>
        <v>0.38176021790325854</v>
      </c>
      <c r="L31" s="148"/>
    </row>
    <row r="32" spans="1:21" ht="12.95" customHeight="1" x14ac:dyDescent="0.2">
      <c r="A32" s="1002"/>
      <c r="B32" s="1003"/>
      <c r="C32" s="154" t="s">
        <v>7</v>
      </c>
      <c r="D32" s="132">
        <f t="shared" ref="D32:D34" si="11">D25</f>
        <v>1625</v>
      </c>
      <c r="E32" s="151">
        <f>E11+E18+E25</f>
        <v>11712.093701896443</v>
      </c>
      <c r="F32" s="133">
        <f t="shared" ref="F32" si="12">F11+F18+F25</f>
        <v>125398.69081</v>
      </c>
      <c r="G32" s="1093">
        <f t="shared" ref="G32:G37" si="13">E32/$E$37</f>
        <v>0.17622849652669151</v>
      </c>
      <c r="H32" s="238">
        <f t="shared" ref="H32:H34" si="14">(E32-I32)/I32</f>
        <v>-2.8822363302409931E-2</v>
      </c>
      <c r="I32" s="808">
        <v>12059.6822448697</v>
      </c>
      <c r="J32" s="185">
        <v>128629.43599999999</v>
      </c>
      <c r="K32" s="193">
        <f t="shared" ref="K32:K37" si="15">I32/$I$37</f>
        <v>0.1768037724407075</v>
      </c>
      <c r="L32" s="148"/>
    </row>
    <row r="33" spans="1:12" ht="12.95" customHeight="1" x14ac:dyDescent="0.2">
      <c r="A33" s="1002"/>
      <c r="B33" s="1003"/>
      <c r="C33" s="154" t="s">
        <v>8</v>
      </c>
      <c r="D33" s="132">
        <f t="shared" si="11"/>
        <v>38386</v>
      </c>
      <c r="E33" s="151">
        <f t="shared" ref="E33:F36" si="16">E12+E19+E26</f>
        <v>8771.5516264974358</v>
      </c>
      <c r="F33" s="133">
        <f t="shared" si="16"/>
        <v>93911.21953801121</v>
      </c>
      <c r="G33" s="1093">
        <f t="shared" si="13"/>
        <v>0.13198300787959033</v>
      </c>
      <c r="H33" s="238">
        <f t="shared" si="14"/>
        <v>-4.3946067288362152E-2</v>
      </c>
      <c r="I33" s="808">
        <v>9174.7456146316435</v>
      </c>
      <c r="J33" s="185">
        <v>97896.871130287123</v>
      </c>
      <c r="K33" s="193">
        <f t="shared" si="15"/>
        <v>0.13450848893972983</v>
      </c>
      <c r="L33" s="148"/>
    </row>
    <row r="34" spans="1:12" ht="12.95" customHeight="1" x14ac:dyDescent="0.2">
      <c r="A34" s="1002"/>
      <c r="B34" s="1003"/>
      <c r="C34" s="154" t="s">
        <v>9</v>
      </c>
      <c r="D34" s="132">
        <f t="shared" si="11"/>
        <v>386464</v>
      </c>
      <c r="E34" s="151">
        <f t="shared" si="16"/>
        <v>16409.705820326952</v>
      </c>
      <c r="F34" s="133">
        <f t="shared" si="16"/>
        <v>175695.20083093521</v>
      </c>
      <c r="G34" s="1093">
        <f t="shared" si="13"/>
        <v>0.24691211142660707</v>
      </c>
      <c r="H34" s="238">
        <f t="shared" si="14"/>
        <v>4.7509380822285917E-3</v>
      </c>
      <c r="I34" s="808">
        <v>16332.112962888306</v>
      </c>
      <c r="J34" s="185">
        <v>174220.41621724912</v>
      </c>
      <c r="K34" s="193">
        <f t="shared" si="15"/>
        <v>0.23944073526438361</v>
      </c>
      <c r="L34" s="148"/>
    </row>
    <row r="35" spans="1:12" ht="12.95" customHeight="1" x14ac:dyDescent="0.2">
      <c r="A35" s="1002"/>
      <c r="B35" s="1003"/>
      <c r="C35" s="207" t="s">
        <v>261</v>
      </c>
      <c r="D35" s="208">
        <f>SUM(D31:D34)</f>
        <v>426660</v>
      </c>
      <c r="E35" s="1094">
        <f t="shared" ref="E35:F35" si="17">SUM(E31:E34)</f>
        <v>63047.400002327777</v>
      </c>
      <c r="F35" s="209">
        <f t="shared" si="17"/>
        <v>675064.07829894638</v>
      </c>
      <c r="G35" s="1095">
        <f t="shared" si="13"/>
        <v>0.94865604691397554</v>
      </c>
      <c r="H35" s="1085">
        <f>(E35-I35)/I35</f>
        <v>-8.7850378718603451E-3</v>
      </c>
      <c r="I35" s="809">
        <v>63606.182726464234</v>
      </c>
      <c r="J35" s="210">
        <v>678418.34834753629</v>
      </c>
      <c r="K35" s="211">
        <f t="shared" si="15"/>
        <v>0.93251321454807934</v>
      </c>
      <c r="L35" s="148"/>
    </row>
    <row r="36" spans="1:12" ht="12.95" customHeight="1" x14ac:dyDescent="0.2">
      <c r="A36" s="1002"/>
      <c r="B36" s="1003"/>
      <c r="C36" s="154" t="s">
        <v>96</v>
      </c>
      <c r="D36" s="132"/>
      <c r="E36" s="151">
        <f t="shared" si="16"/>
        <v>3412.3039203152512</v>
      </c>
      <c r="F36" s="133">
        <f t="shared" si="16"/>
        <v>36539.165479999996</v>
      </c>
      <c r="G36" s="1093">
        <f t="shared" si="13"/>
        <v>5.1343953086024331E-2</v>
      </c>
      <c r="H36" s="238">
        <f t="shared" ref="H36" si="18">(E36-I36)/I36</f>
        <v>-0.25871600188901522</v>
      </c>
      <c r="I36" s="808">
        <v>4603.2342921347699</v>
      </c>
      <c r="J36" s="185">
        <v>49086.524999999994</v>
      </c>
      <c r="K36" s="193">
        <f t="shared" si="15"/>
        <v>6.748678545192055E-2</v>
      </c>
      <c r="L36" s="148"/>
    </row>
    <row r="37" spans="1:12" ht="12.95" customHeight="1" x14ac:dyDescent="0.2">
      <c r="A37" s="1002"/>
      <c r="B37" s="1003"/>
      <c r="C37" s="157" t="s">
        <v>2</v>
      </c>
      <c r="D37" s="158">
        <f>SUM(D31:D34)</f>
        <v>426660</v>
      </c>
      <c r="E37" s="159">
        <f>SUM(E35:E36)</f>
        <v>66459.703922643035</v>
      </c>
      <c r="F37" s="160">
        <f>SUM(F35:F36)</f>
        <v>711603.24377894634</v>
      </c>
      <c r="G37" s="1100">
        <f t="shared" si="13"/>
        <v>1</v>
      </c>
      <c r="H37" s="1088">
        <f>(E37-I37)/I37</f>
        <v>-2.5652075218277698E-2</v>
      </c>
      <c r="I37" s="813">
        <v>68209.417018599008</v>
      </c>
      <c r="J37" s="189">
        <v>727504.8733475362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815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0" t="s">
        <v>188</v>
      </c>
      <c r="B40" s="990"/>
      <c r="C40" s="990"/>
      <c r="D40" s="990"/>
      <c r="E40" s="990"/>
      <c r="F40" s="138"/>
      <c r="G40" s="990" t="s">
        <v>189</v>
      </c>
      <c r="H40" s="990"/>
      <c r="I40" s="990"/>
      <c r="J40" s="990"/>
      <c r="K40" s="993"/>
      <c r="L40" s="148"/>
    </row>
    <row r="41" spans="1:12" ht="15" customHeight="1" x14ac:dyDescent="0.2">
      <c r="A41" s="992" t="str">
        <f>A31</f>
        <v>III. čtvrtletí</v>
      </c>
      <c r="B41" s="992"/>
      <c r="C41" s="992"/>
      <c r="D41" s="992"/>
      <c r="E41" s="992"/>
      <c r="F41" s="138"/>
      <c r="G41" s="994" t="str">
        <f>A31</f>
        <v>III. čtvrtletí</v>
      </c>
      <c r="H41" s="994"/>
      <c r="I41" s="994"/>
      <c r="J41" s="994"/>
      <c r="K41" s="995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2016</v>
      </c>
      <c r="D45" s="138">
        <f>I6</f>
        <v>2015</v>
      </c>
      <c r="H45" s="138"/>
      <c r="I45" s="138">
        <f>E6</f>
        <v>2016</v>
      </c>
      <c r="J45" s="138">
        <f>I6</f>
        <v>2015</v>
      </c>
      <c r="K45" s="138"/>
      <c r="L45" s="148"/>
    </row>
    <row r="46" spans="1:12" ht="15" customHeight="1" x14ac:dyDescent="0.2">
      <c r="A46" s="138"/>
      <c r="B46" s="138" t="str">
        <f>A10</f>
        <v>červenec</v>
      </c>
      <c r="C46" s="413">
        <f>E16</f>
        <v>21803.118999998318</v>
      </c>
      <c r="D46" s="413">
        <f>I16</f>
        <v>20041.96604338512</v>
      </c>
      <c r="H46" s="138" t="str">
        <f>A10</f>
        <v>červenec</v>
      </c>
      <c r="I46" s="414">
        <f>E16/E37</f>
        <v>0.32806524424749844</v>
      </c>
      <c r="J46" s="414">
        <f>I16/I37</f>
        <v>0.29382989797318126</v>
      </c>
      <c r="K46" s="138"/>
      <c r="L46" s="148"/>
    </row>
    <row r="47" spans="1:12" ht="15" customHeight="1" x14ac:dyDescent="0.2">
      <c r="A47" s="138"/>
      <c r="B47" s="138" t="str">
        <f>A17</f>
        <v>srpen</v>
      </c>
      <c r="C47" s="413">
        <f>E23</f>
        <v>20577.761855404337</v>
      </c>
      <c r="D47" s="413">
        <f>I23</f>
        <v>18908.180000000768</v>
      </c>
      <c r="H47" s="138" t="str">
        <f>A17</f>
        <v>srpen</v>
      </c>
      <c r="I47" s="414">
        <f>E23/E37</f>
        <v>0.30962764864791142</v>
      </c>
      <c r="J47" s="414">
        <f>I23/I37</f>
        <v>0.27720776435964817</v>
      </c>
      <c r="K47" s="138"/>
      <c r="L47" s="148"/>
    </row>
    <row r="48" spans="1:12" ht="15" customHeight="1" x14ac:dyDescent="0.2">
      <c r="A48" s="138"/>
      <c r="B48" s="138" t="str">
        <f>A24</f>
        <v>září</v>
      </c>
      <c r="C48" s="413">
        <f>E30</f>
        <v>24078.823067240373</v>
      </c>
      <c r="D48" s="413">
        <f>I30</f>
        <v>29259.27097521312</v>
      </c>
      <c r="H48" s="138" t="str">
        <f>A24</f>
        <v>září</v>
      </c>
      <c r="I48" s="414">
        <f>E30/E37</f>
        <v>0.36230710710459002</v>
      </c>
      <c r="J48" s="414">
        <f>I30/I37</f>
        <v>0.42896233766717057</v>
      </c>
      <c r="K48" s="138"/>
      <c r="L48" s="148"/>
    </row>
    <row r="49" spans="1:12" ht="15" customHeight="1" x14ac:dyDescent="0.2">
      <c r="A49" s="138"/>
      <c r="B49" s="138"/>
      <c r="C49" s="413">
        <f>SUM(C46:C48)</f>
        <v>66459.703922643035</v>
      </c>
      <c r="D49" s="413">
        <f>SUM(D46:D48)</f>
        <v>68209.417018599008</v>
      </c>
      <c r="E49" s="138"/>
      <c r="F49" s="138"/>
      <c r="G49" s="138"/>
      <c r="H49" s="138"/>
      <c r="I49" s="284">
        <f>SUM(I46:I48)</f>
        <v>0.99999999999999989</v>
      </c>
      <c r="J49" s="284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34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270</v>
      </c>
      <c r="L1" s="1010"/>
    </row>
    <row r="2" spans="1:17" ht="6.75" customHeight="1" x14ac:dyDescent="0.2"/>
    <row r="3" spans="1:17" ht="30" customHeight="1" x14ac:dyDescent="0.2">
      <c r="A3" s="1023" t="s">
        <v>234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11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805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16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6</v>
      </c>
      <c r="D10" s="132">
        <v>1268</v>
      </c>
      <c r="E10" s="151">
        <v>185448.5</v>
      </c>
      <c r="F10" s="133">
        <v>1986822.1706899998</v>
      </c>
      <c r="G10" s="1092">
        <f>E10/$E$16</f>
        <v>0.75406015366359169</v>
      </c>
      <c r="H10" s="238">
        <f>(E10-I10)/I10</f>
        <v>-5.1035707341036463E-2</v>
      </c>
      <c r="I10" s="807">
        <v>195422.00000000003</v>
      </c>
      <c r="J10" s="187">
        <v>2088826.9225899999</v>
      </c>
      <c r="K10" s="192">
        <f>I10/$I$16</f>
        <v>0.7693823206528726</v>
      </c>
      <c r="L10" s="148"/>
    </row>
    <row r="11" spans="1:17" ht="12.95" customHeight="1" x14ac:dyDescent="0.2">
      <c r="A11" s="998"/>
      <c r="B11" s="999"/>
      <c r="C11" s="154" t="s">
        <v>7</v>
      </c>
      <c r="D11" s="132">
        <v>4782</v>
      </c>
      <c r="E11" s="151">
        <v>20058.800000000003</v>
      </c>
      <c r="F11" s="133">
        <v>214901.46799999999</v>
      </c>
      <c r="G11" s="1093">
        <f t="shared" ref="G11:G15" si="0">E11/$E$16</f>
        <v>8.1561952834923207E-2</v>
      </c>
      <c r="H11" s="238">
        <f t="shared" ref="H11:H15" si="1">(E11-I11)/I11</f>
        <v>4.9045884704598209E-3</v>
      </c>
      <c r="I11" s="808">
        <v>19960.900000000001</v>
      </c>
      <c r="J11" s="185">
        <v>213357.07875400005</v>
      </c>
      <c r="K11" s="193">
        <f t="shared" ref="K11:K16" si="2">I11/$I$16</f>
        <v>7.8586666620543866E-2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154" t="s">
        <v>8</v>
      </c>
      <c r="D12" s="132">
        <v>150764</v>
      </c>
      <c r="E12" s="151">
        <v>11705.311000000002</v>
      </c>
      <c r="F12" s="133">
        <v>125408.28899999999</v>
      </c>
      <c r="G12" s="1093">
        <f t="shared" si="0"/>
        <v>4.7595470501730297E-2</v>
      </c>
      <c r="H12" s="238">
        <f t="shared" si="1"/>
        <v>9.2692392533221354E-2</v>
      </c>
      <c r="I12" s="808">
        <v>10712.357</v>
      </c>
      <c r="J12" s="185">
        <v>114503.387</v>
      </c>
      <c r="K12" s="193">
        <f t="shared" si="2"/>
        <v>4.2174873291246855E-2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9</v>
      </c>
      <c r="D13" s="132">
        <v>2138231</v>
      </c>
      <c r="E13" s="151">
        <v>25440.788</v>
      </c>
      <c r="F13" s="133">
        <v>272561.47399999999</v>
      </c>
      <c r="G13" s="1093">
        <f t="shared" si="0"/>
        <v>0.10344588664024169</v>
      </c>
      <c r="H13" s="238">
        <f t="shared" si="1"/>
        <v>9.2704703982407266E-2</v>
      </c>
      <c r="I13" s="808">
        <v>23282.400000000001</v>
      </c>
      <c r="J13" s="185">
        <v>248860.80000000002</v>
      </c>
      <c r="K13" s="193">
        <f t="shared" si="2"/>
        <v>9.166351251327097E-2</v>
      </c>
      <c r="L13" s="149"/>
      <c r="M13" s="134"/>
      <c r="O13" s="134"/>
      <c r="P13" s="134"/>
      <c r="Q13" s="134"/>
    </row>
    <row r="14" spans="1:17" ht="12.95" customHeight="1" x14ac:dyDescent="0.2">
      <c r="A14" s="998"/>
      <c r="B14" s="999"/>
      <c r="C14" s="207" t="s">
        <v>261</v>
      </c>
      <c r="D14" s="208">
        <v>2295045</v>
      </c>
      <c r="E14" s="1094">
        <v>242653.39899999998</v>
      </c>
      <c r="F14" s="209">
        <v>2599693.4016899997</v>
      </c>
      <c r="G14" s="1095">
        <f>E14/$E$16</f>
        <v>0.98666346364048674</v>
      </c>
      <c r="H14" s="1085">
        <f>(E14-I14)/I14</f>
        <v>-2.6964155814488348E-2</v>
      </c>
      <c r="I14" s="809">
        <v>249377.65700000001</v>
      </c>
      <c r="J14" s="210">
        <v>2665548.1883439999</v>
      </c>
      <c r="K14" s="211">
        <f t="shared" si="2"/>
        <v>0.9818073730779342</v>
      </c>
      <c r="L14" s="149"/>
      <c r="M14" s="134"/>
      <c r="O14" s="134"/>
      <c r="P14" s="134"/>
      <c r="Q14" s="134"/>
    </row>
    <row r="15" spans="1:17" ht="12.95" customHeight="1" x14ac:dyDescent="0.2">
      <c r="A15" s="998"/>
      <c r="B15" s="999"/>
      <c r="C15" s="154" t="s">
        <v>96</v>
      </c>
      <c r="D15" s="819">
        <v>0</v>
      </c>
      <c r="E15" s="151">
        <v>3279.8983622871192</v>
      </c>
      <c r="F15" s="133">
        <v>35139.545330000001</v>
      </c>
      <c r="G15" s="1093">
        <f t="shared" si="0"/>
        <v>1.3336536359513223E-2</v>
      </c>
      <c r="H15" s="238">
        <f t="shared" si="1"/>
        <v>-0.29020371588146587</v>
      </c>
      <c r="I15" s="808">
        <v>4620.9010045189034</v>
      </c>
      <c r="J15" s="185">
        <v>49391.892090000001</v>
      </c>
      <c r="K15" s="193">
        <f t="shared" si="2"/>
        <v>1.8192626922065802E-2</v>
      </c>
      <c r="L15" s="149"/>
      <c r="M15" s="134"/>
      <c r="O15" s="134"/>
      <c r="P15" s="134"/>
      <c r="Q15" s="134"/>
    </row>
    <row r="16" spans="1:17" ht="12.95" customHeight="1" x14ac:dyDescent="0.2">
      <c r="A16" s="1000"/>
      <c r="B16" s="1001"/>
      <c r="C16" s="156" t="s">
        <v>2</v>
      </c>
      <c r="D16" s="145">
        <v>2295045</v>
      </c>
      <c r="E16" s="146">
        <v>245933.29736228709</v>
      </c>
      <c r="F16" s="147">
        <v>2634832.9470199998</v>
      </c>
      <c r="G16" s="1096">
        <f>SUM(G14:G15)</f>
        <v>1</v>
      </c>
      <c r="H16" s="1086">
        <f>(E16-I16)/I16</f>
        <v>-3.1753174921915622E-2</v>
      </c>
      <c r="I16" s="810">
        <v>253998.55800451891</v>
      </c>
      <c r="J16" s="186">
        <v>2714940.0804340001</v>
      </c>
      <c r="K16" s="206">
        <f t="shared" si="2"/>
        <v>1</v>
      </c>
      <c r="L16" s="166"/>
      <c r="M16" s="134"/>
    </row>
    <row r="17" spans="1:21" ht="12.95" customHeight="1" x14ac:dyDescent="0.2">
      <c r="A17" s="1002" t="str">
        <f>T!J21</f>
        <v>srpen</v>
      </c>
      <c r="B17" s="1003"/>
      <c r="C17" s="153" t="s">
        <v>6</v>
      </c>
      <c r="D17" s="132">
        <v>1270</v>
      </c>
      <c r="E17" s="151">
        <v>190076.09999999998</v>
      </c>
      <c r="F17" s="133">
        <v>2037214.83803</v>
      </c>
      <c r="G17" s="1092">
        <f>E17/$E$23</f>
        <v>0.73908534382090896</v>
      </c>
      <c r="H17" s="238">
        <f>(E17-I17)/I17</f>
        <v>3.8022277961725061E-2</v>
      </c>
      <c r="I17" s="807">
        <v>183113.70000000004</v>
      </c>
      <c r="J17" s="187">
        <v>1962014.9512200002</v>
      </c>
      <c r="K17" s="192">
        <f>I17/$I$23</f>
        <v>0.76199508290518758</v>
      </c>
      <c r="L17" s="149"/>
      <c r="M17" s="134"/>
      <c r="N17" s="134"/>
    </row>
    <row r="18" spans="1:21" ht="12.95" customHeight="1" x14ac:dyDescent="0.2">
      <c r="A18" s="1002"/>
      <c r="B18" s="1003"/>
      <c r="C18" s="154" t="s">
        <v>7</v>
      </c>
      <c r="D18" s="132">
        <v>4790</v>
      </c>
      <c r="E18" s="151">
        <v>23559.200000000001</v>
      </c>
      <c r="F18" s="133">
        <v>252503.45479000002</v>
      </c>
      <c r="G18" s="1093">
        <f t="shared" ref="G18:G23" si="3">E18/$E$23</f>
        <v>9.1606779769500532E-2</v>
      </c>
      <c r="H18" s="238">
        <f t="shared" ref="H18:H20" si="4">(E18-I18)/I18</f>
        <v>0.23393111539428507</v>
      </c>
      <c r="I18" s="808">
        <v>19092.799999999996</v>
      </c>
      <c r="J18" s="185">
        <v>204573.04100999996</v>
      </c>
      <c r="K18" s="193">
        <f t="shared" ref="K18:K23" si="5">I18/$I$23</f>
        <v>7.9451290203257099E-2</v>
      </c>
      <c r="L18" s="150"/>
      <c r="M18" s="137"/>
      <c r="N18" s="134"/>
    </row>
    <row r="19" spans="1:21" ht="12.95" customHeight="1" x14ac:dyDescent="0.2">
      <c r="A19" s="1002"/>
      <c r="B19" s="1003"/>
      <c r="C19" s="154" t="s">
        <v>8</v>
      </c>
      <c r="D19" s="132">
        <v>150729</v>
      </c>
      <c r="E19" s="151">
        <v>12676.909</v>
      </c>
      <c r="F19" s="133">
        <v>135869.761</v>
      </c>
      <c r="G19" s="1093">
        <f t="shared" si="3"/>
        <v>4.9292455215839213E-2</v>
      </c>
      <c r="H19" s="238">
        <f t="shared" si="4"/>
        <v>0.19025605476813306</v>
      </c>
      <c r="I19" s="808">
        <v>10650.573</v>
      </c>
      <c r="J19" s="185">
        <v>114119.065</v>
      </c>
      <c r="K19" s="193">
        <f t="shared" si="5"/>
        <v>4.4320464586334887E-2</v>
      </c>
      <c r="L19" s="149"/>
      <c r="M19" s="134"/>
      <c r="N19" s="134"/>
      <c r="O19" s="134"/>
      <c r="P19" s="134"/>
    </row>
    <row r="20" spans="1:21" ht="12.95" customHeight="1" x14ac:dyDescent="0.2">
      <c r="A20" s="1002"/>
      <c r="B20" s="1003"/>
      <c r="C20" s="154" t="s">
        <v>9</v>
      </c>
      <c r="D20" s="132">
        <v>2137280</v>
      </c>
      <c r="E20" s="151">
        <v>27552</v>
      </c>
      <c r="F20" s="133">
        <v>295298.40000000002</v>
      </c>
      <c r="G20" s="1093">
        <f t="shared" si="3"/>
        <v>0.10713224541619744</v>
      </c>
      <c r="H20" s="238">
        <f t="shared" si="4"/>
        <v>0.19025401762571298</v>
      </c>
      <c r="I20" s="808">
        <v>23147.999999999996</v>
      </c>
      <c r="J20" s="185">
        <v>248025</v>
      </c>
      <c r="K20" s="193">
        <f t="shared" si="5"/>
        <v>9.6326283500848237E-2</v>
      </c>
      <c r="L20" s="149"/>
      <c r="M20" s="134"/>
      <c r="N20" s="134"/>
      <c r="O20" s="134"/>
      <c r="P20" s="134"/>
    </row>
    <row r="21" spans="1:21" ht="12.95" customHeight="1" x14ac:dyDescent="0.2">
      <c r="A21" s="1002"/>
      <c r="B21" s="1003"/>
      <c r="C21" s="207" t="s">
        <v>261</v>
      </c>
      <c r="D21" s="208">
        <v>2294069</v>
      </c>
      <c r="E21" s="1094">
        <v>253864.20899999997</v>
      </c>
      <c r="F21" s="209">
        <v>2720886.4538199999</v>
      </c>
      <c r="G21" s="1095">
        <f t="shared" si="3"/>
        <v>0.98711682422244618</v>
      </c>
      <c r="H21" s="1085">
        <f>(E21-I21)/I21</f>
        <v>7.5672678442805924E-2</v>
      </c>
      <c r="I21" s="809">
        <v>236005.07300000003</v>
      </c>
      <c r="J21" s="210">
        <v>2528732.0572299999</v>
      </c>
      <c r="K21" s="211">
        <f t="shared" si="5"/>
        <v>0.98209312119562775</v>
      </c>
      <c r="L21" s="149"/>
      <c r="M21" s="134"/>
      <c r="N21" s="134"/>
      <c r="O21" s="134"/>
      <c r="P21" s="134"/>
    </row>
    <row r="22" spans="1:21" ht="12.95" customHeight="1" x14ac:dyDescent="0.2">
      <c r="A22" s="1002"/>
      <c r="B22" s="1003"/>
      <c r="C22" s="154" t="s">
        <v>96</v>
      </c>
      <c r="D22" s="819">
        <v>0</v>
      </c>
      <c r="E22" s="151">
        <v>3313.2625722926959</v>
      </c>
      <c r="F22" s="133">
        <v>35511.154879999995</v>
      </c>
      <c r="G22" s="1093">
        <f t="shared" si="3"/>
        <v>1.2883175777553815E-2</v>
      </c>
      <c r="H22" s="238">
        <f t="shared" ref="H22" si="6">(E22-I22)/I22</f>
        <v>-0.23004154724317685</v>
      </c>
      <c r="I22" s="808">
        <v>4303.170593724396</v>
      </c>
      <c r="J22" s="185">
        <v>46107.337049999995</v>
      </c>
      <c r="K22" s="193">
        <f t="shared" si="5"/>
        <v>1.7906878804372285E-2</v>
      </c>
      <c r="L22" s="149"/>
      <c r="M22" s="134"/>
      <c r="N22" s="134"/>
      <c r="O22" s="134"/>
      <c r="P22" s="134"/>
    </row>
    <row r="23" spans="1:21" ht="12.95" customHeight="1" x14ac:dyDescent="0.2">
      <c r="A23" s="1002"/>
      <c r="B23" s="1003"/>
      <c r="C23" s="156" t="s">
        <v>2</v>
      </c>
      <c r="D23" s="145">
        <v>2294069</v>
      </c>
      <c r="E23" s="146">
        <v>257177.47157229268</v>
      </c>
      <c r="F23" s="147">
        <v>2756397.6086999997</v>
      </c>
      <c r="G23" s="1097">
        <f t="shared" si="3"/>
        <v>1</v>
      </c>
      <c r="H23" s="1086">
        <f>(E23-I23)/I23</f>
        <v>7.0198290854674605E-2</v>
      </c>
      <c r="I23" s="810">
        <v>240308.24359372442</v>
      </c>
      <c r="J23" s="186">
        <v>2574839.3942800001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2" t="str">
        <f>T!J22</f>
        <v>září</v>
      </c>
      <c r="B24" s="1003"/>
      <c r="C24" s="153" t="s">
        <v>6</v>
      </c>
      <c r="D24" s="132">
        <v>1270</v>
      </c>
      <c r="E24" s="151">
        <v>218617.59999999995</v>
      </c>
      <c r="F24" s="133">
        <v>2343470.0169699998</v>
      </c>
      <c r="G24" s="1092">
        <f>E24/$E$30</f>
        <v>0.73552111111484453</v>
      </c>
      <c r="H24" s="238">
        <f>(E24-I24)/I24</f>
        <v>7.0638844704241019E-2</v>
      </c>
      <c r="I24" s="807">
        <v>204193.60000000003</v>
      </c>
      <c r="J24" s="187">
        <v>2184459.6263899994</v>
      </c>
      <c r="K24" s="192">
        <f>I24/$I$30</f>
        <v>0.68515979785509085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2"/>
      <c r="B25" s="1003"/>
      <c r="C25" s="154" t="s">
        <v>7</v>
      </c>
      <c r="D25" s="132">
        <v>4803</v>
      </c>
      <c r="E25" s="151">
        <v>24788.3</v>
      </c>
      <c r="F25" s="133">
        <v>265718.03028000006</v>
      </c>
      <c r="G25" s="1093">
        <f t="shared" ref="G25:G29" si="7">E25/$E$30</f>
        <v>8.339821660583642E-2</v>
      </c>
      <c r="H25" s="238">
        <f t="shared" ref="H25:H27" si="8">(E25-I25)/I25</f>
        <v>-5.6187176363082708E-2</v>
      </c>
      <c r="I25" s="808">
        <v>26264.000000000004</v>
      </c>
      <c r="J25" s="185">
        <v>280971.42028000008</v>
      </c>
      <c r="K25" s="193">
        <f t="shared" ref="K25:K30" si="9">I25/$I$30</f>
        <v>8.8127330782483415E-2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2"/>
      <c r="B26" s="1003"/>
      <c r="C26" s="154" t="s">
        <v>8</v>
      </c>
      <c r="D26" s="132">
        <v>150768</v>
      </c>
      <c r="E26" s="151">
        <v>15692.081999999999</v>
      </c>
      <c r="F26" s="133">
        <v>168207.58699999997</v>
      </c>
      <c r="G26" s="1093">
        <f t="shared" si="7"/>
        <v>5.2794731935330241E-2</v>
      </c>
      <c r="H26" s="238">
        <f t="shared" si="8"/>
        <v>-0.20648063053209112</v>
      </c>
      <c r="I26" s="808">
        <v>19775.297999999999</v>
      </c>
      <c r="J26" s="185">
        <v>211555.62</v>
      </c>
      <c r="K26" s="193">
        <f t="shared" si="9"/>
        <v>6.6354867048742855E-2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2"/>
      <c r="B27" s="1003"/>
      <c r="C27" s="154" t="s">
        <v>9</v>
      </c>
      <c r="D27" s="132">
        <v>2137386</v>
      </c>
      <c r="E27" s="151">
        <v>34104.199999999997</v>
      </c>
      <c r="F27" s="133">
        <v>365580.69999999995</v>
      </c>
      <c r="G27" s="1093">
        <f t="shared" si="7"/>
        <v>0.11474080347457334</v>
      </c>
      <c r="H27" s="238">
        <f t="shared" si="8"/>
        <v>-0.20650077362463493</v>
      </c>
      <c r="I27" s="808">
        <v>42979.499999999993</v>
      </c>
      <c r="J27" s="185">
        <v>459793.10000000003</v>
      </c>
      <c r="K27" s="193">
        <f t="shared" si="9"/>
        <v>0.14421522286649957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2"/>
      <c r="B28" s="1003"/>
      <c r="C28" s="207" t="s">
        <v>261</v>
      </c>
      <c r="D28" s="208">
        <v>2294227</v>
      </c>
      <c r="E28" s="1094">
        <v>293202.18199999991</v>
      </c>
      <c r="F28" s="209">
        <v>3142976.3342499994</v>
      </c>
      <c r="G28" s="1095">
        <f t="shared" si="7"/>
        <v>0.98645486313058439</v>
      </c>
      <c r="H28" s="1085">
        <f>(E28-I28)/I28</f>
        <v>-3.4841637222077202E-5</v>
      </c>
      <c r="I28" s="809">
        <v>293212.39800000004</v>
      </c>
      <c r="J28" s="210">
        <v>3136779.7666699998</v>
      </c>
      <c r="K28" s="211">
        <f t="shared" si="9"/>
        <v>0.98385721855281671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2"/>
      <c r="B29" s="1003"/>
      <c r="C29" s="154" t="s">
        <v>96</v>
      </c>
      <c r="D29" s="819">
        <v>0</v>
      </c>
      <c r="E29" s="151">
        <v>4025.9963572966371</v>
      </c>
      <c r="F29" s="133">
        <v>43156.606749999999</v>
      </c>
      <c r="G29" s="1093">
        <f t="shared" si="7"/>
        <v>1.3545136869415544E-2</v>
      </c>
      <c r="H29" s="238">
        <f t="shared" ref="H29" si="10">(E29-I29)/I29</f>
        <v>-0.16315551725816493</v>
      </c>
      <c r="I29" s="808">
        <v>4810.9253754124938</v>
      </c>
      <c r="J29" s="185">
        <v>51467.173599999995</v>
      </c>
      <c r="K29" s="193">
        <f t="shared" si="9"/>
        <v>1.6142781447183216E-2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04"/>
      <c r="B30" s="1005"/>
      <c r="C30" s="155" t="s">
        <v>2</v>
      </c>
      <c r="D30" s="142">
        <v>2294227</v>
      </c>
      <c r="E30" s="143">
        <v>297228.17835729657</v>
      </c>
      <c r="F30" s="144">
        <v>3186132.9409999992</v>
      </c>
      <c r="G30" s="1097">
        <f>E30/$E$30</f>
        <v>1</v>
      </c>
      <c r="H30" s="787">
        <f>(E30-I30)/I30</f>
        <v>-2.6680630532878282E-3</v>
      </c>
      <c r="I30" s="811">
        <v>298023.32337541255</v>
      </c>
      <c r="J30" s="205">
        <v>3188246.9402699997</v>
      </c>
      <c r="K30" s="195">
        <f t="shared" si="9"/>
        <v>1</v>
      </c>
      <c r="L30" s="178"/>
    </row>
    <row r="31" spans="1:21" ht="12.95" customHeight="1" thickTop="1" x14ac:dyDescent="0.2">
      <c r="A31" s="1024" t="str">
        <f>T!E17</f>
        <v>III. čtvrtletí</v>
      </c>
      <c r="B31" s="1025"/>
      <c r="C31" s="179" t="s">
        <v>6</v>
      </c>
      <c r="D31" s="180">
        <f>D24</f>
        <v>1270</v>
      </c>
      <c r="E31" s="1098">
        <f>E10+E17+E24</f>
        <v>594142.19999999995</v>
      </c>
      <c r="F31" s="181">
        <f>F10+F17+F24</f>
        <v>6367507.0256899996</v>
      </c>
      <c r="G31" s="1099">
        <f>E31/$E$37</f>
        <v>0.74236322249518305</v>
      </c>
      <c r="H31" s="1087">
        <f>(E31-I31)/I31</f>
        <v>1.958525167689338E-2</v>
      </c>
      <c r="I31" s="812">
        <v>582729.30000000005</v>
      </c>
      <c r="J31" s="212">
        <v>6235301.5001999997</v>
      </c>
      <c r="K31" s="193">
        <f>I31/$I$37</f>
        <v>0.73546275931307692</v>
      </c>
      <c r="L31" s="148"/>
    </row>
    <row r="32" spans="1:21" ht="12.95" customHeight="1" x14ac:dyDescent="0.2">
      <c r="A32" s="1002"/>
      <c r="B32" s="1003"/>
      <c r="C32" s="154" t="s">
        <v>7</v>
      </c>
      <c r="D32" s="132">
        <f t="shared" ref="D32:D34" si="11">D25</f>
        <v>4803</v>
      </c>
      <c r="E32" s="151">
        <f>E11+E18+E25</f>
        <v>68406.3</v>
      </c>
      <c r="F32" s="133">
        <f t="shared" ref="F32" si="12">F11+F18+F25</f>
        <v>733122.95307000005</v>
      </c>
      <c r="G32" s="1093">
        <f t="shared" ref="G32:G37" si="13">E32/$E$37</f>
        <v>8.5471662014534988E-2</v>
      </c>
      <c r="H32" s="238">
        <f t="shared" ref="H32:H34" si="14">(E32-I32)/I32</f>
        <v>4.7285804613450964E-2</v>
      </c>
      <c r="I32" s="808">
        <v>65317.7</v>
      </c>
      <c r="J32" s="185">
        <v>698901.54004400014</v>
      </c>
      <c r="K32" s="193">
        <f t="shared" ref="K32:K37" si="15">I32/$I$37</f>
        <v>8.2437481475504587E-2</v>
      </c>
      <c r="L32" s="148"/>
    </row>
    <row r="33" spans="1:12" ht="12.95" customHeight="1" x14ac:dyDescent="0.2">
      <c r="A33" s="1002"/>
      <c r="B33" s="1003"/>
      <c r="C33" s="154" t="s">
        <v>8</v>
      </c>
      <c r="D33" s="132">
        <f t="shared" si="11"/>
        <v>150768</v>
      </c>
      <c r="E33" s="151">
        <f t="shared" ref="E33:F36" si="16">E12+E19+E26</f>
        <v>40074.301999999996</v>
      </c>
      <c r="F33" s="133">
        <f t="shared" si="16"/>
        <v>429485.63699999999</v>
      </c>
      <c r="G33" s="1093">
        <f t="shared" si="13"/>
        <v>5.0071662931811881E-2</v>
      </c>
      <c r="H33" s="238">
        <f t="shared" si="14"/>
        <v>-2.5862222359213108E-2</v>
      </c>
      <c r="I33" s="808">
        <v>41138.228000000003</v>
      </c>
      <c r="J33" s="185">
        <v>440178.07199999999</v>
      </c>
      <c r="K33" s="193">
        <f t="shared" si="15"/>
        <v>5.1920565309021671E-2</v>
      </c>
      <c r="L33" s="148"/>
    </row>
    <row r="34" spans="1:12" ht="12.95" customHeight="1" x14ac:dyDescent="0.2">
      <c r="A34" s="1002"/>
      <c r="B34" s="1003"/>
      <c r="C34" s="154" t="s">
        <v>9</v>
      </c>
      <c r="D34" s="132">
        <f t="shared" si="11"/>
        <v>2137386</v>
      </c>
      <c r="E34" s="151">
        <f t="shared" si="16"/>
        <v>87096.987999999998</v>
      </c>
      <c r="F34" s="133">
        <f t="shared" si="16"/>
        <v>933440.57400000002</v>
      </c>
      <c r="G34" s="1093">
        <f t="shared" si="13"/>
        <v>0.1088251275221728</v>
      </c>
      <c r="H34" s="238">
        <f t="shared" si="14"/>
        <v>-2.5868634234016554E-2</v>
      </c>
      <c r="I34" s="808">
        <v>89409.9</v>
      </c>
      <c r="J34" s="185">
        <v>956678.90000000014</v>
      </c>
      <c r="K34" s="193">
        <f t="shared" si="15"/>
        <v>0.11284425163434594</v>
      </c>
      <c r="L34" s="148"/>
    </row>
    <row r="35" spans="1:12" ht="12.95" customHeight="1" x14ac:dyDescent="0.2">
      <c r="A35" s="1002"/>
      <c r="B35" s="1003"/>
      <c r="C35" s="207" t="s">
        <v>261</v>
      </c>
      <c r="D35" s="208">
        <f>SUM(D31:D34)</f>
        <v>2294227</v>
      </c>
      <c r="E35" s="1094">
        <f t="shared" ref="E35:F35" si="17">SUM(E31:E34)</f>
        <v>789719.79</v>
      </c>
      <c r="F35" s="209">
        <f t="shared" si="17"/>
        <v>8463556.1897599995</v>
      </c>
      <c r="G35" s="1095">
        <f t="shared" si="13"/>
        <v>0.98673167496370284</v>
      </c>
      <c r="H35" s="1085">
        <f>(E35-I35)/I35</f>
        <v>1.4288121772064327E-2</v>
      </c>
      <c r="I35" s="809">
        <v>778595.12800000003</v>
      </c>
      <c r="J35" s="210">
        <v>8331060.0122439992</v>
      </c>
      <c r="K35" s="211">
        <f t="shared" si="15"/>
        <v>0.98266505773194912</v>
      </c>
      <c r="L35" s="148"/>
    </row>
    <row r="36" spans="1:12" ht="12.95" customHeight="1" x14ac:dyDescent="0.2">
      <c r="A36" s="1002"/>
      <c r="B36" s="1003"/>
      <c r="C36" s="154" t="s">
        <v>96</v>
      </c>
      <c r="D36" s="132"/>
      <c r="E36" s="151">
        <f t="shared" si="16"/>
        <v>10619.157291876452</v>
      </c>
      <c r="F36" s="133">
        <f t="shared" si="16"/>
        <v>113807.30695999999</v>
      </c>
      <c r="G36" s="1093">
        <f t="shared" si="13"/>
        <v>1.3268325036297077E-2</v>
      </c>
      <c r="H36" s="238">
        <f t="shared" ref="H36" si="18">(E36-I36)/I36</f>
        <v>-0.22685404938607789</v>
      </c>
      <c r="I36" s="808">
        <v>13734.996973655794</v>
      </c>
      <c r="J36" s="185">
        <v>146966.40273999999</v>
      </c>
      <c r="K36" s="193">
        <f t="shared" si="15"/>
        <v>1.7334942268050792E-2</v>
      </c>
      <c r="L36" s="148"/>
    </row>
    <row r="37" spans="1:12" ht="12.95" customHeight="1" x14ac:dyDescent="0.2">
      <c r="A37" s="1002"/>
      <c r="B37" s="1003"/>
      <c r="C37" s="157" t="s">
        <v>2</v>
      </c>
      <c r="D37" s="158">
        <f>SUM(D31:D34)</f>
        <v>2294227</v>
      </c>
      <c r="E37" s="159">
        <f>SUM(E35:E36)</f>
        <v>800338.94729187654</v>
      </c>
      <c r="F37" s="160">
        <f>SUM(F35:F36)</f>
        <v>8577363.4967199992</v>
      </c>
      <c r="G37" s="1100">
        <f t="shared" si="13"/>
        <v>1</v>
      </c>
      <c r="H37" s="1088">
        <f>(E37-I37)/I37</f>
        <v>1.0107936156645453E-2</v>
      </c>
      <c r="I37" s="813">
        <v>792330.12497365591</v>
      </c>
      <c r="J37" s="189">
        <v>8478026.414983999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197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0" t="s">
        <v>188</v>
      </c>
      <c r="B40" s="990"/>
      <c r="C40" s="990"/>
      <c r="D40" s="990"/>
      <c r="E40" s="990"/>
      <c r="F40" s="138"/>
      <c r="G40" s="990" t="s">
        <v>189</v>
      </c>
      <c r="H40" s="990"/>
      <c r="I40" s="990"/>
      <c r="J40" s="990"/>
      <c r="K40" s="993"/>
      <c r="L40" s="148"/>
    </row>
    <row r="41" spans="1:12" ht="15" customHeight="1" x14ac:dyDescent="0.2">
      <c r="A41" s="992" t="str">
        <f>A31</f>
        <v>III. čtvrtletí</v>
      </c>
      <c r="B41" s="992"/>
      <c r="C41" s="992"/>
      <c r="D41" s="992"/>
      <c r="E41" s="992"/>
      <c r="F41" s="138"/>
      <c r="G41" s="994" t="str">
        <f>A31</f>
        <v>III. čtvrtletí</v>
      </c>
      <c r="H41" s="994"/>
      <c r="I41" s="994"/>
      <c r="J41" s="994"/>
      <c r="K41" s="995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2016</v>
      </c>
      <c r="D45" s="138">
        <f>I6</f>
        <v>2015</v>
      </c>
      <c r="H45" s="138"/>
      <c r="I45" s="138">
        <f>E6</f>
        <v>2016</v>
      </c>
      <c r="J45" s="138">
        <f>I6</f>
        <v>2015</v>
      </c>
      <c r="K45" s="138"/>
      <c r="L45" s="148"/>
    </row>
    <row r="46" spans="1:12" ht="15" customHeight="1" x14ac:dyDescent="0.2">
      <c r="A46" s="138"/>
      <c r="B46" s="138" t="str">
        <f>A10</f>
        <v>červenec</v>
      </c>
      <c r="C46" s="413">
        <f>E16</f>
        <v>245933.29736228709</v>
      </c>
      <c r="D46" s="413">
        <f>I16</f>
        <v>253998.55800451891</v>
      </c>
      <c r="H46" s="138" t="str">
        <f>A10</f>
        <v>červenec</v>
      </c>
      <c r="I46" s="414">
        <f>E16/E37</f>
        <v>0.30728642932404659</v>
      </c>
      <c r="J46" s="414">
        <f>I16/I37</f>
        <v>0.3205716279094703</v>
      </c>
      <c r="K46" s="138"/>
      <c r="L46" s="148"/>
    </row>
    <row r="47" spans="1:12" ht="15" customHeight="1" x14ac:dyDescent="0.2">
      <c r="A47" s="138"/>
      <c r="B47" s="138" t="str">
        <f>A17</f>
        <v>srpen</v>
      </c>
      <c r="C47" s="413">
        <f>E23</f>
        <v>257177.47157229268</v>
      </c>
      <c r="D47" s="413">
        <f>I23</f>
        <v>240308.24359372442</v>
      </c>
      <c r="H47" s="138" t="str">
        <f>A17</f>
        <v>srpen</v>
      </c>
      <c r="I47" s="414">
        <f>E23/E37</f>
        <v>0.32133569463601569</v>
      </c>
      <c r="J47" s="414">
        <f>I23/I37</f>
        <v>0.30329307951242468</v>
      </c>
      <c r="K47" s="138"/>
      <c r="L47" s="148"/>
    </row>
    <row r="48" spans="1:12" ht="15" customHeight="1" x14ac:dyDescent="0.2">
      <c r="A48" s="138"/>
      <c r="B48" s="138" t="str">
        <f>A24</f>
        <v>září</v>
      </c>
      <c r="C48" s="413">
        <f>E30</f>
        <v>297228.17835729657</v>
      </c>
      <c r="D48" s="413">
        <f>I30</f>
        <v>298023.32337541255</v>
      </c>
      <c r="H48" s="138" t="str">
        <f>A24</f>
        <v>září</v>
      </c>
      <c r="I48" s="414">
        <f>E30/E37</f>
        <v>0.37137787603993744</v>
      </c>
      <c r="J48" s="414">
        <f>I30/I37</f>
        <v>0.37613529257810496</v>
      </c>
      <c r="K48" s="138"/>
      <c r="L48" s="148"/>
    </row>
    <row r="49" spans="1:12" ht="15" customHeight="1" x14ac:dyDescent="0.2">
      <c r="A49" s="138"/>
      <c r="B49" s="138"/>
      <c r="C49" s="413">
        <f>SUM(C46:C48)</f>
        <v>800338.94729187642</v>
      </c>
      <c r="D49" s="413">
        <f>SUM(D46:D48)</f>
        <v>792330.12497365591</v>
      </c>
      <c r="E49" s="138"/>
      <c r="F49" s="138"/>
      <c r="G49" s="138"/>
      <c r="H49" s="138"/>
      <c r="I49" s="284">
        <f>SUM(I46:I48)</f>
        <v>0.99999999999999967</v>
      </c>
      <c r="J49" s="284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34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271</v>
      </c>
      <c r="L1" s="1010"/>
    </row>
    <row r="2" spans="1:17" ht="6.75" customHeight="1" x14ac:dyDescent="0.2"/>
    <row r="3" spans="1:17" ht="30" customHeight="1" x14ac:dyDescent="0.2">
      <c r="A3" s="1023" t="s">
        <v>235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47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805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16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6</v>
      </c>
      <c r="D10" s="132">
        <v>135</v>
      </c>
      <c r="E10" s="151">
        <v>7632.4290000000001</v>
      </c>
      <c r="F10" s="133">
        <v>81724.993000000002</v>
      </c>
      <c r="G10" s="1092">
        <f>E10/$E$16</f>
        <v>0.7125367206052412</v>
      </c>
      <c r="H10" s="238">
        <f>(E10-I10)/I10</f>
        <v>-0.14945352228697659</v>
      </c>
      <c r="I10" s="807">
        <v>8973.5589999999993</v>
      </c>
      <c r="J10" s="187">
        <v>95050.401999999987</v>
      </c>
      <c r="K10" s="192">
        <f>I10/$I$16</f>
        <v>0.76387903797245948</v>
      </c>
      <c r="L10" s="148"/>
    </row>
    <row r="11" spans="1:17" ht="12.95" customHeight="1" x14ac:dyDescent="0.2">
      <c r="A11" s="998"/>
      <c r="B11" s="999"/>
      <c r="C11" s="154" t="s">
        <v>7</v>
      </c>
      <c r="D11" s="132">
        <v>353</v>
      </c>
      <c r="E11" s="151">
        <v>571.32099999999991</v>
      </c>
      <c r="F11" s="133">
        <v>6117.4770000000008</v>
      </c>
      <c r="G11" s="1093">
        <f t="shared" ref="G11:G15" si="0">E11/$E$16</f>
        <v>5.3336518656499389E-2</v>
      </c>
      <c r="H11" s="238">
        <f t="shared" ref="H11:H15" si="1">(E11-I11)/I11</f>
        <v>-2.2723035211809864E-2</v>
      </c>
      <c r="I11" s="808">
        <v>584.60500000000002</v>
      </c>
      <c r="J11" s="185">
        <v>6192.5010000000002</v>
      </c>
      <c r="K11" s="193">
        <f t="shared" ref="K11:K16" si="2">I11/$I$16</f>
        <v>4.9764815163514241E-2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154" t="s">
        <v>8</v>
      </c>
      <c r="D12" s="132">
        <v>9820</v>
      </c>
      <c r="E12" s="151">
        <v>739.86712799999998</v>
      </c>
      <c r="F12" s="133">
        <v>7923.0437720000009</v>
      </c>
      <c r="G12" s="1093">
        <f t="shared" si="0"/>
        <v>6.9071392222415456E-2</v>
      </c>
      <c r="H12" s="238">
        <f t="shared" si="1"/>
        <v>0.16563194681888321</v>
      </c>
      <c r="I12" s="808">
        <v>634.73477200000002</v>
      </c>
      <c r="J12" s="185">
        <v>6730.9096119999995</v>
      </c>
      <c r="K12" s="193">
        <f t="shared" si="2"/>
        <v>5.4032138976634406E-2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9</v>
      </c>
      <c r="D13" s="132">
        <v>103543</v>
      </c>
      <c r="E13" s="151">
        <v>1557.8568719999998</v>
      </c>
      <c r="F13" s="133">
        <v>16682.682227999998</v>
      </c>
      <c r="G13" s="1093">
        <f t="shared" si="0"/>
        <v>0.14543603703974434</v>
      </c>
      <c r="H13" s="238">
        <f t="shared" si="1"/>
        <v>0.16563194681888327</v>
      </c>
      <c r="I13" s="808">
        <v>1336.4912279999999</v>
      </c>
      <c r="J13" s="185">
        <v>14172.536388</v>
      </c>
      <c r="K13" s="193">
        <f t="shared" si="2"/>
        <v>0.1137695348638451</v>
      </c>
      <c r="L13" s="149"/>
      <c r="M13" s="134"/>
      <c r="O13" s="134"/>
      <c r="P13" s="134"/>
      <c r="Q13" s="134"/>
    </row>
    <row r="14" spans="1:17" ht="12.95" customHeight="1" x14ac:dyDescent="0.2">
      <c r="A14" s="998"/>
      <c r="B14" s="999"/>
      <c r="C14" s="207" t="s">
        <v>261</v>
      </c>
      <c r="D14" s="208">
        <v>113851</v>
      </c>
      <c r="E14" s="1094">
        <v>10501.474</v>
      </c>
      <c r="F14" s="209">
        <v>112448.196</v>
      </c>
      <c r="G14" s="1095">
        <f>E14/$E$16</f>
        <v>0.98038066852390049</v>
      </c>
      <c r="H14" s="1085">
        <f>(E14-I14)/I14</f>
        <v>-8.9156147896809743E-2</v>
      </c>
      <c r="I14" s="809">
        <v>11529.39</v>
      </c>
      <c r="J14" s="210">
        <v>122146.34899999999</v>
      </c>
      <c r="K14" s="211">
        <f t="shared" si="2"/>
        <v>0.98144552697645326</v>
      </c>
      <c r="L14" s="149"/>
      <c r="M14" s="134"/>
      <c r="O14" s="134"/>
      <c r="P14" s="134"/>
      <c r="Q14" s="134"/>
    </row>
    <row r="15" spans="1:17" ht="12.95" customHeight="1" x14ac:dyDescent="0.2">
      <c r="A15" s="998"/>
      <c r="B15" s="999"/>
      <c r="C15" s="154" t="s">
        <v>96</v>
      </c>
      <c r="D15" s="819">
        <v>0</v>
      </c>
      <c r="E15" s="151">
        <v>210.155</v>
      </c>
      <c r="F15" s="133">
        <v>2250.3019999999997</v>
      </c>
      <c r="G15" s="1093">
        <f t="shared" si="0"/>
        <v>1.961933147609948E-2</v>
      </c>
      <c r="H15" s="238">
        <f t="shared" si="1"/>
        <v>-3.583586430911246E-2</v>
      </c>
      <c r="I15" s="808">
        <v>217.96600000000001</v>
      </c>
      <c r="J15" s="185">
        <v>2309.1600000000003</v>
      </c>
      <c r="K15" s="193">
        <f t="shared" si="2"/>
        <v>1.8554473023546746E-2</v>
      </c>
      <c r="L15" s="149"/>
      <c r="M15" s="134"/>
      <c r="O15" s="134"/>
      <c r="P15" s="134"/>
      <c r="Q15" s="134"/>
    </row>
    <row r="16" spans="1:17" ht="12.95" customHeight="1" x14ac:dyDescent="0.2">
      <c r="A16" s="1000"/>
      <c r="B16" s="1001"/>
      <c r="C16" s="156" t="s">
        <v>2</v>
      </c>
      <c r="D16" s="145">
        <v>113851</v>
      </c>
      <c r="E16" s="146">
        <v>10711.629000000001</v>
      </c>
      <c r="F16" s="147">
        <v>114698.49799999999</v>
      </c>
      <c r="G16" s="1096">
        <f>SUM(G14:G15)</f>
        <v>1</v>
      </c>
      <c r="H16" s="1086">
        <f>(E16-I16)/I16</f>
        <v>-8.8166818133373931E-2</v>
      </c>
      <c r="I16" s="810">
        <v>11747.356</v>
      </c>
      <c r="J16" s="186">
        <v>124455.50899999999</v>
      </c>
      <c r="K16" s="206">
        <f t="shared" si="2"/>
        <v>1</v>
      </c>
      <c r="L16" s="166"/>
      <c r="M16" s="134"/>
    </row>
    <row r="17" spans="1:21" ht="12.95" customHeight="1" x14ac:dyDescent="0.2">
      <c r="A17" s="1002" t="str">
        <f>T!J21</f>
        <v>srpen</v>
      </c>
      <c r="B17" s="1003"/>
      <c r="C17" s="153" t="s">
        <v>6</v>
      </c>
      <c r="D17" s="132">
        <v>135</v>
      </c>
      <c r="E17" s="151">
        <v>7686.1329999999998</v>
      </c>
      <c r="F17" s="133">
        <v>82426.194999999992</v>
      </c>
      <c r="G17" s="1092">
        <f>E17/$E$23</f>
        <v>0.65371309159862234</v>
      </c>
      <c r="H17" s="238">
        <f>(E17-I17)/I17</f>
        <v>-3.0778757028497748E-3</v>
      </c>
      <c r="I17" s="807">
        <v>7709.8630000000003</v>
      </c>
      <c r="J17" s="187">
        <v>82472.417000000001</v>
      </c>
      <c r="K17" s="192">
        <f>I17/$I$23</f>
        <v>0.73037067870546069</v>
      </c>
      <c r="L17" s="149"/>
      <c r="M17" s="134"/>
      <c r="N17" s="134"/>
    </row>
    <row r="18" spans="1:21" ht="12.95" customHeight="1" x14ac:dyDescent="0.2">
      <c r="A18" s="1002"/>
      <c r="B18" s="1003"/>
      <c r="C18" s="154" t="s">
        <v>7</v>
      </c>
      <c r="D18" s="132">
        <v>353</v>
      </c>
      <c r="E18" s="151">
        <v>708.61199999999997</v>
      </c>
      <c r="F18" s="133">
        <v>7599.1549999999997</v>
      </c>
      <c r="G18" s="1093">
        <f t="shared" ref="G18:G23" si="3">E18/$E$23</f>
        <v>6.0268140203127242E-2</v>
      </c>
      <c r="H18" s="238">
        <f t="shared" ref="H18:H20" si="4">(E18-I18)/I18</f>
        <v>0.38908121459235878</v>
      </c>
      <c r="I18" s="808">
        <v>510.13</v>
      </c>
      <c r="J18" s="185">
        <v>5456.8609999999999</v>
      </c>
      <c r="K18" s="193">
        <f t="shared" ref="K18:K23" si="5">I18/$I$23</f>
        <v>4.8325630990851159E-2</v>
      </c>
      <c r="L18" s="150"/>
      <c r="M18" s="137"/>
      <c r="N18" s="134"/>
    </row>
    <row r="19" spans="1:21" ht="12.95" customHeight="1" x14ac:dyDescent="0.2">
      <c r="A19" s="1002"/>
      <c r="B19" s="1003"/>
      <c r="C19" s="154" t="s">
        <v>8</v>
      </c>
      <c r="D19" s="132">
        <v>9821</v>
      </c>
      <c r="E19" s="151">
        <v>1008.8404899999999</v>
      </c>
      <c r="F19" s="133">
        <v>10819.898740000001</v>
      </c>
      <c r="G19" s="1093">
        <f t="shared" si="3"/>
        <v>8.5802865452337229E-2</v>
      </c>
      <c r="H19" s="238">
        <f t="shared" si="4"/>
        <v>0.46315157294707543</v>
      </c>
      <c r="I19" s="808">
        <v>689.49827800000003</v>
      </c>
      <c r="J19" s="185">
        <v>7377.2869380000002</v>
      </c>
      <c r="K19" s="193">
        <f t="shared" si="5"/>
        <v>6.5317545236420735E-2</v>
      </c>
      <c r="L19" s="149"/>
      <c r="M19" s="134"/>
      <c r="N19" s="134"/>
      <c r="O19" s="134"/>
      <c r="P19" s="134"/>
    </row>
    <row r="20" spans="1:21" ht="12.95" customHeight="1" x14ac:dyDescent="0.2">
      <c r="A20" s="1002"/>
      <c r="B20" s="1003"/>
      <c r="C20" s="154" t="s">
        <v>9</v>
      </c>
      <c r="D20" s="132">
        <v>103550</v>
      </c>
      <c r="E20" s="151">
        <v>2124.20451</v>
      </c>
      <c r="F20" s="133">
        <v>22782.271260000001</v>
      </c>
      <c r="G20" s="1093">
        <f t="shared" si="3"/>
        <v>0.18066566079715729</v>
      </c>
      <c r="H20" s="238">
        <f t="shared" si="4"/>
        <v>0.46315157294707565</v>
      </c>
      <c r="I20" s="808">
        <v>1451.800722</v>
      </c>
      <c r="J20" s="185">
        <v>15533.542062</v>
      </c>
      <c r="K20" s="193">
        <f t="shared" si="5"/>
        <v>0.13753197413134552</v>
      </c>
      <c r="L20" s="149"/>
      <c r="M20" s="134"/>
      <c r="N20" s="134"/>
      <c r="O20" s="134"/>
      <c r="P20" s="134"/>
    </row>
    <row r="21" spans="1:21" ht="12.95" customHeight="1" x14ac:dyDescent="0.2">
      <c r="A21" s="1002"/>
      <c r="B21" s="1003"/>
      <c r="C21" s="207" t="s">
        <v>261</v>
      </c>
      <c r="D21" s="208">
        <v>113859</v>
      </c>
      <c r="E21" s="1094">
        <v>11527.789999999999</v>
      </c>
      <c r="F21" s="209">
        <v>123627.51999999999</v>
      </c>
      <c r="G21" s="1095">
        <f t="shared" si="3"/>
        <v>0.98044975805124412</v>
      </c>
      <c r="H21" s="1085">
        <f>(E21-I21)/I21</f>
        <v>0.11258229186089898</v>
      </c>
      <c r="I21" s="809">
        <v>10361.292000000001</v>
      </c>
      <c r="J21" s="210">
        <v>110840.10700000002</v>
      </c>
      <c r="K21" s="211">
        <f t="shared" si="5"/>
        <v>0.98154582906407828</v>
      </c>
      <c r="L21" s="149"/>
      <c r="M21" s="134"/>
      <c r="N21" s="134"/>
      <c r="O21" s="134"/>
      <c r="P21" s="134"/>
    </row>
    <row r="22" spans="1:21" ht="12.95" customHeight="1" x14ac:dyDescent="0.2">
      <c r="A22" s="1002"/>
      <c r="B22" s="1003"/>
      <c r="C22" s="154" t="s">
        <v>96</v>
      </c>
      <c r="D22" s="819">
        <v>0</v>
      </c>
      <c r="E22" s="151">
        <v>229.86500000000001</v>
      </c>
      <c r="F22" s="133">
        <v>2465.1400000000003</v>
      </c>
      <c r="G22" s="1093">
        <f t="shared" si="3"/>
        <v>1.9550241948755941E-2</v>
      </c>
      <c r="H22" s="238">
        <f t="shared" ref="H22" si="6">(E22-I22)/I22</f>
        <v>0.17998090388287719</v>
      </c>
      <c r="I22" s="808">
        <v>194.804</v>
      </c>
      <c r="J22" s="185">
        <v>2083.9189999999999</v>
      </c>
      <c r="K22" s="193">
        <f t="shared" si="5"/>
        <v>1.8454170935921763E-2</v>
      </c>
      <c r="L22" s="149"/>
      <c r="M22" s="134"/>
      <c r="N22" s="134"/>
      <c r="O22" s="134"/>
      <c r="P22" s="134"/>
    </row>
    <row r="23" spans="1:21" ht="12.95" customHeight="1" x14ac:dyDescent="0.2">
      <c r="A23" s="1002"/>
      <c r="B23" s="1003"/>
      <c r="C23" s="156" t="s">
        <v>2</v>
      </c>
      <c r="D23" s="145">
        <v>113859</v>
      </c>
      <c r="E23" s="146">
        <v>11757.654999999999</v>
      </c>
      <c r="F23" s="147">
        <v>126092.65999999999</v>
      </c>
      <c r="G23" s="1097">
        <f t="shared" si="3"/>
        <v>1</v>
      </c>
      <c r="H23" s="1086">
        <f>(E23-I23)/I23</f>
        <v>0.11382607736799639</v>
      </c>
      <c r="I23" s="810">
        <v>10556.096000000001</v>
      </c>
      <c r="J23" s="186">
        <v>112924.02600000001</v>
      </c>
      <c r="K23" s="206">
        <f t="shared" si="5"/>
        <v>1</v>
      </c>
      <c r="L23" s="166"/>
      <c r="M23" s="134"/>
      <c r="N23" s="134"/>
      <c r="O23" s="134"/>
      <c r="P23" s="134"/>
    </row>
    <row r="24" spans="1:21" ht="12.95" customHeight="1" x14ac:dyDescent="0.2">
      <c r="A24" s="1002" t="str">
        <f>T!J22</f>
        <v>září</v>
      </c>
      <c r="B24" s="1003"/>
      <c r="C24" s="153" t="s">
        <v>6</v>
      </c>
      <c r="D24" s="132">
        <v>135</v>
      </c>
      <c r="E24" s="151">
        <v>10007.837000000001</v>
      </c>
      <c r="F24" s="133">
        <v>107222.158</v>
      </c>
      <c r="G24" s="1092">
        <f>E24/$E$30</f>
        <v>0.70060863215977609</v>
      </c>
      <c r="H24" s="238">
        <f>(E24-I24)/I24</f>
        <v>7.8737709729676197E-2</v>
      </c>
      <c r="I24" s="807">
        <v>9277.3590000000022</v>
      </c>
      <c r="J24" s="187">
        <v>99165.764999999985</v>
      </c>
      <c r="K24" s="192">
        <f>I24/$I$30</f>
        <v>0.63546962826842024</v>
      </c>
      <c r="L24" s="17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x14ac:dyDescent="0.2">
      <c r="A25" s="1002"/>
      <c r="B25" s="1003"/>
      <c r="C25" s="154" t="s">
        <v>7</v>
      </c>
      <c r="D25" s="132">
        <v>353</v>
      </c>
      <c r="E25" s="151">
        <v>736.75199999999995</v>
      </c>
      <c r="F25" s="133">
        <v>7893.4130000000005</v>
      </c>
      <c r="G25" s="1093">
        <f t="shared" ref="G25:G29" si="7">E25/$E$30</f>
        <v>5.1577060154055193E-2</v>
      </c>
      <c r="H25" s="238">
        <f t="shared" ref="H25:H27" si="8">(E25-I25)/I25</f>
        <v>-8.2049077690769509E-2</v>
      </c>
      <c r="I25" s="808">
        <v>802.60500000000002</v>
      </c>
      <c r="J25" s="185">
        <v>8579.0450000000001</v>
      </c>
      <c r="K25" s="193">
        <f t="shared" ref="K25:K30" si="9">I25/$I$30</f>
        <v>5.4975893570182566E-2</v>
      </c>
      <c r="L25" s="151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1002"/>
      <c r="B26" s="1003"/>
      <c r="C26" s="154" t="s">
        <v>8</v>
      </c>
      <c r="D26" s="132">
        <v>9821</v>
      </c>
      <c r="E26" s="151">
        <v>1049.562864</v>
      </c>
      <c r="F26" s="133">
        <v>11245.247216</v>
      </c>
      <c r="G26" s="1093">
        <f t="shared" si="7"/>
        <v>7.3475697347262656E-2</v>
      </c>
      <c r="H26" s="238">
        <f t="shared" si="8"/>
        <v>-0.23273356756509911</v>
      </c>
      <c r="I26" s="808">
        <v>1367.924908</v>
      </c>
      <c r="J26" s="185">
        <v>14619.810436</v>
      </c>
      <c r="K26" s="193">
        <f t="shared" si="9"/>
        <v>9.3698511913344384E-2</v>
      </c>
      <c r="L26" s="151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1002"/>
      <c r="B27" s="1003"/>
      <c r="C27" s="154" t="s">
        <v>9</v>
      </c>
      <c r="D27" s="132">
        <v>103550</v>
      </c>
      <c r="E27" s="151">
        <v>2209.9491360000002</v>
      </c>
      <c r="F27" s="133">
        <v>23677.880784000001</v>
      </c>
      <c r="G27" s="1093">
        <f t="shared" si="7"/>
        <v>0.1547096981411307</v>
      </c>
      <c r="H27" s="238">
        <f t="shared" si="8"/>
        <v>-0.23273356756509905</v>
      </c>
      <c r="I27" s="808">
        <v>2880.289092</v>
      </c>
      <c r="J27" s="185">
        <v>30783.327563999999</v>
      </c>
      <c r="K27" s="193">
        <f t="shared" si="9"/>
        <v>0.19729065551940217</v>
      </c>
      <c r="L27" s="151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1002"/>
      <c r="B28" s="1003"/>
      <c r="C28" s="207" t="s">
        <v>261</v>
      </c>
      <c r="D28" s="208">
        <v>113859</v>
      </c>
      <c r="E28" s="1094">
        <v>14004.101000000002</v>
      </c>
      <c r="F28" s="209">
        <v>150038.69899999999</v>
      </c>
      <c r="G28" s="1095">
        <f t="shared" si="7"/>
        <v>0.98037108780222471</v>
      </c>
      <c r="H28" s="1085">
        <f>(E28-I28)/I28</f>
        <v>-2.2618158428796564E-2</v>
      </c>
      <c r="I28" s="809">
        <v>14328.178</v>
      </c>
      <c r="J28" s="210">
        <v>153147.94799999997</v>
      </c>
      <c r="K28" s="211">
        <f t="shared" si="9"/>
        <v>0.98143468927134925</v>
      </c>
      <c r="L28" s="151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2.95" customHeight="1" x14ac:dyDescent="0.2">
      <c r="A29" s="1002"/>
      <c r="B29" s="1003"/>
      <c r="C29" s="154" t="s">
        <v>96</v>
      </c>
      <c r="D29" s="819">
        <v>0</v>
      </c>
      <c r="E29" s="151">
        <v>280.38900000000001</v>
      </c>
      <c r="F29" s="133">
        <v>3004.0409999999997</v>
      </c>
      <c r="G29" s="1093">
        <f t="shared" si="7"/>
        <v>1.9628912197775347E-2</v>
      </c>
      <c r="H29" s="238">
        <f t="shared" ref="H29" si="10">(E29-I29)/I29</f>
        <v>3.4496880522729284E-2</v>
      </c>
      <c r="I29" s="808">
        <v>271.03899999999999</v>
      </c>
      <c r="J29" s="185">
        <v>2897.0250000000001</v>
      </c>
      <c r="K29" s="193">
        <f t="shared" si="9"/>
        <v>1.8565310728650721E-2</v>
      </c>
      <c r="L29" s="151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2.95" customHeight="1" thickBot="1" x14ac:dyDescent="0.25">
      <c r="A30" s="1004"/>
      <c r="B30" s="1005"/>
      <c r="C30" s="155" t="s">
        <v>2</v>
      </c>
      <c r="D30" s="142">
        <v>113859</v>
      </c>
      <c r="E30" s="143">
        <v>14284.490000000002</v>
      </c>
      <c r="F30" s="144">
        <v>153042.74</v>
      </c>
      <c r="G30" s="1097">
        <f>E30/$E$30</f>
        <v>1</v>
      </c>
      <c r="H30" s="787">
        <f>(E30-I30)/I30</f>
        <v>-2.1557799983382597E-2</v>
      </c>
      <c r="I30" s="811">
        <v>14599.217000000001</v>
      </c>
      <c r="J30" s="205">
        <v>156044.97299999997</v>
      </c>
      <c r="K30" s="195">
        <f t="shared" si="9"/>
        <v>1</v>
      </c>
      <c r="L30" s="178"/>
    </row>
    <row r="31" spans="1:21" ht="12.95" customHeight="1" thickTop="1" x14ac:dyDescent="0.2">
      <c r="A31" s="1024" t="str">
        <f>T!E17</f>
        <v>III. čtvrtletí</v>
      </c>
      <c r="B31" s="1025"/>
      <c r="C31" s="179" t="s">
        <v>6</v>
      </c>
      <c r="D31" s="180">
        <f>D24</f>
        <v>135</v>
      </c>
      <c r="E31" s="1098">
        <f>E10+E17+E24</f>
        <v>25326.399000000001</v>
      </c>
      <c r="F31" s="181">
        <f>F10+F17+F24</f>
        <v>271373.34600000002</v>
      </c>
      <c r="G31" s="1099">
        <f>E31/$E$37</f>
        <v>0.68908294968565675</v>
      </c>
      <c r="H31" s="1087">
        <f>(E31-I31)/I31</f>
        <v>-2.4436167771686119E-2</v>
      </c>
      <c r="I31" s="812">
        <v>25960.781000000003</v>
      </c>
      <c r="J31" s="212">
        <v>276688.58399999997</v>
      </c>
      <c r="K31" s="193">
        <f>I31/$I$37</f>
        <v>0.70349331643193613</v>
      </c>
      <c r="L31" s="148"/>
    </row>
    <row r="32" spans="1:21" ht="12.95" customHeight="1" x14ac:dyDescent="0.2">
      <c r="A32" s="1002"/>
      <c r="B32" s="1003"/>
      <c r="C32" s="154" t="s">
        <v>7</v>
      </c>
      <c r="D32" s="132">
        <f t="shared" ref="D32:D34" si="11">D25</f>
        <v>353</v>
      </c>
      <c r="E32" s="151">
        <f>E11+E18+E25</f>
        <v>2016.6849999999999</v>
      </c>
      <c r="F32" s="133">
        <f t="shared" ref="F32" si="12">F11+F18+F25</f>
        <v>21610.045000000002</v>
      </c>
      <c r="G32" s="1093">
        <f t="shared" ref="G32:G37" si="13">E32/$E$37</f>
        <v>5.4870147484718163E-2</v>
      </c>
      <c r="H32" s="238">
        <f t="shared" ref="H32:H34" si="14">(E32-I32)/I32</f>
        <v>6.2901219602179786E-2</v>
      </c>
      <c r="I32" s="808">
        <v>1897.3400000000001</v>
      </c>
      <c r="J32" s="185">
        <v>20228.406999999999</v>
      </c>
      <c r="K32" s="193">
        <f t="shared" ref="K32:K37" si="15">I32/$I$37</f>
        <v>5.1414709326309163E-2</v>
      </c>
      <c r="L32" s="148"/>
    </row>
    <row r="33" spans="1:12" ht="12.95" customHeight="1" x14ac:dyDescent="0.2">
      <c r="A33" s="1002"/>
      <c r="B33" s="1003"/>
      <c r="C33" s="154" t="s">
        <v>8</v>
      </c>
      <c r="D33" s="132">
        <f t="shared" si="11"/>
        <v>9821</v>
      </c>
      <c r="E33" s="151">
        <f t="shared" ref="E33:F36" si="16">E12+E19+E26</f>
        <v>2798.2704819999999</v>
      </c>
      <c r="F33" s="133">
        <f t="shared" si="16"/>
        <v>29988.189728000001</v>
      </c>
      <c r="G33" s="1093">
        <f>E33/$E$37</f>
        <v>7.6135595816636398E-2</v>
      </c>
      <c r="H33" s="238">
        <f t="shared" si="14"/>
        <v>3.9415415311971874E-2</v>
      </c>
      <c r="I33" s="808">
        <v>2692.1579579999998</v>
      </c>
      <c r="J33" s="185">
        <v>28728.006986</v>
      </c>
      <c r="K33" s="193">
        <f t="shared" si="15"/>
        <v>7.2952933512749438E-2</v>
      </c>
      <c r="L33" s="148"/>
    </row>
    <row r="34" spans="1:12" ht="12.95" customHeight="1" x14ac:dyDescent="0.2">
      <c r="A34" s="1002"/>
      <c r="B34" s="1003"/>
      <c r="C34" s="154" t="s">
        <v>9</v>
      </c>
      <c r="D34" s="132">
        <f t="shared" si="11"/>
        <v>103550</v>
      </c>
      <c r="E34" s="151">
        <f t="shared" si="16"/>
        <v>5892.010518</v>
      </c>
      <c r="F34" s="133">
        <f t="shared" si="16"/>
        <v>63142.834272</v>
      </c>
      <c r="G34" s="1093">
        <f t="shared" si="13"/>
        <v>0.16031035392447043</v>
      </c>
      <c r="H34" s="238">
        <f t="shared" si="14"/>
        <v>3.9415415311971867E-2</v>
      </c>
      <c r="I34" s="808">
        <v>5668.5810419999998</v>
      </c>
      <c r="J34" s="185">
        <v>60489.406014</v>
      </c>
      <c r="K34" s="193">
        <f>I34/$I$37</f>
        <v>0.15360897180634819</v>
      </c>
      <c r="L34" s="148"/>
    </row>
    <row r="35" spans="1:12" ht="12.95" customHeight="1" x14ac:dyDescent="0.2">
      <c r="A35" s="1002"/>
      <c r="B35" s="1003"/>
      <c r="C35" s="207" t="s">
        <v>261</v>
      </c>
      <c r="D35" s="208">
        <f>SUM(D31:D34)</f>
        <v>113859</v>
      </c>
      <c r="E35" s="1094">
        <f t="shared" ref="E35:F35" si="17">SUM(E31:E34)</f>
        <v>36033.365000000005</v>
      </c>
      <c r="F35" s="209">
        <f t="shared" si="17"/>
        <v>386114.41500000004</v>
      </c>
      <c r="G35" s="1095">
        <f t="shared" si="13"/>
        <v>0.98039904691148183</v>
      </c>
      <c r="H35" s="1085">
        <f>(E35-I35)/I35</f>
        <v>-5.1215029959528089E-3</v>
      </c>
      <c r="I35" s="809">
        <v>36218.86</v>
      </c>
      <c r="J35" s="210">
        <v>386134.40399999998</v>
      </c>
      <c r="K35" s="211">
        <f t="shared" si="15"/>
        <v>0.98146993107734293</v>
      </c>
      <c r="L35" s="148"/>
    </row>
    <row r="36" spans="1:12" ht="12.95" customHeight="1" x14ac:dyDescent="0.2">
      <c r="A36" s="1002"/>
      <c r="B36" s="1003"/>
      <c r="C36" s="154" t="s">
        <v>96</v>
      </c>
      <c r="D36" s="132"/>
      <c r="E36" s="151">
        <f t="shared" si="16"/>
        <v>720.40899999999999</v>
      </c>
      <c r="F36" s="133">
        <f t="shared" si="16"/>
        <v>7719.4830000000002</v>
      </c>
      <c r="G36" s="1093">
        <f t="shared" si="13"/>
        <v>1.9600953088518201E-2</v>
      </c>
      <c r="H36" s="238">
        <f t="shared" ref="H36" si="18">(E36-I36)/I36</f>
        <v>5.3523717880285322E-2</v>
      </c>
      <c r="I36" s="808">
        <v>683.80899999999997</v>
      </c>
      <c r="J36" s="185">
        <v>7290.1039999999994</v>
      </c>
      <c r="K36" s="193">
        <f t="shared" si="15"/>
        <v>1.8530068922657055E-2</v>
      </c>
      <c r="L36" s="148"/>
    </row>
    <row r="37" spans="1:12" ht="12.95" customHeight="1" x14ac:dyDescent="0.2">
      <c r="A37" s="1002"/>
      <c r="B37" s="1003"/>
      <c r="C37" s="157" t="s">
        <v>2</v>
      </c>
      <c r="D37" s="158">
        <f>SUM(D31:D34)</f>
        <v>113859</v>
      </c>
      <c r="E37" s="159">
        <f>SUM(E35:E36)</f>
        <v>36753.774000000005</v>
      </c>
      <c r="F37" s="160">
        <f>SUM(F35:F36)</f>
        <v>393833.89800000004</v>
      </c>
      <c r="G37" s="1100">
        <f t="shared" si="13"/>
        <v>1</v>
      </c>
      <c r="H37" s="1088">
        <f>(E37-I37)/I37</f>
        <v>-4.0348030111317093E-3</v>
      </c>
      <c r="I37" s="813">
        <v>36902.669000000002</v>
      </c>
      <c r="J37" s="189">
        <v>393424.50799999997</v>
      </c>
      <c r="K37" s="196">
        <f t="shared" si="15"/>
        <v>1</v>
      </c>
      <c r="L37" s="152"/>
    </row>
    <row r="38" spans="1:12" ht="5.0999999999999996" customHeight="1" x14ac:dyDescent="0.2">
      <c r="A38" s="135"/>
      <c r="B38" s="136"/>
      <c r="C38" s="164"/>
      <c r="D38" s="140"/>
      <c r="E38" s="169"/>
      <c r="F38" s="141"/>
      <c r="G38" s="170"/>
      <c r="H38" s="165"/>
      <c r="I38" s="815"/>
      <c r="J38" s="198"/>
      <c r="K38" s="201"/>
      <c r="L38" s="148"/>
    </row>
    <row r="39" spans="1:12" ht="20.100000000000001" customHeight="1" x14ac:dyDescent="0.2">
      <c r="A39" s="135"/>
      <c r="B39" s="136"/>
      <c r="C39" s="139"/>
      <c r="D39" s="141"/>
      <c r="E39" s="141"/>
      <c r="F39" s="141"/>
      <c r="G39" s="165"/>
      <c r="H39" s="122"/>
      <c r="I39" s="198"/>
      <c r="J39" s="198"/>
      <c r="K39" s="200"/>
      <c r="L39" s="148"/>
    </row>
    <row r="40" spans="1:12" ht="15" customHeight="1" x14ac:dyDescent="0.25">
      <c r="A40" s="990" t="s">
        <v>188</v>
      </c>
      <c r="B40" s="990"/>
      <c r="C40" s="990"/>
      <c r="D40" s="990"/>
      <c r="E40" s="990"/>
      <c r="F40" s="138"/>
      <c r="G40" s="990" t="s">
        <v>189</v>
      </c>
      <c r="H40" s="990"/>
      <c r="I40" s="990"/>
      <c r="J40" s="990"/>
      <c r="K40" s="993"/>
      <c r="L40" s="148"/>
    </row>
    <row r="41" spans="1:12" ht="15" customHeight="1" x14ac:dyDescent="0.2">
      <c r="A41" s="992" t="str">
        <f>A31</f>
        <v>III. čtvrtletí</v>
      </c>
      <c r="B41" s="992"/>
      <c r="C41" s="992"/>
      <c r="D41" s="992"/>
      <c r="E41" s="992"/>
      <c r="F41" s="138"/>
      <c r="G41" s="994" t="str">
        <f>A31</f>
        <v>III. čtvrtletí</v>
      </c>
      <c r="H41" s="994"/>
      <c r="I41" s="994"/>
      <c r="J41" s="994"/>
      <c r="K41" s="995"/>
      <c r="L41" s="148"/>
    </row>
    <row r="42" spans="1:12" ht="15" customHeight="1" x14ac:dyDescent="0.2">
      <c r="A42" s="138"/>
      <c r="B42" s="138"/>
      <c r="C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>
        <f>E6</f>
        <v>2016</v>
      </c>
      <c r="D45" s="138">
        <f>I6</f>
        <v>2015</v>
      </c>
      <c r="H45" s="138"/>
      <c r="I45" s="138">
        <f>E6</f>
        <v>2016</v>
      </c>
      <c r="J45" s="138">
        <f>I6</f>
        <v>2015</v>
      </c>
      <c r="K45" s="138"/>
      <c r="L45" s="148"/>
    </row>
    <row r="46" spans="1:12" ht="15" customHeight="1" x14ac:dyDescent="0.2">
      <c r="A46" s="138"/>
      <c r="B46" s="138" t="str">
        <f>A10</f>
        <v>červenec</v>
      </c>
      <c r="C46" s="413">
        <f>E16</f>
        <v>10711.629000000001</v>
      </c>
      <c r="D46" s="413">
        <f>I16</f>
        <v>11747.356</v>
      </c>
      <c r="H46" s="138" t="str">
        <f>A10</f>
        <v>červenec</v>
      </c>
      <c r="I46" s="414">
        <f>E16/E37</f>
        <v>0.29144296855065821</v>
      </c>
      <c r="J46" s="414">
        <f>I16/I37</f>
        <v>0.31833350590441029</v>
      </c>
      <c r="K46" s="138"/>
      <c r="L46" s="148"/>
    </row>
    <row r="47" spans="1:12" ht="15" customHeight="1" x14ac:dyDescent="0.2">
      <c r="A47" s="138"/>
      <c r="B47" s="138" t="str">
        <f>A17</f>
        <v>srpen</v>
      </c>
      <c r="C47" s="413">
        <f>E23</f>
        <v>11757.654999999999</v>
      </c>
      <c r="D47" s="413">
        <f>I23</f>
        <v>10556.096000000001</v>
      </c>
      <c r="H47" s="138" t="str">
        <f>A17</f>
        <v>srpen</v>
      </c>
      <c r="I47" s="414">
        <f>E23/E37</f>
        <v>0.31990333836193252</v>
      </c>
      <c r="J47" s="414">
        <f>I23/I37</f>
        <v>0.28605237198425948</v>
      </c>
      <c r="K47" s="138"/>
      <c r="L47" s="148"/>
    </row>
    <row r="48" spans="1:12" ht="15" customHeight="1" x14ac:dyDescent="0.2">
      <c r="A48" s="138"/>
      <c r="B48" s="138" t="str">
        <f>A24</f>
        <v>září</v>
      </c>
      <c r="C48" s="413">
        <f>E30</f>
        <v>14284.490000000002</v>
      </c>
      <c r="D48" s="413">
        <f>I30</f>
        <v>14599.217000000001</v>
      </c>
      <c r="H48" s="138" t="str">
        <f>A24</f>
        <v>září</v>
      </c>
      <c r="I48" s="414">
        <f>E30/E37</f>
        <v>0.38865369308740921</v>
      </c>
      <c r="J48" s="414">
        <f>I30/I37</f>
        <v>0.39561412211133024</v>
      </c>
      <c r="K48" s="138"/>
      <c r="L48" s="148"/>
    </row>
    <row r="49" spans="1:12" ht="15" customHeight="1" x14ac:dyDescent="0.2">
      <c r="A49" s="138"/>
      <c r="B49" s="138"/>
      <c r="C49" s="413">
        <f>SUM(C46:C48)</f>
        <v>36753.774000000005</v>
      </c>
      <c r="D49" s="413">
        <f>SUM(D46:D48)</f>
        <v>36902.669000000002</v>
      </c>
      <c r="E49" s="138"/>
      <c r="F49" s="138"/>
      <c r="G49" s="138"/>
      <c r="H49" s="138"/>
      <c r="I49" s="284">
        <f>SUM(I46:I48)</f>
        <v>1</v>
      </c>
      <c r="J49" s="284">
        <f>SUM(J46:J48)</f>
        <v>1</v>
      </c>
      <c r="K49" s="138"/>
      <c r="L49" s="148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4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48"/>
    </row>
    <row r="53" spans="1:12" ht="15" customHeight="1" x14ac:dyDescent="0.2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48"/>
    </row>
    <row r="54" spans="1:12" ht="15" customHeight="1" x14ac:dyDescent="0.2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48"/>
    </row>
    <row r="55" spans="1:12" ht="15" customHeight="1" x14ac:dyDescent="0.2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48"/>
    </row>
    <row r="56" spans="1:12" ht="15" customHeight="1" x14ac:dyDescent="0.2">
      <c r="A56" s="234"/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152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41:E41"/>
    <mergeCell ref="G41:K41"/>
    <mergeCell ref="A10:B16"/>
    <mergeCell ref="A17:B23"/>
    <mergeCell ref="A24:B30"/>
    <mergeCell ref="A31:B37"/>
    <mergeCell ref="A40:E40"/>
    <mergeCell ref="G40:K4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view="pageBreakPreview" zoomScaleNormal="100" zoomScaleSheetLayoutView="100" workbookViewId="0"/>
  </sheetViews>
  <sheetFormatPr defaultRowHeight="12.75" x14ac:dyDescent="0.2"/>
  <cols>
    <col min="1" max="1" width="3.42578125" style="121" customWidth="1"/>
    <col min="2" max="2" width="6.140625" style="121" customWidth="1"/>
    <col min="3" max="3" width="14.7109375" style="121" customWidth="1"/>
    <col min="4" max="4" width="7.28515625" style="121" customWidth="1"/>
    <col min="5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272</v>
      </c>
      <c r="L1" s="1010"/>
    </row>
    <row r="2" spans="1:17" ht="6.75" customHeight="1" x14ac:dyDescent="0.2"/>
    <row r="3" spans="1:17" ht="30" customHeight="1" x14ac:dyDescent="0.2">
      <c r="A3" s="1023" t="s">
        <v>236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113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805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16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292</v>
      </c>
      <c r="D10" s="132">
        <v>11</v>
      </c>
      <c r="E10" s="151">
        <v>17464.477999999999</v>
      </c>
      <c r="F10" s="133">
        <v>187001.97099999999</v>
      </c>
      <c r="G10" s="1092">
        <f>E10/$E$14</f>
        <v>0.95949623650868954</v>
      </c>
      <c r="H10" s="238">
        <f>(E10-I10)/I10</f>
        <v>0.56796395433564628</v>
      </c>
      <c r="I10" s="807">
        <v>11138.316000000001</v>
      </c>
      <c r="J10" s="187">
        <v>118962.973</v>
      </c>
      <c r="K10" s="192">
        <f>I10/$I$14</f>
        <v>0.90890252847747155</v>
      </c>
      <c r="L10" s="148"/>
    </row>
    <row r="11" spans="1:17" ht="12.95" customHeight="1" x14ac:dyDescent="0.2">
      <c r="A11" s="998"/>
      <c r="B11" s="999"/>
      <c r="C11" s="496" t="s">
        <v>291</v>
      </c>
      <c r="D11" s="236">
        <v>160</v>
      </c>
      <c r="E11" s="1102">
        <v>676.52499999999998</v>
      </c>
      <c r="F11" s="237">
        <v>7085.5019999999995</v>
      </c>
      <c r="G11" s="1103">
        <f>E11/$E$14</f>
        <v>3.7168198866524449E-2</v>
      </c>
      <c r="H11" s="777">
        <f t="shared" ref="H11:H13" si="0">(E11-I11)/I11</f>
        <v>-0.2214902186421174</v>
      </c>
      <c r="I11" s="816">
        <v>869</v>
      </c>
      <c r="J11" s="497">
        <v>9111</v>
      </c>
      <c r="K11" s="498">
        <f t="shared" ref="K11:K14" si="1">I11/$I$14</f>
        <v>7.0911643846962386E-2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495" t="s">
        <v>293</v>
      </c>
      <c r="D12" s="140">
        <v>171</v>
      </c>
      <c r="E12" s="169">
        <v>18141.003000000001</v>
      </c>
      <c r="F12" s="141">
        <v>194087.473</v>
      </c>
      <c r="G12" s="170">
        <f>E12/$E$14</f>
        <v>0.9966644353752141</v>
      </c>
      <c r="H12" s="165">
        <f>(E12-I12)/I12</f>
        <v>0.51082914782953992</v>
      </c>
      <c r="I12" s="815">
        <v>12007.316000000001</v>
      </c>
      <c r="J12" s="198">
        <v>128073.973</v>
      </c>
      <c r="K12" s="193">
        <f t="shared" si="1"/>
        <v>0.97981417232443402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347</v>
      </c>
      <c r="D13" s="819">
        <v>0</v>
      </c>
      <c r="E13" s="151">
        <v>60.712999999997919</v>
      </c>
      <c r="F13" s="133">
        <v>748.25660000000789</v>
      </c>
      <c r="G13" s="1093">
        <f>E13/$E$14</f>
        <v>3.3355646247858126E-3</v>
      </c>
      <c r="H13" s="238">
        <f t="shared" si="0"/>
        <v>-0.75456702685440846</v>
      </c>
      <c r="I13" s="808">
        <v>247.37099999999919</v>
      </c>
      <c r="J13" s="185">
        <v>2654.776600000012</v>
      </c>
      <c r="K13" s="193">
        <f t="shared" si="1"/>
        <v>2.0185827675566027E-2</v>
      </c>
      <c r="L13" s="149"/>
      <c r="M13" s="134"/>
      <c r="O13" s="134"/>
      <c r="P13" s="134"/>
      <c r="Q13" s="134"/>
    </row>
    <row r="14" spans="1:17" ht="12.95" customHeight="1" x14ac:dyDescent="0.2">
      <c r="A14" s="1000"/>
      <c r="B14" s="1001"/>
      <c r="C14" s="156" t="s">
        <v>2</v>
      </c>
      <c r="D14" s="145">
        <v>171</v>
      </c>
      <c r="E14" s="146">
        <v>18201.716</v>
      </c>
      <c r="F14" s="147">
        <v>194835.72960000002</v>
      </c>
      <c r="G14" s="1097">
        <f>E14/$E$14</f>
        <v>1</v>
      </c>
      <c r="H14" s="1086">
        <f>(E14-I14)/I14</f>
        <v>0.4852860787060494</v>
      </c>
      <c r="I14" s="810">
        <v>12254.687</v>
      </c>
      <c r="J14" s="186">
        <v>130728.74960000001</v>
      </c>
      <c r="K14" s="194">
        <f t="shared" si="1"/>
        <v>1</v>
      </c>
      <c r="L14" s="166"/>
      <c r="M14" s="134"/>
    </row>
    <row r="15" spans="1:17" ht="12.95" customHeight="1" x14ac:dyDescent="0.2">
      <c r="A15" s="996" t="str">
        <f>T!J21</f>
        <v>srpen</v>
      </c>
      <c r="B15" s="997"/>
      <c r="C15" s="153" t="s">
        <v>292</v>
      </c>
      <c r="D15" s="132">
        <v>11</v>
      </c>
      <c r="E15" s="151">
        <v>37539.56</v>
      </c>
      <c r="F15" s="133">
        <v>401328.31800000003</v>
      </c>
      <c r="G15" s="1092">
        <f>E15/$E$19</f>
        <v>0.97716954811417722</v>
      </c>
      <c r="H15" s="238">
        <f>(E15-I15)/I15</f>
        <v>4.7613231124155666</v>
      </c>
      <c r="I15" s="807">
        <v>6515.7879999999996</v>
      </c>
      <c r="J15" s="187">
        <v>69774.789999999994</v>
      </c>
      <c r="K15" s="193">
        <f>I15/$I$19</f>
        <v>0.87980305597031161</v>
      </c>
      <c r="L15" s="148"/>
      <c r="M15" s="134"/>
      <c r="N15" s="134"/>
    </row>
    <row r="16" spans="1:17" ht="12.95" customHeight="1" x14ac:dyDescent="0.2">
      <c r="A16" s="998"/>
      <c r="B16" s="999"/>
      <c r="C16" s="496" t="s">
        <v>291</v>
      </c>
      <c r="D16" s="236">
        <v>160</v>
      </c>
      <c r="E16" s="1102">
        <v>744.65899999999999</v>
      </c>
      <c r="F16" s="237">
        <v>7799.4989999999989</v>
      </c>
      <c r="G16" s="1103">
        <f t="shared" ref="G16:G19" si="2">E16/$E$19</f>
        <v>1.9383767378444369E-2</v>
      </c>
      <c r="H16" s="777">
        <f t="shared" ref="H16" si="3">(E16-I16)/I16</f>
        <v>6.9912356321839064E-2</v>
      </c>
      <c r="I16" s="816">
        <v>696</v>
      </c>
      <c r="J16" s="497">
        <v>7303</v>
      </c>
      <c r="K16" s="498">
        <f t="shared" ref="K16:K19" si="4">I16/$I$19</f>
        <v>9.3978337993092603E-2</v>
      </c>
      <c r="L16" s="149"/>
      <c r="M16" s="137"/>
      <c r="N16" s="134"/>
    </row>
    <row r="17" spans="1:21" ht="12.95" customHeight="1" x14ac:dyDescent="0.2">
      <c r="A17" s="998"/>
      <c r="B17" s="999"/>
      <c r="C17" s="495" t="s">
        <v>293</v>
      </c>
      <c r="D17" s="140">
        <v>171</v>
      </c>
      <c r="E17" s="169">
        <v>38284.218999999997</v>
      </c>
      <c r="F17" s="141">
        <v>409127.81700000004</v>
      </c>
      <c r="G17" s="1093">
        <f t="shared" si="2"/>
        <v>0.99655331549262161</v>
      </c>
      <c r="H17" s="165">
        <f>(E17-I17)/I17</f>
        <v>4.3085613442879902</v>
      </c>
      <c r="I17" s="815">
        <v>7211.7879999999996</v>
      </c>
      <c r="J17" s="198">
        <v>77077.789999999994</v>
      </c>
      <c r="K17" s="193">
        <f t="shared" si="4"/>
        <v>0.97378139396340424</v>
      </c>
      <c r="L17" s="149"/>
      <c r="M17" s="134"/>
      <c r="N17" s="134"/>
      <c r="O17" s="134"/>
      <c r="P17" s="134"/>
    </row>
    <row r="18" spans="1:21" ht="12.95" customHeight="1" x14ac:dyDescent="0.2">
      <c r="A18" s="998"/>
      <c r="B18" s="999"/>
      <c r="C18" s="154" t="s">
        <v>347</v>
      </c>
      <c r="D18" s="819">
        <v>0</v>
      </c>
      <c r="E18" s="151">
        <v>132.40999999999985</v>
      </c>
      <c r="F18" s="133">
        <v>1496.1666000000114</v>
      </c>
      <c r="G18" s="1093">
        <f>E18/$E$19</f>
        <v>3.4466845073782984E-3</v>
      </c>
      <c r="H18" s="238">
        <f t="shared" ref="H18" si="5">(E18-I18)/I18</f>
        <v>-0.31808584053477557</v>
      </c>
      <c r="I18" s="808">
        <v>194.17399999999907</v>
      </c>
      <c r="J18" s="185">
        <v>2137.3643000000156</v>
      </c>
      <c r="K18" s="193">
        <f t="shared" si="4"/>
        <v>2.6218606036595801E-2</v>
      </c>
      <c r="L18" s="149"/>
      <c r="M18" s="134"/>
      <c r="N18" s="134"/>
      <c r="O18" s="134"/>
      <c r="P18" s="134"/>
    </row>
    <row r="19" spans="1:21" ht="12.95" customHeight="1" x14ac:dyDescent="0.2">
      <c r="A19" s="1000"/>
      <c r="B19" s="1001"/>
      <c r="C19" s="156" t="s">
        <v>2</v>
      </c>
      <c r="D19" s="145">
        <v>171</v>
      </c>
      <c r="E19" s="146">
        <v>38416.629000000001</v>
      </c>
      <c r="F19" s="147">
        <v>410623.98360000004</v>
      </c>
      <c r="G19" s="1096">
        <f t="shared" si="2"/>
        <v>1</v>
      </c>
      <c r="H19" s="1086">
        <f>(E19-I19)/I19</f>
        <v>4.1872571044787978</v>
      </c>
      <c r="I19" s="810">
        <v>7405.9619999999986</v>
      </c>
      <c r="J19" s="186">
        <v>79215.154300000009</v>
      </c>
      <c r="K19" s="194">
        <f t="shared" si="4"/>
        <v>1</v>
      </c>
      <c r="L19" s="166"/>
      <c r="M19" s="134"/>
      <c r="N19" s="134"/>
      <c r="O19" s="134"/>
      <c r="P19" s="134"/>
    </row>
    <row r="20" spans="1:21" ht="12.95" customHeight="1" x14ac:dyDescent="0.2">
      <c r="A20" s="996" t="str">
        <f>T!J22</f>
        <v>září</v>
      </c>
      <c r="B20" s="997"/>
      <c r="C20" s="153" t="s">
        <v>292</v>
      </c>
      <c r="D20" s="171">
        <v>11</v>
      </c>
      <c r="E20" s="173">
        <v>65528.612000000001</v>
      </c>
      <c r="F20" s="172">
        <v>701649.45600000001</v>
      </c>
      <c r="G20" s="1093">
        <f>E20/$E$24</f>
        <v>0.98684436164929834</v>
      </c>
      <c r="H20" s="776">
        <f>(E20-I20)/I20</f>
        <v>5.7635596089376246</v>
      </c>
      <c r="I20" s="807">
        <v>9688.48</v>
      </c>
      <c r="J20" s="187">
        <v>103537.02899999999</v>
      </c>
      <c r="K20" s="193">
        <f>I20/$I$24</f>
        <v>0.90039711047068682</v>
      </c>
      <c r="L20" s="244"/>
      <c r="M20" s="134"/>
      <c r="N20" s="134"/>
      <c r="O20" s="134"/>
      <c r="P20" s="134"/>
    </row>
    <row r="21" spans="1:21" ht="12.95" customHeight="1" x14ac:dyDescent="0.2">
      <c r="A21" s="998"/>
      <c r="B21" s="999"/>
      <c r="C21" s="496" t="s">
        <v>291</v>
      </c>
      <c r="D21" s="236">
        <v>160</v>
      </c>
      <c r="E21" s="1102">
        <v>779.59699999999998</v>
      </c>
      <c r="F21" s="237">
        <v>8181.4620000000004</v>
      </c>
      <c r="G21" s="1103">
        <f t="shared" ref="G21:G24" si="6">E21/$E$24</f>
        <v>1.1740534101480862E-2</v>
      </c>
      <c r="H21" s="777">
        <f t="shared" ref="H21" si="7">(E21-I21)/I21</f>
        <v>-9.031855309218205E-2</v>
      </c>
      <c r="I21" s="816">
        <v>857</v>
      </c>
      <c r="J21" s="497">
        <v>8970</v>
      </c>
      <c r="K21" s="498">
        <f t="shared" ref="K21:K24" si="8">I21/$I$24</f>
        <v>7.9645137696870788E-2</v>
      </c>
      <c r="L21" s="149"/>
      <c r="M21" s="134"/>
      <c r="N21" s="134"/>
      <c r="O21" s="134"/>
      <c r="P21" s="134"/>
    </row>
    <row r="22" spans="1:21" ht="12.95" customHeight="1" x14ac:dyDescent="0.2">
      <c r="A22" s="998"/>
      <c r="B22" s="999"/>
      <c r="C22" s="495" t="s">
        <v>293</v>
      </c>
      <c r="D22" s="140">
        <v>171</v>
      </c>
      <c r="E22" s="169">
        <v>66308.209000000003</v>
      </c>
      <c r="F22" s="141">
        <v>709830.91800000006</v>
      </c>
      <c r="G22" s="1093">
        <f t="shared" si="6"/>
        <v>0.99858489575077924</v>
      </c>
      <c r="H22" s="165">
        <f>(E22-I22)/I22</f>
        <v>5.2878322276463479</v>
      </c>
      <c r="I22" s="815">
        <v>10545.48</v>
      </c>
      <c r="J22" s="198">
        <v>112507.02899999999</v>
      </c>
      <c r="K22" s="193">
        <f t="shared" si="8"/>
        <v>0.98004224816755758</v>
      </c>
      <c r="L22" s="149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998"/>
      <c r="B23" s="999"/>
      <c r="C23" s="154" t="s">
        <v>347</v>
      </c>
      <c r="D23" s="819">
        <v>0</v>
      </c>
      <c r="E23" s="151">
        <v>93.966000000000349</v>
      </c>
      <c r="F23" s="133">
        <v>1126.4855000000098</v>
      </c>
      <c r="G23" s="1093">
        <f t="shared" si="6"/>
        <v>1.4151042492207575E-3</v>
      </c>
      <c r="H23" s="238">
        <f t="shared" ref="H23" si="9">(E23-I23)/I23</f>
        <v>-0.56244004656577629</v>
      </c>
      <c r="I23" s="808">
        <v>214.75000000000182</v>
      </c>
      <c r="J23" s="185">
        <v>2421.4477999999945</v>
      </c>
      <c r="K23" s="193">
        <f t="shared" si="8"/>
        <v>1.9957751832442409E-2</v>
      </c>
      <c r="L23" s="149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1026"/>
      <c r="B24" s="1027"/>
      <c r="C24" s="174" t="s">
        <v>2</v>
      </c>
      <c r="D24" s="175">
        <v>171</v>
      </c>
      <c r="E24" s="176">
        <v>66402.175000000003</v>
      </c>
      <c r="F24" s="177">
        <v>710957.40350000001</v>
      </c>
      <c r="G24" s="1104">
        <f t="shared" si="6"/>
        <v>1</v>
      </c>
      <c r="H24" s="1101">
        <f>(E24-I24)/I24</f>
        <v>5.1710739454454036</v>
      </c>
      <c r="I24" s="818">
        <v>10760.230000000001</v>
      </c>
      <c r="J24" s="188">
        <v>114928.47679999999</v>
      </c>
      <c r="K24" s="195">
        <f t="shared" si="8"/>
        <v>1</v>
      </c>
      <c r="L24" s="415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2.95" customHeight="1" thickTop="1" x14ac:dyDescent="0.2">
      <c r="A25" s="1028" t="str">
        <f>T!E17</f>
        <v>III. čtvrtletí</v>
      </c>
      <c r="B25" s="999"/>
      <c r="C25" s="154" t="s">
        <v>292</v>
      </c>
      <c r="D25" s="132">
        <f>D20</f>
        <v>11</v>
      </c>
      <c r="E25" s="151">
        <f>E10+E15+E20</f>
        <v>120532.65</v>
      </c>
      <c r="F25" s="133">
        <f>F10+F15+F20</f>
        <v>1289979.7450000001</v>
      </c>
      <c r="G25" s="1093">
        <f>E25/$E$29</f>
        <v>0.97977678845773053</v>
      </c>
      <c r="H25" s="238">
        <f>(E25-I25)/I25</f>
        <v>3.4082391773944991</v>
      </c>
      <c r="I25" s="812">
        <v>27342.583999999999</v>
      </c>
      <c r="J25" s="212">
        <v>292274.79199999996</v>
      </c>
      <c r="K25" s="193">
        <f>I25/$I$29</f>
        <v>0.89880979441784037</v>
      </c>
      <c r="L25" s="148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2.95" customHeight="1" x14ac:dyDescent="0.2">
      <c r="A26" s="998"/>
      <c r="B26" s="999"/>
      <c r="C26" s="496" t="s">
        <v>291</v>
      </c>
      <c r="D26" s="236">
        <f>D21</f>
        <v>160</v>
      </c>
      <c r="E26" s="1102">
        <f>E11+E16+E21</f>
        <v>2200.7809999999999</v>
      </c>
      <c r="F26" s="237">
        <f>F11+F16+F21</f>
        <v>23066.463</v>
      </c>
      <c r="G26" s="1103">
        <f t="shared" ref="G26:G29" si="10">E26/$E$29</f>
        <v>1.7889543955756326E-2</v>
      </c>
      <c r="H26" s="777">
        <f t="shared" ref="H26" si="11">(E26-I26)/I26</f>
        <v>-9.1337324525185823E-2</v>
      </c>
      <c r="I26" s="816">
        <v>2422</v>
      </c>
      <c r="J26" s="497">
        <v>25384</v>
      </c>
      <c r="K26" s="498">
        <f t="shared" ref="K26:K29" si="12">I26/$I$29</f>
        <v>7.9616371374410314E-2</v>
      </c>
      <c r="L26" s="149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2.95" customHeight="1" x14ac:dyDescent="0.2">
      <c r="A27" s="998"/>
      <c r="B27" s="999"/>
      <c r="C27" s="495" t="s">
        <v>293</v>
      </c>
      <c r="D27" s="140">
        <f>SUM(D25:D26)</f>
        <v>171</v>
      </c>
      <c r="E27" s="169">
        <f>SUM(E25:E26)</f>
        <v>122733.431</v>
      </c>
      <c r="F27" s="141">
        <f>SUM(F25:F26)</f>
        <v>1313046.2080000001</v>
      </c>
      <c r="G27" s="1093">
        <f t="shared" si="10"/>
        <v>0.9976663324134869</v>
      </c>
      <c r="H27" s="165">
        <f>(E27-I27)/I27</f>
        <v>3.1234720767473183</v>
      </c>
      <c r="I27" s="815">
        <v>29764.583999999999</v>
      </c>
      <c r="J27" s="198">
        <v>317658.79199999996</v>
      </c>
      <c r="K27" s="193">
        <f t="shared" si="12"/>
        <v>0.97842616579225072</v>
      </c>
      <c r="L27" s="149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2.95" customHeight="1" x14ac:dyDescent="0.2">
      <c r="A28" s="998"/>
      <c r="B28" s="999"/>
      <c r="C28" s="154" t="s">
        <v>347</v>
      </c>
      <c r="D28" s="132"/>
      <c r="E28" s="151">
        <f>E13+E18+E23</f>
        <v>287.08899999999812</v>
      </c>
      <c r="F28" s="133">
        <f>F13+F18+F23</f>
        <v>3370.9087000000291</v>
      </c>
      <c r="G28" s="1093">
        <f t="shared" si="10"/>
        <v>2.3336675865131941E-3</v>
      </c>
      <c r="H28" s="238">
        <f t="shared" ref="H28" si="13">(E28-I28)/I28</f>
        <v>-0.56256104343321511</v>
      </c>
      <c r="I28" s="808">
        <v>656.29500000000007</v>
      </c>
      <c r="J28" s="185">
        <v>7213.5887000000221</v>
      </c>
      <c r="K28" s="193">
        <f t="shared" si="12"/>
        <v>2.1573834207749224E-2</v>
      </c>
      <c r="L28" s="149"/>
    </row>
    <row r="29" spans="1:21" ht="12.95" customHeight="1" x14ac:dyDescent="0.2">
      <c r="A29" s="1000"/>
      <c r="B29" s="1001"/>
      <c r="C29" s="157" t="s">
        <v>2</v>
      </c>
      <c r="D29" s="158">
        <f>SUM(D25:D26)</f>
        <v>171</v>
      </c>
      <c r="E29" s="159">
        <f>SUM(E27:E28)</f>
        <v>123020.51999999999</v>
      </c>
      <c r="F29" s="160">
        <f>SUM(F27:F28)</f>
        <v>1316417.1167000001</v>
      </c>
      <c r="G29" s="1100">
        <f t="shared" si="10"/>
        <v>1</v>
      </c>
      <c r="H29" s="1088">
        <f>(E29-I29)/I29</f>
        <v>3.0439502093282704</v>
      </c>
      <c r="I29" s="813">
        <v>30420.879000000001</v>
      </c>
      <c r="J29" s="189">
        <v>324872.38069999998</v>
      </c>
      <c r="K29" s="196">
        <f t="shared" si="12"/>
        <v>1</v>
      </c>
      <c r="L29" s="166"/>
    </row>
    <row r="30" spans="1:21" ht="5.0999999999999996" customHeight="1" x14ac:dyDescent="0.2">
      <c r="A30" s="135"/>
      <c r="B30" s="136"/>
      <c r="C30" s="164"/>
      <c r="D30" s="140"/>
      <c r="E30" s="169"/>
      <c r="F30" s="141"/>
      <c r="G30" s="170"/>
      <c r="H30" s="165"/>
      <c r="I30" s="815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48"/>
    </row>
    <row r="32" spans="1:21" ht="15" customHeight="1" x14ac:dyDescent="0.25">
      <c r="A32" s="990" t="s">
        <v>188</v>
      </c>
      <c r="B32" s="990"/>
      <c r="C32" s="990"/>
      <c r="D32" s="990"/>
      <c r="E32" s="990"/>
      <c r="F32" s="138"/>
      <c r="G32" s="990" t="s">
        <v>189</v>
      </c>
      <c r="H32" s="990"/>
      <c r="I32" s="990"/>
      <c r="J32" s="990"/>
      <c r="K32" s="993"/>
      <c r="L32" s="148"/>
    </row>
    <row r="33" spans="1:12" ht="15" customHeight="1" x14ac:dyDescent="0.2">
      <c r="A33" s="991" t="str">
        <f>A25</f>
        <v>III. čtvrtletí</v>
      </c>
      <c r="B33" s="992"/>
      <c r="C33" s="992"/>
      <c r="D33" s="992"/>
      <c r="E33" s="992"/>
      <c r="F33" s="138"/>
      <c r="G33" s="1029" t="str">
        <f>A25</f>
        <v>III. čtvrtletí</v>
      </c>
      <c r="H33" s="994"/>
      <c r="I33" s="994"/>
      <c r="J33" s="994"/>
      <c r="K33" s="995"/>
      <c r="L33" s="148"/>
    </row>
    <row r="34" spans="1:12" ht="15" customHeight="1" x14ac:dyDescent="0.2">
      <c r="A34" s="138"/>
      <c r="B34" s="138"/>
      <c r="C34" s="138"/>
      <c r="G34" s="138"/>
      <c r="H34" s="138"/>
      <c r="I34" s="138"/>
      <c r="J34" s="138"/>
      <c r="K34" s="138"/>
      <c r="L34" s="148"/>
    </row>
    <row r="35" spans="1:12" ht="15" customHeight="1" x14ac:dyDescent="0.2">
      <c r="A35" s="138"/>
      <c r="B35" s="138"/>
      <c r="C35" s="138"/>
      <c r="G35" s="138"/>
      <c r="H35" s="138"/>
      <c r="I35" s="138"/>
      <c r="J35" s="138"/>
      <c r="K35" s="138"/>
      <c r="L35" s="148"/>
    </row>
    <row r="36" spans="1:12" ht="15" customHeight="1" x14ac:dyDescent="0.2">
      <c r="A36" s="138"/>
      <c r="B36" s="138"/>
      <c r="C36" s="138"/>
      <c r="G36" s="138"/>
      <c r="H36" s="138"/>
      <c r="I36" s="138"/>
      <c r="J36" s="138"/>
      <c r="K36" s="138"/>
      <c r="L36" s="148"/>
    </row>
    <row r="37" spans="1:12" ht="15" customHeight="1" x14ac:dyDescent="0.2">
      <c r="A37" s="138"/>
      <c r="B37" s="138"/>
      <c r="C37" s="138">
        <f>E6</f>
        <v>2016</v>
      </c>
      <c r="D37" s="138">
        <f>I6</f>
        <v>2015</v>
      </c>
      <c r="H37" s="138"/>
      <c r="I37" s="138">
        <f>E6</f>
        <v>2016</v>
      </c>
      <c r="J37" s="138">
        <f>I6</f>
        <v>2015</v>
      </c>
      <c r="K37" s="138"/>
      <c r="L37" s="148"/>
    </row>
    <row r="38" spans="1:12" ht="15" customHeight="1" x14ac:dyDescent="0.2">
      <c r="A38" s="138"/>
      <c r="B38" s="138" t="str">
        <f>A10</f>
        <v>červenec</v>
      </c>
      <c r="C38" s="413">
        <f>E14</f>
        <v>18201.716</v>
      </c>
      <c r="D38" s="413">
        <f>I14</f>
        <v>12254.687</v>
      </c>
      <c r="H38" s="138" t="str">
        <f>A10</f>
        <v>červenec</v>
      </c>
      <c r="I38" s="414">
        <f>E14/E29</f>
        <v>0.14795674737840486</v>
      </c>
      <c r="J38" s="414">
        <f>I14/I29</f>
        <v>0.40283803107727423</v>
      </c>
      <c r="K38" s="138"/>
      <c r="L38" s="148"/>
    </row>
    <row r="39" spans="1:12" ht="15" customHeight="1" x14ac:dyDescent="0.2">
      <c r="A39" s="138"/>
      <c r="B39" s="138" t="str">
        <f>A15</f>
        <v>srpen</v>
      </c>
      <c r="C39" s="413">
        <f>E19</f>
        <v>38416.629000000001</v>
      </c>
      <c r="D39" s="413">
        <f>I19</f>
        <v>7405.9619999999986</v>
      </c>
      <c r="H39" s="138" t="str">
        <f>A15</f>
        <v>srpen</v>
      </c>
      <c r="I39" s="414">
        <f>E19/E29</f>
        <v>0.31227821992623672</v>
      </c>
      <c r="J39" s="414">
        <f>I19/I29</f>
        <v>0.24344996737273761</v>
      </c>
      <c r="K39" s="138"/>
      <c r="L39" s="148"/>
    </row>
    <row r="40" spans="1:12" ht="15" customHeight="1" x14ac:dyDescent="0.2">
      <c r="A40" s="138"/>
      <c r="B40" s="138" t="str">
        <f>A20</f>
        <v>září</v>
      </c>
      <c r="C40" s="413">
        <f>E24</f>
        <v>66402.175000000003</v>
      </c>
      <c r="D40" s="413">
        <f>I24</f>
        <v>10760.230000000001</v>
      </c>
      <c r="H40" s="138" t="str">
        <f>A20</f>
        <v>září</v>
      </c>
      <c r="I40" s="414">
        <f>E24/E29</f>
        <v>0.53976503269535858</v>
      </c>
      <c r="J40" s="414">
        <f>I24/I29</f>
        <v>0.35371200154998811</v>
      </c>
      <c r="K40" s="138"/>
      <c r="L40" s="148"/>
    </row>
    <row r="41" spans="1:12" ht="15" customHeight="1" x14ac:dyDescent="0.2">
      <c r="A41" s="138"/>
      <c r="B41" s="138"/>
      <c r="C41" s="413">
        <f>SUM(C38:C40)</f>
        <v>123020.52</v>
      </c>
      <c r="D41" s="413">
        <f>SUM(D38:D40)</f>
        <v>30420.879000000001</v>
      </c>
      <c r="E41" s="138"/>
      <c r="F41" s="138"/>
      <c r="G41" s="138"/>
      <c r="H41" s="138"/>
      <c r="I41" s="284">
        <f>SUM(I38:I40)</f>
        <v>1.0000000000000002</v>
      </c>
      <c r="J41" s="284">
        <f>SUM(J38:J40)</f>
        <v>1</v>
      </c>
      <c r="K41" s="138"/>
      <c r="L41" s="148"/>
    </row>
    <row r="42" spans="1:12" ht="15" customHeight="1" x14ac:dyDescent="0.2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48"/>
    </row>
    <row r="43" spans="1:12" ht="15" customHeight="1" x14ac:dyDescent="0.2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48"/>
    </row>
    <row r="44" spans="1:12" ht="15" customHeight="1" x14ac:dyDescent="0.2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48"/>
    </row>
    <row r="45" spans="1:12" ht="15" customHeight="1" x14ac:dyDescent="0.2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48"/>
    </row>
    <row r="46" spans="1:12" ht="15" customHeight="1" x14ac:dyDescent="0.2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48"/>
    </row>
    <row r="47" spans="1:12" ht="15" customHeight="1" x14ac:dyDescent="0.2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48"/>
    </row>
    <row r="48" spans="1:12" ht="15" customHeight="1" x14ac:dyDescent="0.2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48"/>
    </row>
    <row r="49" spans="1:12" ht="15" customHeight="1" x14ac:dyDescent="0.2">
      <c r="A49" s="234"/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152"/>
    </row>
    <row r="50" spans="1:12" ht="15" customHeight="1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48"/>
    </row>
    <row r="51" spans="1:12" ht="15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</row>
    <row r="52" spans="1:12" ht="15" customHeight="1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</row>
    <row r="53" spans="1:12" ht="15" customHeight="1" x14ac:dyDescent="0.2">
      <c r="A53" s="908" t="s">
        <v>294</v>
      </c>
      <c r="B53" s="908"/>
      <c r="C53" s="908"/>
      <c r="D53" s="908"/>
      <c r="E53" s="908"/>
      <c r="F53" s="908"/>
      <c r="G53" s="908"/>
      <c r="H53" s="908"/>
      <c r="I53" s="908"/>
      <c r="J53" s="908"/>
      <c r="K53" s="908"/>
      <c r="L53" s="908"/>
    </row>
    <row r="54" spans="1:12" ht="15" customHeight="1" x14ac:dyDescent="0.2">
      <c r="A54" s="908"/>
      <c r="B54" s="908"/>
      <c r="C54" s="908"/>
      <c r="D54" s="908"/>
      <c r="E54" s="908"/>
      <c r="F54" s="908"/>
      <c r="G54" s="908"/>
      <c r="H54" s="908"/>
      <c r="I54" s="908"/>
      <c r="J54" s="908"/>
      <c r="K54" s="908"/>
      <c r="L54" s="908"/>
    </row>
    <row r="55" spans="1:12" ht="15" customHeight="1" x14ac:dyDescent="0.2">
      <c r="A55" s="908"/>
      <c r="B55" s="908"/>
      <c r="C55" s="908"/>
      <c r="D55" s="908"/>
      <c r="E55" s="908"/>
      <c r="F55" s="908"/>
      <c r="G55" s="908"/>
      <c r="H55" s="908"/>
      <c r="I55" s="908"/>
      <c r="J55" s="908"/>
      <c r="K55" s="908"/>
      <c r="L55" s="908"/>
    </row>
    <row r="56" spans="1:12" ht="15" customHeight="1" x14ac:dyDescent="0.2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</row>
    <row r="57" spans="1:12" ht="15" customHeight="1" x14ac:dyDescent="0.2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/>
    <row r="73" spans="1:11" ht="15" customHeight="1" x14ac:dyDescent="0.2"/>
    <row r="74" spans="1:11" ht="15" customHeight="1" x14ac:dyDescent="0.2"/>
    <row r="75" spans="1:11" ht="15" customHeight="1" x14ac:dyDescent="0.2"/>
    <row r="76" spans="1:11" ht="15" customHeight="1" x14ac:dyDescent="0.2"/>
    <row r="77" spans="1:11" ht="15" customHeight="1" x14ac:dyDescent="0.2"/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19">
    <mergeCell ref="H7:H9"/>
    <mergeCell ref="D8:D9"/>
    <mergeCell ref="E8:F8"/>
    <mergeCell ref="I8:J8"/>
    <mergeCell ref="A9:B9"/>
    <mergeCell ref="K1:L1"/>
    <mergeCell ref="A3:L3"/>
    <mergeCell ref="A5:D5"/>
    <mergeCell ref="E6:G6"/>
    <mergeCell ref="I6:K6"/>
    <mergeCell ref="A15:B19"/>
    <mergeCell ref="A20:B24"/>
    <mergeCell ref="A25:B29"/>
    <mergeCell ref="A53:L55"/>
    <mergeCell ref="A10:B14"/>
    <mergeCell ref="A32:E32"/>
    <mergeCell ref="G32:K32"/>
    <mergeCell ref="A33:E33"/>
    <mergeCell ref="G33:K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0" t="s">
        <v>273</v>
      </c>
      <c r="L1" s="1010"/>
      <c r="M1" s="1010"/>
    </row>
    <row r="2" spans="1:13" ht="6.75" customHeight="1" x14ac:dyDescent="0.2"/>
    <row r="3" spans="1:13" ht="30" customHeight="1" x14ac:dyDescent="0.2">
      <c r="B3" s="1023" t="s">
        <v>184</v>
      </c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0"/>
      <c r="C5" s="1031"/>
      <c r="D5" s="241"/>
      <c r="E5" s="242"/>
      <c r="F5" s="228"/>
      <c r="G5" s="287" t="str">
        <f>T!J20</f>
        <v>červenec</v>
      </c>
      <c r="H5" s="492">
        <f>T!G17</f>
        <v>2016</v>
      </c>
      <c r="J5" s="242"/>
      <c r="K5" s="242"/>
      <c r="L5" s="243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37" t="s">
        <v>41</v>
      </c>
      <c r="E7" s="1032"/>
      <c r="F7" s="1032"/>
      <c r="G7" s="1033"/>
      <c r="H7" s="1032" t="s">
        <v>167</v>
      </c>
      <c r="I7" s="1032"/>
      <c r="J7" s="1032"/>
      <c r="K7" s="1032"/>
      <c r="L7" s="1033"/>
      <c r="M7" s="148"/>
    </row>
    <row r="8" spans="1:13" ht="14.1" customHeight="1" x14ac:dyDescent="0.25">
      <c r="B8" s="161"/>
      <c r="C8" s="1019" t="s">
        <v>168</v>
      </c>
      <c r="D8" s="252"/>
      <c r="E8" s="252"/>
      <c r="F8" s="295" t="s">
        <v>170</v>
      </c>
      <c r="G8" s="1019" t="s">
        <v>245</v>
      </c>
      <c r="H8" s="247" t="s">
        <v>40</v>
      </c>
      <c r="I8" s="247" t="s">
        <v>74</v>
      </c>
      <c r="J8" s="247" t="s">
        <v>75</v>
      </c>
      <c r="K8" s="247" t="s">
        <v>171</v>
      </c>
      <c r="L8" s="248" t="s">
        <v>172</v>
      </c>
      <c r="M8" s="126"/>
    </row>
    <row r="9" spans="1:13" ht="14.1" customHeight="1" x14ac:dyDescent="0.25">
      <c r="A9" s="258"/>
      <c r="B9" s="358" t="s">
        <v>50</v>
      </c>
      <c r="C9" s="1020"/>
      <c r="D9" s="294" t="s">
        <v>154</v>
      </c>
      <c r="E9" s="294" t="s">
        <v>1</v>
      </c>
      <c r="F9" s="294" t="s">
        <v>69</v>
      </c>
      <c r="G9" s="1020"/>
      <c r="H9" s="250" t="s">
        <v>12</v>
      </c>
      <c r="I9" s="250" t="s">
        <v>12</v>
      </c>
      <c r="J9" s="250" t="s">
        <v>12</v>
      </c>
      <c r="K9" s="250" t="s">
        <v>12</v>
      </c>
      <c r="L9" s="251" t="s">
        <v>12</v>
      </c>
      <c r="M9" s="228"/>
    </row>
    <row r="10" spans="1:13" ht="14.1" customHeight="1" x14ac:dyDescent="0.2">
      <c r="A10" s="167"/>
      <c r="B10" s="232" t="s">
        <v>42</v>
      </c>
      <c r="C10" s="171">
        <f>'10'!D16</f>
        <v>427166</v>
      </c>
      <c r="D10" s="172">
        <f>'10'!E16</f>
        <v>21803.118999998318</v>
      </c>
      <c r="E10" s="172">
        <f>'10'!F16</f>
        <v>233745.59531498197</v>
      </c>
      <c r="F10" s="776">
        <f>E10/$E$14</f>
        <v>7.3548552941928469E-2</v>
      </c>
      <c r="G10" s="776">
        <f>'10'!H16</f>
        <v>8.7873263171926619E-2</v>
      </c>
      <c r="H10" s="259">
        <v>20.28064516129032</v>
      </c>
      <c r="I10" s="638">
        <v>25.9</v>
      </c>
      <c r="J10" s="638">
        <v>13.8</v>
      </c>
      <c r="K10" s="638">
        <v>18.7</v>
      </c>
      <c r="L10" s="261">
        <v>1.5806451612903203</v>
      </c>
      <c r="M10" s="126"/>
    </row>
    <row r="11" spans="1:13" ht="14.1" customHeight="1" x14ac:dyDescent="0.2">
      <c r="A11" s="167"/>
      <c r="B11" s="139" t="s">
        <v>43</v>
      </c>
      <c r="C11" s="132">
        <f>'11'!D16</f>
        <v>2295045</v>
      </c>
      <c r="D11" s="133">
        <f>'11'!E16</f>
        <v>245933.29736228709</v>
      </c>
      <c r="E11" s="133">
        <f>'11'!F16</f>
        <v>2634832.9470199998</v>
      </c>
      <c r="F11" s="238">
        <f>E11/$E$14</f>
        <v>0.82905583840371511</v>
      </c>
      <c r="G11" s="238">
        <f>'11'!H16</f>
        <v>-3.1753174921915622E-2</v>
      </c>
      <c r="H11" s="265">
        <v>18.817204301075268</v>
      </c>
      <c r="I11" s="266">
        <v>24.75</v>
      </c>
      <c r="J11" s="266">
        <v>12.550000000000002</v>
      </c>
      <c r="K11" s="266">
        <v>17.583333333333329</v>
      </c>
      <c r="L11" s="267">
        <v>1.2338709677419395</v>
      </c>
      <c r="M11" s="126"/>
    </row>
    <row r="12" spans="1:13" ht="14.1" customHeight="1" x14ac:dyDescent="0.2">
      <c r="A12" s="167"/>
      <c r="B12" s="139" t="s">
        <v>44</v>
      </c>
      <c r="C12" s="132">
        <f>'12'!D16</f>
        <v>113851</v>
      </c>
      <c r="D12" s="133">
        <f>'12'!E16</f>
        <v>10711.629000000001</v>
      </c>
      <c r="E12" s="133">
        <f>'12'!F16</f>
        <v>114698.49799999999</v>
      </c>
      <c r="F12" s="238">
        <f>E12/$E$14</f>
        <v>3.6090128419938507E-2</v>
      </c>
      <c r="G12" s="238">
        <f>'12'!H16</f>
        <v>-8.8166818133373931E-2</v>
      </c>
      <c r="H12" s="265">
        <v>18.541935483870962</v>
      </c>
      <c r="I12" s="266">
        <v>23.8</v>
      </c>
      <c r="J12" s="266">
        <v>11.7</v>
      </c>
      <c r="K12" s="266">
        <v>17.100000000000009</v>
      </c>
      <c r="L12" s="267">
        <v>1.441935483870953</v>
      </c>
      <c r="M12" s="126"/>
    </row>
    <row r="13" spans="1:13" ht="14.1" customHeight="1" x14ac:dyDescent="0.2">
      <c r="A13" s="258"/>
      <c r="B13" s="235" t="s">
        <v>98</v>
      </c>
      <c r="C13" s="236">
        <f>'13'!D14</f>
        <v>171</v>
      </c>
      <c r="D13" s="237">
        <f>'13'!E14</f>
        <v>18201.716</v>
      </c>
      <c r="E13" s="237">
        <f>'13'!F14</f>
        <v>194835.72960000002</v>
      </c>
      <c r="F13" s="238">
        <f>E13/$E$14</f>
        <v>6.1305480234417856E-2</v>
      </c>
      <c r="G13" s="238">
        <f>'13'!H14</f>
        <v>0.4852860787060494</v>
      </c>
      <c r="H13" s="262">
        <v>18.864516129032257</v>
      </c>
      <c r="I13" s="263">
        <v>24.8</v>
      </c>
      <c r="J13" s="263">
        <v>12.4</v>
      </c>
      <c r="K13" s="263">
        <v>17.525806451612908</v>
      </c>
      <c r="L13" s="264">
        <v>1.3387096774193488</v>
      </c>
      <c r="M13" s="228"/>
    </row>
    <row r="14" spans="1:13" ht="14.1" customHeight="1" x14ac:dyDescent="0.2">
      <c r="A14" s="359"/>
      <c r="B14" s="360" t="s">
        <v>5</v>
      </c>
      <c r="C14" s="171">
        <f>SUM(C10:C13)</f>
        <v>2836233</v>
      </c>
      <c r="D14" s="172">
        <f>SUM(D10:D13)</f>
        <v>296649.76136228541</v>
      </c>
      <c r="E14" s="172">
        <f>SUM(E10:E13)</f>
        <v>3178112.7699349821</v>
      </c>
      <c r="F14" s="776">
        <f>SUM(F10:F13)</f>
        <v>1</v>
      </c>
      <c r="G14" s="776">
        <f>'9'!H16</f>
        <v>-4.6731770545874306E-3</v>
      </c>
      <c r="H14" s="259">
        <v>18.864516129032257</v>
      </c>
      <c r="I14" s="260">
        <v>24.8</v>
      </c>
      <c r="J14" s="260">
        <v>12.4</v>
      </c>
      <c r="K14" s="260">
        <v>17.525806451612908</v>
      </c>
      <c r="L14" s="261">
        <v>1.3387096774193488</v>
      </c>
      <c r="M14" s="361"/>
    </row>
    <row r="15" spans="1:13" ht="15" customHeight="1" x14ac:dyDescent="0.2">
      <c r="A15" s="167"/>
      <c r="B15" s="139"/>
      <c r="C15" s="257"/>
      <c r="D15" s="1044" t="s">
        <v>185</v>
      </c>
      <c r="E15" s="1045"/>
      <c r="F15" s="1045"/>
      <c r="G15" s="1046"/>
      <c r="H15" s="1038" t="s">
        <v>173</v>
      </c>
      <c r="I15" s="1039"/>
      <c r="J15" s="1039"/>
      <c r="K15" s="1039"/>
      <c r="L15" s="1040"/>
      <c r="M15" s="126"/>
    </row>
    <row r="16" spans="1:13" ht="15" customHeight="1" x14ac:dyDescent="0.2">
      <c r="A16" s="126"/>
      <c r="B16" s="256"/>
      <c r="C16" s="138"/>
      <c r="D16" s="1047"/>
      <c r="E16" s="1048"/>
      <c r="F16" s="1048"/>
      <c r="G16" s="1049"/>
      <c r="H16" s="1041" t="s">
        <v>174</v>
      </c>
      <c r="I16" s="1042"/>
      <c r="J16" s="1042"/>
      <c r="K16" s="1042"/>
      <c r="L16" s="1043"/>
      <c r="M16" s="126"/>
    </row>
    <row r="17" spans="1:13" ht="15" customHeight="1" x14ac:dyDescent="0.2">
      <c r="A17" s="167"/>
      <c r="B17" s="138"/>
      <c r="C17" s="138"/>
      <c r="D17" s="297"/>
      <c r="E17" s="297"/>
      <c r="F17" s="297"/>
      <c r="G17" s="686"/>
      <c r="H17" s="296"/>
      <c r="I17" s="296"/>
      <c r="J17" s="296"/>
      <c r="K17" s="296"/>
      <c r="L17" s="296"/>
      <c r="M17" s="148"/>
    </row>
    <row r="18" spans="1:13" ht="15" customHeight="1" x14ac:dyDescent="0.2">
      <c r="A18" s="167"/>
      <c r="B18" s="138"/>
      <c r="C18" s="138"/>
      <c r="D18" s="138"/>
      <c r="E18" s="469"/>
      <c r="F18" s="470"/>
      <c r="G18" s="470"/>
      <c r="H18" s="138"/>
      <c r="I18" s="139"/>
      <c r="J18" s="366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6"/>
      <c r="M19" s="148"/>
    </row>
    <row r="20" spans="1:13" ht="15" customHeight="1" x14ac:dyDescent="0.25">
      <c r="A20" s="167"/>
      <c r="B20" s="1036" t="s">
        <v>201</v>
      </c>
      <c r="C20" s="990"/>
      <c r="D20" s="990"/>
      <c r="E20" s="990"/>
      <c r="F20" s="990"/>
      <c r="G20" s="990" t="s">
        <v>186</v>
      </c>
      <c r="H20" s="990"/>
      <c r="I20" s="990"/>
      <c r="J20" s="990"/>
      <c r="K20" s="990"/>
      <c r="L20" s="993"/>
      <c r="M20" s="148"/>
    </row>
    <row r="21" spans="1:13" ht="15" customHeight="1" x14ac:dyDescent="0.2">
      <c r="A21" s="167"/>
      <c r="C21" s="471" t="str">
        <f>G5</f>
        <v>červenec</v>
      </c>
      <c r="D21" s="472">
        <f>H5</f>
        <v>2016</v>
      </c>
      <c r="I21" s="471" t="str">
        <f>G5</f>
        <v>červenec</v>
      </c>
      <c r="J21" s="472">
        <f>H5</f>
        <v>2016</v>
      </c>
      <c r="M21" s="256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6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6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6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6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6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6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6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6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6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6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36" t="s">
        <v>244</v>
      </c>
      <c r="C37" s="990"/>
      <c r="D37" s="990"/>
      <c r="E37" s="990"/>
      <c r="F37" s="990"/>
      <c r="G37" s="1034" t="s">
        <v>248</v>
      </c>
      <c r="H37" s="1034"/>
      <c r="I37" s="1034"/>
      <c r="J37" s="1034"/>
      <c r="K37" s="1034"/>
      <c r="L37" s="1035"/>
      <c r="M37" s="148"/>
    </row>
    <row r="38" spans="1:13" ht="15" customHeight="1" x14ac:dyDescent="0.25">
      <c r="A38" s="167"/>
      <c r="C38" s="471" t="str">
        <f>G5</f>
        <v>červenec</v>
      </c>
      <c r="D38" s="472">
        <f>H5</f>
        <v>2016</v>
      </c>
      <c r="F38" s="778"/>
      <c r="G38" s="1034"/>
      <c r="H38" s="1034"/>
      <c r="I38" s="1034"/>
      <c r="J38" s="1034"/>
      <c r="K38" s="1034"/>
      <c r="L38" s="1035"/>
      <c r="M38" s="148"/>
    </row>
    <row r="39" spans="1:13" ht="15" customHeight="1" x14ac:dyDescent="0.2">
      <c r="A39" s="167"/>
      <c r="B39" s="126"/>
      <c r="F39" s="489"/>
      <c r="G39" s="489"/>
      <c r="H39" s="489"/>
      <c r="I39" s="491" t="str">
        <f>G5</f>
        <v>červenec</v>
      </c>
      <c r="J39" s="365">
        <f>H5</f>
        <v>2016</v>
      </c>
      <c r="K39" s="489"/>
      <c r="L39" s="490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G37:L38"/>
    <mergeCell ref="B20:F20"/>
    <mergeCell ref="B37:F37"/>
    <mergeCell ref="G8:G9"/>
    <mergeCell ref="D7:G7"/>
    <mergeCell ref="H15:L15"/>
    <mergeCell ref="H16:L16"/>
    <mergeCell ref="D15:G16"/>
    <mergeCell ref="G20:L20"/>
    <mergeCell ref="K1:M1"/>
    <mergeCell ref="B3:L3"/>
    <mergeCell ref="B5:C5"/>
    <mergeCell ref="H7:L7"/>
    <mergeCell ref="C8:C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0" t="s">
        <v>274</v>
      </c>
      <c r="L1" s="1010"/>
      <c r="M1" s="1010"/>
    </row>
    <row r="2" spans="1:13" ht="6.75" customHeight="1" x14ac:dyDescent="0.2"/>
    <row r="3" spans="1:13" ht="30" customHeight="1" x14ac:dyDescent="0.2">
      <c r="B3" s="1023" t="s">
        <v>184</v>
      </c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0"/>
      <c r="C5" s="1031"/>
      <c r="D5" s="241"/>
      <c r="E5" s="242"/>
      <c r="F5" s="228"/>
      <c r="G5" s="287" t="str">
        <f>T!J21</f>
        <v>srpen</v>
      </c>
      <c r="H5" s="492">
        <f>T!G17</f>
        <v>2016</v>
      </c>
      <c r="J5" s="242"/>
      <c r="K5" s="242"/>
      <c r="L5" s="243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37" t="s">
        <v>41</v>
      </c>
      <c r="E7" s="1032"/>
      <c r="F7" s="1032"/>
      <c r="G7" s="1033"/>
      <c r="H7" s="1032" t="s">
        <v>167</v>
      </c>
      <c r="I7" s="1032"/>
      <c r="J7" s="1032"/>
      <c r="K7" s="1032"/>
      <c r="L7" s="1033"/>
      <c r="M7" s="148"/>
    </row>
    <row r="8" spans="1:13" ht="14.1" customHeight="1" x14ac:dyDescent="0.25">
      <c r="B8" s="161"/>
      <c r="C8" s="1019" t="s">
        <v>168</v>
      </c>
      <c r="D8" s="252"/>
      <c r="E8" s="252"/>
      <c r="F8" s="688" t="s">
        <v>170</v>
      </c>
      <c r="G8" s="1019" t="s">
        <v>245</v>
      </c>
      <c r="H8" s="247" t="s">
        <v>40</v>
      </c>
      <c r="I8" s="247" t="s">
        <v>74</v>
      </c>
      <c r="J8" s="247" t="s">
        <v>75</v>
      </c>
      <c r="K8" s="247" t="s">
        <v>171</v>
      </c>
      <c r="L8" s="248" t="s">
        <v>172</v>
      </c>
      <c r="M8" s="126"/>
    </row>
    <row r="9" spans="1:13" ht="14.1" customHeight="1" x14ac:dyDescent="0.25">
      <c r="A9" s="258"/>
      <c r="B9" s="358" t="s">
        <v>50</v>
      </c>
      <c r="C9" s="1020"/>
      <c r="D9" s="689" t="s">
        <v>154</v>
      </c>
      <c r="E9" s="689" t="s">
        <v>1</v>
      </c>
      <c r="F9" s="689" t="s">
        <v>69</v>
      </c>
      <c r="G9" s="1020"/>
      <c r="H9" s="250" t="s">
        <v>12</v>
      </c>
      <c r="I9" s="250" t="s">
        <v>12</v>
      </c>
      <c r="J9" s="250" t="s">
        <v>12</v>
      </c>
      <c r="K9" s="250" t="s">
        <v>12</v>
      </c>
      <c r="L9" s="251" t="s">
        <v>12</v>
      </c>
      <c r="M9" s="228"/>
    </row>
    <row r="10" spans="1:13" ht="14.1" customHeight="1" x14ac:dyDescent="0.2">
      <c r="A10" s="167"/>
      <c r="B10" s="232" t="s">
        <v>42</v>
      </c>
      <c r="C10" s="171">
        <f>'10'!D23</f>
        <v>426851</v>
      </c>
      <c r="D10" s="172">
        <f>'10'!E23</f>
        <v>20577.761855404337</v>
      </c>
      <c r="E10" s="172">
        <f>'10'!F23</f>
        <v>220030.18430397898</v>
      </c>
      <c r="F10" s="776">
        <f>E10/$E$14</f>
        <v>6.2630554557180029E-2</v>
      </c>
      <c r="G10" s="776">
        <f>'10'!H23</f>
        <v>8.8299447932244188E-2</v>
      </c>
      <c r="H10" s="259">
        <v>18.935483870967737</v>
      </c>
      <c r="I10" s="638">
        <v>25.1</v>
      </c>
      <c r="J10" s="638">
        <v>12.5</v>
      </c>
      <c r="K10" s="638">
        <v>18.5</v>
      </c>
      <c r="L10" s="261">
        <v>0.43548387096773666</v>
      </c>
      <c r="M10" s="126"/>
    </row>
    <row r="11" spans="1:13" ht="14.1" customHeight="1" x14ac:dyDescent="0.2">
      <c r="A11" s="167"/>
      <c r="B11" s="139" t="s">
        <v>43</v>
      </c>
      <c r="C11" s="132">
        <f>'11'!D23</f>
        <v>2294069</v>
      </c>
      <c r="D11" s="133">
        <f>'11'!E23</f>
        <v>257177.47157229268</v>
      </c>
      <c r="E11" s="133">
        <f>'11'!F23</f>
        <v>2756397.6086999997</v>
      </c>
      <c r="F11" s="238">
        <f>E11/$E$14</f>
        <v>0.78459558336989499</v>
      </c>
      <c r="G11" s="238">
        <f>'11'!H23</f>
        <v>7.0198290854674605E-2</v>
      </c>
      <c r="H11" s="265">
        <v>17.238172043010753</v>
      </c>
      <c r="I11" s="266">
        <v>22.716666666666665</v>
      </c>
      <c r="J11" s="266">
        <v>11.200000000000001</v>
      </c>
      <c r="K11" s="266">
        <v>17.31666666666667</v>
      </c>
      <c r="L11" s="267">
        <v>-7.8494623655917195E-2</v>
      </c>
      <c r="M11" s="126"/>
    </row>
    <row r="12" spans="1:13" ht="14.1" customHeight="1" x14ac:dyDescent="0.2">
      <c r="A12" s="167"/>
      <c r="B12" s="139" t="s">
        <v>44</v>
      </c>
      <c r="C12" s="132">
        <f>'12'!D23</f>
        <v>113859</v>
      </c>
      <c r="D12" s="133">
        <f>'12'!E23</f>
        <v>11757.654999999999</v>
      </c>
      <c r="E12" s="133">
        <f>'12'!F23</f>
        <v>126092.65999999999</v>
      </c>
      <c r="F12" s="238">
        <f>E12/$E$14</f>
        <v>3.5891681163524522E-2</v>
      </c>
      <c r="G12" s="238">
        <f>'12'!H23</f>
        <v>0.11382607736799639</v>
      </c>
      <c r="H12" s="265">
        <v>16.822580645161292</v>
      </c>
      <c r="I12" s="266">
        <v>22.2</v>
      </c>
      <c r="J12" s="266">
        <v>10.9</v>
      </c>
      <c r="K12" s="266">
        <v>16.800000000000004</v>
      </c>
      <c r="L12" s="267">
        <v>2.2580645161287549E-2</v>
      </c>
      <c r="M12" s="126"/>
    </row>
    <row r="13" spans="1:13" ht="14.1" customHeight="1" x14ac:dyDescent="0.2">
      <c r="A13" s="258"/>
      <c r="B13" s="235" t="s">
        <v>98</v>
      </c>
      <c r="C13" s="236">
        <f>'13'!D19</f>
        <v>171</v>
      </c>
      <c r="D13" s="237">
        <f>'13'!E19</f>
        <v>38416.629000000001</v>
      </c>
      <c r="E13" s="237">
        <f>'13'!F19</f>
        <v>410623.98360000004</v>
      </c>
      <c r="F13" s="238">
        <f>E13/$E$14</f>
        <v>0.11688218090940047</v>
      </c>
      <c r="G13" s="238">
        <f>'13'!H19</f>
        <v>4.1872571044787978</v>
      </c>
      <c r="H13" s="262">
        <v>17.267741935483869</v>
      </c>
      <c r="I13" s="263">
        <v>22.8</v>
      </c>
      <c r="J13" s="263">
        <v>11.3</v>
      </c>
      <c r="K13" s="263">
        <v>17.219354838709684</v>
      </c>
      <c r="L13" s="264">
        <v>4.8387096774185068E-2</v>
      </c>
      <c r="M13" s="228"/>
    </row>
    <row r="14" spans="1:13" ht="14.1" customHeight="1" x14ac:dyDescent="0.2">
      <c r="A14" s="359"/>
      <c r="B14" s="360" t="s">
        <v>5</v>
      </c>
      <c r="C14" s="171">
        <f>SUM(C10:C13)</f>
        <v>2834950</v>
      </c>
      <c r="D14" s="172">
        <f t="shared" ref="D14:E14" si="0">SUM(D10:D13)</f>
        <v>327929.51742769702</v>
      </c>
      <c r="E14" s="508">
        <f t="shared" si="0"/>
        <v>3513144.4366039787</v>
      </c>
      <c r="F14" s="776">
        <f>SUM(F10:F13)</f>
        <v>1</v>
      </c>
      <c r="G14" s="776">
        <f>'9'!H23</f>
        <v>0.18309875839626041</v>
      </c>
      <c r="H14" s="259">
        <v>17.267741935483869</v>
      </c>
      <c r="I14" s="260">
        <v>22.8</v>
      </c>
      <c r="J14" s="260">
        <v>11.3</v>
      </c>
      <c r="K14" s="260">
        <v>17.219354838709684</v>
      </c>
      <c r="L14" s="261">
        <v>4.8387096774185068E-2</v>
      </c>
      <c r="M14" s="361"/>
    </row>
    <row r="15" spans="1:13" ht="15" customHeight="1" x14ac:dyDescent="0.2">
      <c r="A15" s="167"/>
      <c r="B15" s="139"/>
      <c r="C15" s="257"/>
      <c r="D15" s="1044" t="s">
        <v>185</v>
      </c>
      <c r="E15" s="1045"/>
      <c r="F15" s="1045"/>
      <c r="G15" s="1046"/>
      <c r="H15" s="1038" t="s">
        <v>173</v>
      </c>
      <c r="I15" s="1039"/>
      <c r="J15" s="1039"/>
      <c r="K15" s="1039"/>
      <c r="L15" s="1040"/>
      <c r="M15" s="126"/>
    </row>
    <row r="16" spans="1:13" ht="15" customHeight="1" x14ac:dyDescent="0.2">
      <c r="A16" s="126"/>
      <c r="B16" s="256"/>
      <c r="C16" s="138"/>
      <c r="D16" s="1047"/>
      <c r="E16" s="1048"/>
      <c r="F16" s="1048"/>
      <c r="G16" s="1049"/>
      <c r="H16" s="1041" t="s">
        <v>174</v>
      </c>
      <c r="I16" s="1042"/>
      <c r="J16" s="1042"/>
      <c r="K16" s="1042"/>
      <c r="L16" s="1043"/>
      <c r="M16" s="126"/>
    </row>
    <row r="17" spans="1:13" ht="15" customHeight="1" x14ac:dyDescent="0.2">
      <c r="A17" s="167"/>
      <c r="B17" s="138"/>
      <c r="C17" s="138"/>
      <c r="D17" s="686"/>
      <c r="E17" s="686"/>
      <c r="F17" s="686"/>
      <c r="G17" s="686"/>
      <c r="H17" s="690"/>
      <c r="I17" s="690"/>
      <c r="J17" s="690"/>
      <c r="K17" s="690"/>
      <c r="L17" s="690"/>
      <c r="M17" s="148"/>
    </row>
    <row r="18" spans="1:13" ht="15" customHeight="1" x14ac:dyDescent="0.2">
      <c r="A18" s="167"/>
      <c r="B18" s="138"/>
      <c r="C18" s="138"/>
      <c r="D18" s="138"/>
      <c r="E18" s="469"/>
      <c r="F18" s="470"/>
      <c r="G18" s="470"/>
      <c r="H18" s="138"/>
      <c r="I18" s="139"/>
      <c r="J18" s="690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6"/>
      <c r="M19" s="148"/>
    </row>
    <row r="20" spans="1:13" ht="15" customHeight="1" x14ac:dyDescent="0.25">
      <c r="A20" s="167"/>
      <c r="B20" s="1036" t="s">
        <v>201</v>
      </c>
      <c r="C20" s="990"/>
      <c r="D20" s="990"/>
      <c r="E20" s="990"/>
      <c r="F20" s="990"/>
      <c r="G20" s="990" t="s">
        <v>186</v>
      </c>
      <c r="H20" s="990"/>
      <c r="I20" s="990"/>
      <c r="J20" s="990"/>
      <c r="K20" s="990"/>
      <c r="L20" s="993"/>
      <c r="M20" s="148"/>
    </row>
    <row r="21" spans="1:13" ht="15" customHeight="1" x14ac:dyDescent="0.2">
      <c r="A21" s="167"/>
      <c r="C21" s="471" t="str">
        <f>G5</f>
        <v>srpen</v>
      </c>
      <c r="D21" s="472">
        <f>H5</f>
        <v>2016</v>
      </c>
      <c r="I21" s="471" t="str">
        <f>G5</f>
        <v>srpen</v>
      </c>
      <c r="J21" s="472">
        <f>H5</f>
        <v>2016</v>
      </c>
      <c r="M21" s="256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6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6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6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6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6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6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6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6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6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6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36" t="s">
        <v>244</v>
      </c>
      <c r="C37" s="990"/>
      <c r="D37" s="990"/>
      <c r="E37" s="990"/>
      <c r="F37" s="990"/>
      <c r="G37" s="1034" t="s">
        <v>248</v>
      </c>
      <c r="H37" s="1034"/>
      <c r="I37" s="1034"/>
      <c r="J37" s="1034"/>
      <c r="K37" s="1034"/>
      <c r="L37" s="1035"/>
      <c r="M37" s="148"/>
    </row>
    <row r="38" spans="1:13" ht="15" customHeight="1" x14ac:dyDescent="0.25">
      <c r="A38" s="167"/>
      <c r="C38" s="471" t="str">
        <f>G5</f>
        <v>srpen</v>
      </c>
      <c r="D38" s="472">
        <f>H5</f>
        <v>2016</v>
      </c>
      <c r="F38" s="778"/>
      <c r="G38" s="1034"/>
      <c r="H38" s="1034"/>
      <c r="I38" s="1034"/>
      <c r="J38" s="1034"/>
      <c r="K38" s="1034"/>
      <c r="L38" s="1035"/>
      <c r="M38" s="148"/>
    </row>
    <row r="39" spans="1:13" ht="15" customHeight="1" x14ac:dyDescent="0.2">
      <c r="A39" s="167"/>
      <c r="B39" s="126"/>
      <c r="F39" s="489"/>
      <c r="G39" s="489"/>
      <c r="H39" s="489"/>
      <c r="I39" s="491" t="str">
        <f>G5</f>
        <v>srpen</v>
      </c>
      <c r="J39" s="686">
        <f>H5</f>
        <v>2016</v>
      </c>
      <c r="K39" s="489"/>
      <c r="L39" s="490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0" t="s">
        <v>275</v>
      </c>
      <c r="L1" s="1010"/>
      <c r="M1" s="1010"/>
    </row>
    <row r="2" spans="1:13" ht="6.75" customHeight="1" x14ac:dyDescent="0.2"/>
    <row r="3" spans="1:13" ht="30" customHeight="1" x14ac:dyDescent="0.2">
      <c r="B3" s="1023" t="s">
        <v>184</v>
      </c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0"/>
      <c r="C5" s="1031"/>
      <c r="D5" s="241"/>
      <c r="E5" s="242"/>
      <c r="F5" s="228"/>
      <c r="G5" s="287" t="str">
        <f>T!J22</f>
        <v>září</v>
      </c>
      <c r="H5" s="492">
        <f>T!G17</f>
        <v>2016</v>
      </c>
      <c r="J5" s="242"/>
      <c r="K5" s="242"/>
      <c r="L5" s="243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37" t="s">
        <v>41</v>
      </c>
      <c r="E7" s="1032"/>
      <c r="F7" s="1032"/>
      <c r="G7" s="1033"/>
      <c r="H7" s="1032" t="s">
        <v>167</v>
      </c>
      <c r="I7" s="1032"/>
      <c r="J7" s="1032"/>
      <c r="K7" s="1032"/>
      <c r="L7" s="1033"/>
      <c r="M7" s="148"/>
    </row>
    <row r="8" spans="1:13" ht="14.1" customHeight="1" x14ac:dyDescent="0.25">
      <c r="B8" s="161"/>
      <c r="C8" s="1019" t="s">
        <v>168</v>
      </c>
      <c r="D8" s="252"/>
      <c r="E8" s="252"/>
      <c r="F8" s="688" t="s">
        <v>170</v>
      </c>
      <c r="G8" s="1019" t="s">
        <v>245</v>
      </c>
      <c r="H8" s="247" t="s">
        <v>40</v>
      </c>
      <c r="I8" s="247" t="s">
        <v>74</v>
      </c>
      <c r="J8" s="247" t="s">
        <v>75</v>
      </c>
      <c r="K8" s="247" t="s">
        <v>171</v>
      </c>
      <c r="L8" s="248" t="s">
        <v>172</v>
      </c>
      <c r="M8" s="126"/>
    </row>
    <row r="9" spans="1:13" ht="14.1" customHeight="1" x14ac:dyDescent="0.25">
      <c r="A9" s="258"/>
      <c r="B9" s="358" t="s">
        <v>50</v>
      </c>
      <c r="C9" s="1020"/>
      <c r="D9" s="689" t="s">
        <v>154</v>
      </c>
      <c r="E9" s="689" t="s">
        <v>1</v>
      </c>
      <c r="F9" s="689" t="s">
        <v>69</v>
      </c>
      <c r="G9" s="1020"/>
      <c r="H9" s="250" t="s">
        <v>12</v>
      </c>
      <c r="I9" s="250" t="s">
        <v>12</v>
      </c>
      <c r="J9" s="250" t="s">
        <v>12</v>
      </c>
      <c r="K9" s="250" t="s">
        <v>12</v>
      </c>
      <c r="L9" s="251" t="s">
        <v>12</v>
      </c>
      <c r="M9" s="228"/>
    </row>
    <row r="10" spans="1:13" ht="14.1" customHeight="1" x14ac:dyDescent="0.2">
      <c r="A10" s="167"/>
      <c r="B10" s="232" t="s">
        <v>42</v>
      </c>
      <c r="C10" s="171">
        <f>'10'!D30</f>
        <v>426660</v>
      </c>
      <c r="D10" s="172">
        <f>'10'!E30</f>
        <v>24078.823067240373</v>
      </c>
      <c r="E10" s="172">
        <f>'10'!F30</f>
        <v>257827.46415998542</v>
      </c>
      <c r="F10" s="776">
        <f>E10/$E$14</f>
        <v>5.984907736450467E-2</v>
      </c>
      <c r="G10" s="776">
        <f>'10'!H30</f>
        <v>-0.17705321203530133</v>
      </c>
      <c r="H10" s="259">
        <v>17.706666666666663</v>
      </c>
      <c r="I10" s="638">
        <v>22.6</v>
      </c>
      <c r="J10" s="638">
        <v>11.2</v>
      </c>
      <c r="K10" s="638">
        <v>14.100000000000005</v>
      </c>
      <c r="L10" s="261">
        <v>3.6066666666666585</v>
      </c>
      <c r="M10" s="126"/>
    </row>
    <row r="11" spans="1:13" ht="14.1" customHeight="1" x14ac:dyDescent="0.2">
      <c r="A11" s="167"/>
      <c r="B11" s="139" t="s">
        <v>43</v>
      </c>
      <c r="C11" s="132">
        <f>'11'!D30</f>
        <v>2294227</v>
      </c>
      <c r="D11" s="133">
        <f>'11'!E30</f>
        <v>297228.17835729657</v>
      </c>
      <c r="E11" s="133">
        <f>'11'!F30</f>
        <v>3186132.9409999992</v>
      </c>
      <c r="F11" s="238">
        <f>E11/$E$14</f>
        <v>0.73959194960387076</v>
      </c>
      <c r="G11" s="238">
        <f>'11'!H30</f>
        <v>-2.6680630532878282E-3</v>
      </c>
      <c r="H11" s="265">
        <v>16.02888888888889</v>
      </c>
      <c r="I11" s="266">
        <v>20.866666666666664</v>
      </c>
      <c r="J11" s="266">
        <v>9.5166666666666657</v>
      </c>
      <c r="K11" s="266">
        <v>13.033333333333342</v>
      </c>
      <c r="L11" s="267">
        <v>2.9955555555555478</v>
      </c>
      <c r="M11" s="126"/>
    </row>
    <row r="12" spans="1:13" ht="14.1" customHeight="1" x14ac:dyDescent="0.2">
      <c r="A12" s="167"/>
      <c r="B12" s="139" t="s">
        <v>44</v>
      </c>
      <c r="C12" s="132">
        <f>'12'!D30</f>
        <v>113859</v>
      </c>
      <c r="D12" s="133">
        <f>'12'!E30</f>
        <v>14284.490000000002</v>
      </c>
      <c r="E12" s="133">
        <f>'12'!F30</f>
        <v>153042.74</v>
      </c>
      <c r="F12" s="238">
        <f>E12/$E$14</f>
        <v>3.5525566743549862E-2</v>
      </c>
      <c r="G12" s="238">
        <f>'12'!H30</f>
        <v>-2.1557799983382597E-2</v>
      </c>
      <c r="H12" s="265">
        <v>15.360000000000001</v>
      </c>
      <c r="I12" s="266">
        <v>19.600000000000001</v>
      </c>
      <c r="J12" s="266">
        <v>9.1999999999999993</v>
      </c>
      <c r="K12" s="266">
        <v>12.5</v>
      </c>
      <c r="L12" s="267">
        <v>2.8600000000000012</v>
      </c>
      <c r="M12" s="126"/>
    </row>
    <row r="13" spans="1:13" ht="14.1" customHeight="1" x14ac:dyDescent="0.2">
      <c r="A13" s="258"/>
      <c r="B13" s="235" t="s">
        <v>98</v>
      </c>
      <c r="C13" s="236">
        <f>'13'!D24</f>
        <v>171</v>
      </c>
      <c r="D13" s="237">
        <f>'13'!E24</f>
        <v>66402.175000000003</v>
      </c>
      <c r="E13" s="237">
        <f>'13'!F24</f>
        <v>710957.40350000001</v>
      </c>
      <c r="F13" s="238">
        <f>E13/$E$14</f>
        <v>0.16503340628807459</v>
      </c>
      <c r="G13" s="238">
        <f>'13'!H24</f>
        <v>5.1710739454454036</v>
      </c>
      <c r="H13" s="262">
        <v>16.003333333333334</v>
      </c>
      <c r="I13" s="263">
        <v>20.7</v>
      </c>
      <c r="J13" s="263">
        <v>9.5</v>
      </c>
      <c r="K13" s="263">
        <v>13.010000000000002</v>
      </c>
      <c r="L13" s="264">
        <v>2.9933333333333323</v>
      </c>
      <c r="M13" s="228"/>
    </row>
    <row r="14" spans="1:13" ht="14.1" customHeight="1" x14ac:dyDescent="0.2">
      <c r="A14" s="359"/>
      <c r="B14" s="360" t="s">
        <v>5</v>
      </c>
      <c r="C14" s="171">
        <f>SUM(C10:C13)</f>
        <v>2834917</v>
      </c>
      <c r="D14" s="172">
        <f t="shared" ref="D14:E14" si="0">SUM(D10:D13)</f>
        <v>401993.6664245369</v>
      </c>
      <c r="E14" s="508">
        <f t="shared" si="0"/>
        <v>4307960.548659985</v>
      </c>
      <c r="F14" s="779">
        <f>SUM(F10:F13)</f>
        <v>0.99999999999999989</v>
      </c>
      <c r="G14" s="776">
        <f>'9'!H30</f>
        <v>0.13994821741869937</v>
      </c>
      <c r="H14" s="259">
        <v>16.003333333333334</v>
      </c>
      <c r="I14" s="260">
        <v>20.7</v>
      </c>
      <c r="J14" s="260">
        <v>9.5</v>
      </c>
      <c r="K14" s="260">
        <v>13.010000000000002</v>
      </c>
      <c r="L14" s="261">
        <v>2.9933333333333323</v>
      </c>
      <c r="M14" s="361"/>
    </row>
    <row r="15" spans="1:13" ht="15" customHeight="1" x14ac:dyDescent="0.2">
      <c r="A15" s="167"/>
      <c r="B15" s="139"/>
      <c r="C15" s="257"/>
      <c r="D15" s="1044" t="s">
        <v>185</v>
      </c>
      <c r="E15" s="1045"/>
      <c r="F15" s="1045"/>
      <c r="G15" s="1046"/>
      <c r="H15" s="1038" t="s">
        <v>173</v>
      </c>
      <c r="I15" s="1039"/>
      <c r="J15" s="1039"/>
      <c r="K15" s="1039"/>
      <c r="L15" s="1040"/>
      <c r="M15" s="126"/>
    </row>
    <row r="16" spans="1:13" ht="15" customHeight="1" x14ac:dyDescent="0.2">
      <c r="A16" s="126"/>
      <c r="B16" s="256"/>
      <c r="C16" s="138"/>
      <c r="D16" s="1047"/>
      <c r="E16" s="1048"/>
      <c r="F16" s="1048"/>
      <c r="G16" s="1049"/>
      <c r="H16" s="1041" t="s">
        <v>174</v>
      </c>
      <c r="I16" s="1042"/>
      <c r="J16" s="1042"/>
      <c r="K16" s="1042"/>
      <c r="L16" s="1043"/>
      <c r="M16" s="126"/>
    </row>
    <row r="17" spans="1:13" ht="15" customHeight="1" x14ac:dyDescent="0.2">
      <c r="A17" s="167"/>
      <c r="B17" s="138"/>
      <c r="C17" s="138"/>
      <c r="D17" s="686"/>
      <c r="E17" s="686"/>
      <c r="F17" s="686"/>
      <c r="G17" s="686"/>
      <c r="H17" s="690"/>
      <c r="I17" s="690"/>
      <c r="J17" s="690"/>
      <c r="K17" s="690"/>
      <c r="L17" s="690"/>
      <c r="M17" s="148"/>
    </row>
    <row r="18" spans="1:13" ht="15" customHeight="1" x14ac:dyDescent="0.2">
      <c r="A18" s="167"/>
      <c r="B18" s="138"/>
      <c r="C18" s="138"/>
      <c r="D18" s="138"/>
      <c r="E18" s="469"/>
      <c r="F18" s="470"/>
      <c r="G18" s="470"/>
      <c r="H18" s="138"/>
      <c r="I18" s="139"/>
      <c r="J18" s="690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6"/>
      <c r="M19" s="148"/>
    </row>
    <row r="20" spans="1:13" ht="15" customHeight="1" x14ac:dyDescent="0.25">
      <c r="A20" s="167"/>
      <c r="B20" s="1036" t="s">
        <v>201</v>
      </c>
      <c r="C20" s="990"/>
      <c r="D20" s="990"/>
      <c r="E20" s="990"/>
      <c r="F20" s="990"/>
      <c r="G20" s="990" t="s">
        <v>186</v>
      </c>
      <c r="H20" s="990"/>
      <c r="I20" s="990"/>
      <c r="J20" s="990"/>
      <c r="K20" s="990"/>
      <c r="L20" s="993"/>
      <c r="M20" s="148"/>
    </row>
    <row r="21" spans="1:13" ht="15" customHeight="1" x14ac:dyDescent="0.2">
      <c r="A21" s="167"/>
      <c r="C21" s="471" t="str">
        <f>G5</f>
        <v>září</v>
      </c>
      <c r="D21" s="472">
        <f>H5</f>
        <v>2016</v>
      </c>
      <c r="I21" s="471" t="str">
        <f>G5</f>
        <v>září</v>
      </c>
      <c r="J21" s="472">
        <f>H5</f>
        <v>2016</v>
      </c>
      <c r="M21" s="256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6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6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6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6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6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6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6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6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6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6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36" t="s">
        <v>244</v>
      </c>
      <c r="C37" s="990"/>
      <c r="D37" s="990"/>
      <c r="E37" s="990"/>
      <c r="F37" s="990"/>
      <c r="G37" s="1034" t="s">
        <v>248</v>
      </c>
      <c r="H37" s="1034"/>
      <c r="I37" s="1034"/>
      <c r="J37" s="1034"/>
      <c r="K37" s="1034"/>
      <c r="L37" s="1035"/>
      <c r="M37" s="148"/>
    </row>
    <row r="38" spans="1:13" ht="15" customHeight="1" x14ac:dyDescent="0.25">
      <c r="A38" s="167"/>
      <c r="C38" s="471" t="str">
        <f>G5</f>
        <v>září</v>
      </c>
      <c r="D38" s="472">
        <f>H5</f>
        <v>2016</v>
      </c>
      <c r="F38" s="778"/>
      <c r="G38" s="1034"/>
      <c r="H38" s="1034"/>
      <c r="I38" s="1034"/>
      <c r="J38" s="1034"/>
      <c r="K38" s="1034"/>
      <c r="L38" s="1035"/>
      <c r="M38" s="148"/>
    </row>
    <row r="39" spans="1:13" ht="15" customHeight="1" x14ac:dyDescent="0.2">
      <c r="A39" s="167"/>
      <c r="B39" s="126"/>
      <c r="F39" s="489"/>
      <c r="G39" s="489"/>
      <c r="H39" s="489"/>
      <c r="I39" s="491" t="str">
        <f>G5</f>
        <v>září</v>
      </c>
      <c r="J39" s="686">
        <f>H5</f>
        <v>2016</v>
      </c>
      <c r="K39" s="489"/>
      <c r="L39" s="490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O37" sqref="O37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0" t="s">
        <v>276</v>
      </c>
      <c r="L1" s="1010"/>
      <c r="M1" s="1010"/>
    </row>
    <row r="2" spans="1:13" ht="6.75" customHeight="1" x14ac:dyDescent="0.2"/>
    <row r="3" spans="1:13" ht="30" customHeight="1" x14ac:dyDescent="0.2">
      <c r="B3" s="1023" t="s">
        <v>184</v>
      </c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22"/>
    </row>
    <row r="4" spans="1:13" ht="18" customHeight="1" x14ac:dyDescent="0.2">
      <c r="B4" s="122"/>
      <c r="C4" s="168"/>
      <c r="D4" s="168"/>
      <c r="E4" s="124"/>
      <c r="F4" s="122"/>
      <c r="G4" s="122"/>
      <c r="H4" s="122"/>
      <c r="I4" s="122"/>
    </row>
    <row r="5" spans="1:13" ht="12.95" customHeight="1" x14ac:dyDescent="0.2">
      <c r="B5" s="1030"/>
      <c r="C5" s="1031"/>
      <c r="D5" s="241"/>
      <c r="E5" s="242"/>
      <c r="F5" s="228"/>
      <c r="G5" s="499" t="str">
        <f>T!E17</f>
        <v>III. čtvrtletí</v>
      </c>
      <c r="H5" s="492">
        <f>T!G17</f>
        <v>2016</v>
      </c>
      <c r="J5" s="242"/>
      <c r="K5" s="242"/>
      <c r="L5" s="243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37" t="s">
        <v>41</v>
      </c>
      <c r="E7" s="1032"/>
      <c r="F7" s="1032"/>
      <c r="G7" s="1033"/>
      <c r="H7" s="1032" t="s">
        <v>167</v>
      </c>
      <c r="I7" s="1032"/>
      <c r="J7" s="1032"/>
      <c r="K7" s="1032"/>
      <c r="L7" s="1033"/>
      <c r="M7" s="148"/>
    </row>
    <row r="8" spans="1:13" ht="14.1" customHeight="1" x14ac:dyDescent="0.25">
      <c r="B8" s="161"/>
      <c r="C8" s="1019" t="s">
        <v>168</v>
      </c>
      <c r="D8" s="252"/>
      <c r="E8" s="252"/>
      <c r="F8" s="688" t="s">
        <v>170</v>
      </c>
      <c r="G8" s="1019" t="s">
        <v>245</v>
      </c>
      <c r="H8" s="247" t="s">
        <v>40</v>
      </c>
      <c r="I8" s="247" t="s">
        <v>74</v>
      </c>
      <c r="J8" s="247" t="s">
        <v>75</v>
      </c>
      <c r="K8" s="247" t="s">
        <v>171</v>
      </c>
      <c r="L8" s="248" t="s">
        <v>172</v>
      </c>
      <c r="M8" s="126"/>
    </row>
    <row r="9" spans="1:13" ht="14.1" customHeight="1" x14ac:dyDescent="0.25">
      <c r="A9" s="258"/>
      <c r="B9" s="358" t="s">
        <v>50</v>
      </c>
      <c r="C9" s="1020"/>
      <c r="D9" s="689" t="s">
        <v>154</v>
      </c>
      <c r="E9" s="689" t="s">
        <v>1</v>
      </c>
      <c r="F9" s="689" t="s">
        <v>69</v>
      </c>
      <c r="G9" s="1020"/>
      <c r="H9" s="250" t="s">
        <v>12</v>
      </c>
      <c r="I9" s="250" t="s">
        <v>12</v>
      </c>
      <c r="J9" s="250" t="s">
        <v>12</v>
      </c>
      <c r="K9" s="250" t="s">
        <v>12</v>
      </c>
      <c r="L9" s="251" t="s">
        <v>12</v>
      </c>
      <c r="M9" s="228"/>
    </row>
    <row r="10" spans="1:13" ht="14.1" customHeight="1" x14ac:dyDescent="0.2">
      <c r="A10" s="167"/>
      <c r="B10" s="232" t="s">
        <v>42</v>
      </c>
      <c r="C10" s="171">
        <f>'10'!D37</f>
        <v>426660</v>
      </c>
      <c r="D10" s="172">
        <f>'10'!E37</f>
        <v>66459.703922643035</v>
      </c>
      <c r="E10" s="172">
        <f>'10'!F37</f>
        <v>711603.24377894634</v>
      </c>
      <c r="F10" s="776">
        <f>E10/$E$14</f>
        <v>6.4695804703256865E-2</v>
      </c>
      <c r="G10" s="776">
        <f>'10'!H37</f>
        <v>-2.5652075218277698E-2</v>
      </c>
      <c r="H10" s="259">
        <f>AVERAGE('14'!H10,'15'!H10,'16'!H10)</f>
        <v>18.974265232974904</v>
      </c>
      <c r="I10" s="638">
        <f>MAX('14'!I10,'15'!I10,'16'!I10)</f>
        <v>25.9</v>
      </c>
      <c r="J10" s="638">
        <f>MIN('14'!J10,'15'!J10,'16'!J10)</f>
        <v>11.2</v>
      </c>
      <c r="K10" s="638">
        <f>AVERAGE('14'!K10,'15'!K10,'16'!K10)</f>
        <v>17.100000000000005</v>
      </c>
      <c r="L10" s="261">
        <f>H10-K10</f>
        <v>1.8742652329748992</v>
      </c>
      <c r="M10" s="126"/>
    </row>
    <row r="11" spans="1:13" ht="14.1" customHeight="1" x14ac:dyDescent="0.2">
      <c r="A11" s="167"/>
      <c r="B11" s="139" t="s">
        <v>43</v>
      </c>
      <c r="C11" s="132">
        <f>'11'!D37</f>
        <v>2294227</v>
      </c>
      <c r="D11" s="133">
        <f>'11'!E37</f>
        <v>800338.94729187654</v>
      </c>
      <c r="E11" s="133">
        <f>'11'!F37</f>
        <v>8577363.4967199992</v>
      </c>
      <c r="F11" s="238">
        <f>E11/$E$14</f>
        <v>0.7798157730503863</v>
      </c>
      <c r="G11" s="238">
        <f>'11'!H37</f>
        <v>1.0107936156645453E-2</v>
      </c>
      <c r="H11" s="265">
        <f>AVERAGE('14'!H11,'15'!H11,'16'!H11)</f>
        <v>17.361421744324971</v>
      </c>
      <c r="I11" s="639">
        <f>MAX('14'!I11,'15'!I11,'16'!I11)</f>
        <v>24.75</v>
      </c>
      <c r="J11" s="639">
        <f>MIN('14'!J11,'15'!J11,'16'!J11)</f>
        <v>9.5166666666666657</v>
      </c>
      <c r="K11" s="639">
        <f>AVERAGE('14'!K11,'15'!K11,'16'!K11)</f>
        <v>15.97777777777778</v>
      </c>
      <c r="L11" s="267">
        <f t="shared" ref="L11:L14" si="0">H11-K11</f>
        <v>1.3836439665471918</v>
      </c>
      <c r="M11" s="126"/>
    </row>
    <row r="12" spans="1:13" ht="14.1" customHeight="1" x14ac:dyDescent="0.2">
      <c r="A12" s="167"/>
      <c r="B12" s="139" t="s">
        <v>44</v>
      </c>
      <c r="C12" s="132">
        <f>'12'!D37</f>
        <v>113859</v>
      </c>
      <c r="D12" s="133">
        <f>'12'!E37</f>
        <v>36753.774000000005</v>
      </c>
      <c r="E12" s="133">
        <f>'12'!F37</f>
        <v>393833.89800000004</v>
      </c>
      <c r="F12" s="238">
        <f>E12/$E$14</f>
        <v>3.5805627887842167E-2</v>
      </c>
      <c r="G12" s="238">
        <f>'12'!H37</f>
        <v>-4.0348030111317093E-3</v>
      </c>
      <c r="H12" s="265">
        <f>AVERAGE('14'!H12,'15'!H12,'16'!H12)</f>
        <v>16.908172043010751</v>
      </c>
      <c r="I12" s="639">
        <f>MAX('14'!I12,'15'!I12,'16'!I12)</f>
        <v>23.8</v>
      </c>
      <c r="J12" s="639">
        <f>MIN('14'!J12,'15'!J12,'16'!J12)</f>
        <v>9.1999999999999993</v>
      </c>
      <c r="K12" s="639">
        <f>AVERAGE('14'!K12,'15'!K12,'16'!K12)</f>
        <v>15.46666666666667</v>
      </c>
      <c r="L12" s="267">
        <f t="shared" si="0"/>
        <v>1.4415053763440806</v>
      </c>
      <c r="M12" s="126"/>
    </row>
    <row r="13" spans="1:13" ht="14.1" customHeight="1" x14ac:dyDescent="0.2">
      <c r="A13" s="258"/>
      <c r="B13" s="235" t="s">
        <v>98</v>
      </c>
      <c r="C13" s="236">
        <f>'13'!D29</f>
        <v>171</v>
      </c>
      <c r="D13" s="237">
        <f>'13'!E29</f>
        <v>123020.51999999999</v>
      </c>
      <c r="E13" s="237">
        <f>'13'!F29</f>
        <v>1316417.1167000001</v>
      </c>
      <c r="F13" s="238">
        <f>E13/$E$14</f>
        <v>0.11968279435851481</v>
      </c>
      <c r="G13" s="238">
        <f>'13'!H29</f>
        <v>3.0439502093282704</v>
      </c>
      <c r="H13" s="265">
        <f>AVERAGE('14'!H13,'15'!H13,'16'!H13)</f>
        <v>17.378530465949819</v>
      </c>
      <c r="I13" s="639">
        <f>MAX('14'!I13,'15'!I13,'16'!I13)</f>
        <v>24.8</v>
      </c>
      <c r="J13" s="639">
        <f>MIN('14'!J13,'15'!J13,'16'!J13)</f>
        <v>9.5</v>
      </c>
      <c r="K13" s="639">
        <f>AVERAGE('14'!K13,'15'!K13,'16'!K13)</f>
        <v>15.918387096774197</v>
      </c>
      <c r="L13" s="267">
        <f t="shared" si="0"/>
        <v>1.460143369175622</v>
      </c>
      <c r="M13" s="228"/>
    </row>
    <row r="14" spans="1:13" ht="14.1" customHeight="1" x14ac:dyDescent="0.2">
      <c r="A14" s="359"/>
      <c r="B14" s="360" t="s">
        <v>5</v>
      </c>
      <c r="C14" s="171">
        <f>SUM(C10:C13)</f>
        <v>2834917</v>
      </c>
      <c r="D14" s="172">
        <f t="shared" ref="D14:E14" si="1">SUM(D10:D13)</f>
        <v>1026572.9452145195</v>
      </c>
      <c r="E14" s="508">
        <f t="shared" si="1"/>
        <v>10999217.755198944</v>
      </c>
      <c r="F14" s="776">
        <f>SUM(F10:F13)</f>
        <v>1</v>
      </c>
      <c r="G14" s="776">
        <f>'9'!H37</f>
        <v>0.10638407356314669</v>
      </c>
      <c r="H14" s="259">
        <f>AVERAGE('14'!H14,'15'!H14,'16'!H14)</f>
        <v>17.378530465949819</v>
      </c>
      <c r="I14" s="780">
        <f>MAX('14'!I14,'15'!I14,'16'!I14)</f>
        <v>24.8</v>
      </c>
      <c r="J14" s="780">
        <f>MIN('14'!J14,'15'!J14,'16'!J14)</f>
        <v>9.5</v>
      </c>
      <c r="K14" s="638">
        <f>AVERAGE('14'!K14,'15'!K14,'16'!K14)</f>
        <v>15.918387096774197</v>
      </c>
      <c r="L14" s="261">
        <f t="shared" si="0"/>
        <v>1.460143369175622</v>
      </c>
      <c r="M14" s="361"/>
    </row>
    <row r="15" spans="1:13" ht="15" customHeight="1" x14ac:dyDescent="0.2">
      <c r="A15" s="167"/>
      <c r="B15" s="139"/>
      <c r="C15" s="257"/>
      <c r="D15" s="1044" t="s">
        <v>185</v>
      </c>
      <c r="E15" s="1045"/>
      <c r="F15" s="1045"/>
      <c r="G15" s="1046"/>
      <c r="H15" s="1038" t="s">
        <v>173</v>
      </c>
      <c r="I15" s="1039"/>
      <c r="J15" s="1039"/>
      <c r="K15" s="1039"/>
      <c r="L15" s="1040"/>
      <c r="M15" s="126"/>
    </row>
    <row r="16" spans="1:13" ht="15" customHeight="1" x14ac:dyDescent="0.2">
      <c r="A16" s="126"/>
      <c r="B16" s="256"/>
      <c r="C16" s="138"/>
      <c r="D16" s="1047"/>
      <c r="E16" s="1048"/>
      <c r="F16" s="1048"/>
      <c r="G16" s="1049"/>
      <c r="H16" s="1041" t="s">
        <v>174</v>
      </c>
      <c r="I16" s="1042"/>
      <c r="J16" s="1042"/>
      <c r="K16" s="1042"/>
      <c r="L16" s="1043"/>
      <c r="M16" s="126"/>
    </row>
    <row r="17" spans="1:13" ht="15" customHeight="1" x14ac:dyDescent="0.2">
      <c r="A17" s="167"/>
      <c r="B17" s="138"/>
      <c r="C17" s="138"/>
      <c r="D17" s="686"/>
      <c r="E17" s="686"/>
      <c r="F17" s="686"/>
      <c r="G17" s="686"/>
      <c r="H17" s="690"/>
      <c r="I17" s="690"/>
      <c r="J17" s="690"/>
      <c r="K17" s="690"/>
      <c r="L17" s="690"/>
      <c r="M17" s="148"/>
    </row>
    <row r="18" spans="1:13" ht="15" customHeight="1" x14ac:dyDescent="0.2">
      <c r="A18" s="167"/>
      <c r="B18" s="138"/>
      <c r="C18" s="138"/>
      <c r="D18" s="138"/>
      <c r="E18" s="469"/>
      <c r="F18" s="470"/>
      <c r="G18" s="470"/>
      <c r="H18" s="138"/>
      <c r="I18" s="139"/>
      <c r="J18" s="690"/>
      <c r="K18" s="138"/>
      <c r="L18" s="138"/>
      <c r="M18" s="148"/>
    </row>
    <row r="19" spans="1:13" ht="18" customHeight="1" x14ac:dyDescent="0.2">
      <c r="A19" s="167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226"/>
      <c r="M19" s="148"/>
    </row>
    <row r="20" spans="1:13" ht="15" customHeight="1" x14ac:dyDescent="0.25">
      <c r="A20" s="167"/>
      <c r="B20" s="1036" t="s">
        <v>201</v>
      </c>
      <c r="C20" s="990"/>
      <c r="D20" s="990"/>
      <c r="E20" s="990"/>
      <c r="F20" s="990"/>
      <c r="G20" s="990" t="s">
        <v>186</v>
      </c>
      <c r="H20" s="990"/>
      <c r="I20" s="990"/>
      <c r="J20" s="990"/>
      <c r="K20" s="990"/>
      <c r="L20" s="993"/>
      <c r="M20" s="148"/>
    </row>
    <row r="21" spans="1:13" ht="15" customHeight="1" x14ac:dyDescent="0.2">
      <c r="A21" s="167"/>
      <c r="C21" s="471" t="str">
        <f>G5</f>
        <v>III. čtvrtletí</v>
      </c>
      <c r="D21" s="472">
        <f>H5</f>
        <v>2016</v>
      </c>
      <c r="I21" s="471" t="str">
        <f>G5</f>
        <v>III. čtvrtletí</v>
      </c>
      <c r="J21" s="472">
        <f>H5</f>
        <v>2016</v>
      </c>
      <c r="M21" s="256"/>
    </row>
    <row r="22" spans="1:13" ht="15" customHeight="1" x14ac:dyDescent="0.2">
      <c r="A22" s="16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226"/>
      <c r="M22" s="148"/>
    </row>
    <row r="23" spans="1:13" ht="15" customHeight="1" x14ac:dyDescent="0.2">
      <c r="A23" s="16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226"/>
      <c r="M23" s="148"/>
    </row>
    <row r="24" spans="1:13" ht="15" customHeight="1" x14ac:dyDescent="0.2">
      <c r="A24" s="16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226"/>
      <c r="M24" s="148"/>
    </row>
    <row r="25" spans="1:13" ht="15" customHeight="1" x14ac:dyDescent="0.2">
      <c r="A25" s="16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26"/>
      <c r="M25" s="148"/>
    </row>
    <row r="26" spans="1:13" ht="15" customHeight="1" x14ac:dyDescent="0.2">
      <c r="A26" s="16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226"/>
      <c r="M26" s="148"/>
    </row>
    <row r="27" spans="1:13" ht="15" customHeight="1" x14ac:dyDescent="0.2">
      <c r="A27" s="16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226"/>
      <c r="M27" s="148"/>
    </row>
    <row r="28" spans="1:13" ht="15" customHeight="1" x14ac:dyDescent="0.2">
      <c r="A28" s="16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226"/>
      <c r="M28" s="148"/>
    </row>
    <row r="29" spans="1:13" ht="15" customHeight="1" x14ac:dyDescent="0.2">
      <c r="A29" s="16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48"/>
    </row>
    <row r="30" spans="1:13" ht="15" customHeight="1" x14ac:dyDescent="0.2">
      <c r="A30" s="16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226"/>
      <c r="M30" s="148"/>
    </row>
    <row r="31" spans="1:13" ht="15" customHeight="1" x14ac:dyDescent="0.2">
      <c r="A31" s="16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226"/>
      <c r="M31" s="148"/>
    </row>
    <row r="32" spans="1:13" ht="15" customHeight="1" x14ac:dyDescent="0.2">
      <c r="A32" s="167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226"/>
      <c r="M32" s="148"/>
    </row>
    <row r="33" spans="1:13" ht="15" customHeight="1" x14ac:dyDescent="0.2">
      <c r="A33" s="167"/>
      <c r="B33" s="126"/>
      <c r="F33" s="126"/>
      <c r="G33" s="126"/>
      <c r="H33" s="126"/>
      <c r="I33" s="126"/>
      <c r="J33" s="126"/>
      <c r="K33" s="126"/>
      <c r="L33" s="167"/>
      <c r="M33" s="148"/>
    </row>
    <row r="34" spans="1:13" ht="15" customHeight="1" x14ac:dyDescent="0.2">
      <c r="A34" s="167"/>
      <c r="B34" s="126"/>
      <c r="F34" s="126"/>
      <c r="G34" s="126"/>
      <c r="H34" s="126"/>
      <c r="I34" s="126"/>
      <c r="J34" s="126"/>
      <c r="K34" s="126"/>
      <c r="L34" s="126"/>
      <c r="M34" s="148"/>
    </row>
    <row r="35" spans="1:13" ht="15" customHeight="1" x14ac:dyDescent="0.2">
      <c r="A35" s="167"/>
      <c r="B35" s="126"/>
      <c r="F35" s="126"/>
      <c r="G35" s="126"/>
      <c r="H35" s="126"/>
      <c r="I35" s="126"/>
      <c r="J35" s="126"/>
      <c r="K35" s="126"/>
      <c r="L35" s="126"/>
      <c r="M35" s="148"/>
    </row>
    <row r="36" spans="1:13" ht="15" customHeight="1" x14ac:dyDescent="0.2">
      <c r="A36" s="167"/>
      <c r="B36" s="126"/>
      <c r="F36" s="126"/>
      <c r="G36" s="126"/>
      <c r="H36" s="126"/>
      <c r="I36" s="126"/>
      <c r="J36" s="126"/>
      <c r="K36" s="126"/>
      <c r="L36" s="126"/>
      <c r="M36" s="148"/>
    </row>
    <row r="37" spans="1:13" ht="15" customHeight="1" x14ac:dyDescent="0.25">
      <c r="A37" s="167"/>
      <c r="B37" s="1036" t="s">
        <v>244</v>
      </c>
      <c r="C37" s="990"/>
      <c r="D37" s="990"/>
      <c r="E37" s="990"/>
      <c r="F37" s="990"/>
      <c r="G37" s="1034" t="s">
        <v>248</v>
      </c>
      <c r="H37" s="1034"/>
      <c r="I37" s="1034"/>
      <c r="J37" s="1034"/>
      <c r="K37" s="1034"/>
      <c r="L37" s="1035"/>
      <c r="M37" s="148"/>
    </row>
    <row r="38" spans="1:13" ht="15" customHeight="1" x14ac:dyDescent="0.25">
      <c r="A38" s="167"/>
      <c r="C38" s="471" t="str">
        <f>G5</f>
        <v>III. čtvrtletí</v>
      </c>
      <c r="D38" s="472">
        <f>H5</f>
        <v>2016</v>
      </c>
      <c r="F38" s="778"/>
      <c r="G38" s="1034"/>
      <c r="H38" s="1034"/>
      <c r="I38" s="1034"/>
      <c r="J38" s="1034"/>
      <c r="K38" s="1034"/>
      <c r="L38" s="1035"/>
      <c r="M38" s="148"/>
    </row>
    <row r="39" spans="1:13" ht="15" customHeight="1" x14ac:dyDescent="0.2">
      <c r="A39" s="167"/>
      <c r="B39" s="126"/>
      <c r="F39" s="489"/>
      <c r="G39" s="489"/>
      <c r="H39" s="489"/>
      <c r="I39" s="491" t="str">
        <f>G5</f>
        <v>III. čtvrtletí</v>
      </c>
      <c r="J39" s="686">
        <f>H5</f>
        <v>2016</v>
      </c>
      <c r="K39" s="489"/>
      <c r="L39" s="490"/>
      <c r="M39" s="148"/>
    </row>
    <row r="40" spans="1:13" ht="15" customHeight="1" x14ac:dyDescent="0.2">
      <c r="A40" s="167"/>
      <c r="B40" s="126"/>
      <c r="F40" s="126"/>
      <c r="G40" s="126"/>
      <c r="H40" s="126"/>
      <c r="I40" s="126"/>
      <c r="J40" s="126"/>
      <c r="K40" s="126"/>
      <c r="L40" s="126"/>
      <c r="M40" s="148"/>
    </row>
    <row r="41" spans="1:13" ht="15" customHeight="1" x14ac:dyDescent="0.2">
      <c r="A41" s="167"/>
      <c r="B41" s="126"/>
      <c r="F41" s="126"/>
      <c r="G41" s="126"/>
      <c r="H41" s="126"/>
      <c r="I41" s="126"/>
      <c r="J41" s="126"/>
      <c r="K41" s="126"/>
      <c r="L41" s="126"/>
      <c r="M41" s="148"/>
    </row>
    <row r="42" spans="1:13" ht="15" customHeight="1" x14ac:dyDescent="0.2">
      <c r="A42" s="167"/>
      <c r="B42" s="126"/>
      <c r="F42" s="126"/>
      <c r="G42" s="126"/>
      <c r="H42" s="126"/>
      <c r="I42" s="126"/>
      <c r="J42" s="126"/>
      <c r="K42" s="126"/>
      <c r="L42" s="126"/>
      <c r="M42" s="148"/>
    </row>
    <row r="43" spans="1:13" ht="15" customHeight="1" x14ac:dyDescent="0.2">
      <c r="A43" s="167"/>
      <c r="B43" s="126"/>
      <c r="F43" s="126"/>
      <c r="G43" s="126"/>
      <c r="H43" s="126"/>
      <c r="I43" s="126"/>
      <c r="J43" s="126"/>
      <c r="K43" s="126"/>
      <c r="L43" s="126"/>
      <c r="M43" s="148"/>
    </row>
    <row r="44" spans="1:13" ht="15" customHeight="1" x14ac:dyDescent="0.2">
      <c r="A44" s="167"/>
      <c r="B44" s="126"/>
      <c r="F44" s="126"/>
      <c r="G44" s="126"/>
      <c r="H44" s="126"/>
      <c r="I44" s="126"/>
      <c r="J44" s="126"/>
      <c r="K44" s="126"/>
      <c r="L44" s="1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26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26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26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26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26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26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26"/>
      <c r="M51" s="148"/>
    </row>
    <row r="52" spans="1:13" ht="15" customHeight="1" x14ac:dyDescent="0.2">
      <c r="A52" s="167"/>
      <c r="B52" s="126"/>
      <c r="F52" s="126"/>
      <c r="G52" s="126"/>
      <c r="H52" s="126"/>
      <c r="I52" s="126"/>
      <c r="J52" s="126"/>
      <c r="K52" s="126"/>
      <c r="L52" s="126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Normal="100" zoomScaleSheetLayoutView="100" workbookViewId="0"/>
  </sheetViews>
  <sheetFormatPr defaultRowHeight="12.75" x14ac:dyDescent="0.25"/>
  <cols>
    <col min="1" max="1" width="10.7109375" style="298" customWidth="1"/>
    <col min="2" max="11" width="8.85546875" style="298" customWidth="1"/>
    <col min="12" max="12" width="1.7109375" style="298" customWidth="1"/>
    <col min="13" max="13" width="9.28515625" style="298" bestFit="1" customWidth="1"/>
    <col min="14" max="14" width="11.42578125" style="298" bestFit="1" customWidth="1"/>
    <col min="15" max="253" width="9.140625" style="298"/>
    <col min="254" max="266" width="10.7109375" style="298" customWidth="1"/>
    <col min="267" max="509" width="9.140625" style="298"/>
    <col min="510" max="522" width="10.7109375" style="298" customWidth="1"/>
    <col min="523" max="765" width="9.140625" style="298"/>
    <col min="766" max="778" width="10.7109375" style="298" customWidth="1"/>
    <col min="779" max="1021" width="9.140625" style="298"/>
    <col min="1022" max="1034" width="10.7109375" style="298" customWidth="1"/>
    <col min="1035" max="1277" width="9.140625" style="298"/>
    <col min="1278" max="1290" width="10.7109375" style="298" customWidth="1"/>
    <col min="1291" max="1533" width="9.140625" style="298"/>
    <col min="1534" max="1546" width="10.7109375" style="298" customWidth="1"/>
    <col min="1547" max="1789" width="9.140625" style="298"/>
    <col min="1790" max="1802" width="10.7109375" style="298" customWidth="1"/>
    <col min="1803" max="2045" width="9.140625" style="298"/>
    <col min="2046" max="2058" width="10.7109375" style="298" customWidth="1"/>
    <col min="2059" max="2301" width="9.140625" style="298"/>
    <col min="2302" max="2314" width="10.7109375" style="298" customWidth="1"/>
    <col min="2315" max="2557" width="9.140625" style="298"/>
    <col min="2558" max="2570" width="10.7109375" style="298" customWidth="1"/>
    <col min="2571" max="2813" width="9.140625" style="298"/>
    <col min="2814" max="2826" width="10.7109375" style="298" customWidth="1"/>
    <col min="2827" max="3069" width="9.140625" style="298"/>
    <col min="3070" max="3082" width="10.7109375" style="298" customWidth="1"/>
    <col min="3083" max="3325" width="9.140625" style="298"/>
    <col min="3326" max="3338" width="10.7109375" style="298" customWidth="1"/>
    <col min="3339" max="3581" width="9.140625" style="298"/>
    <col min="3582" max="3594" width="10.7109375" style="298" customWidth="1"/>
    <col min="3595" max="3837" width="9.140625" style="298"/>
    <col min="3838" max="3850" width="10.7109375" style="298" customWidth="1"/>
    <col min="3851" max="4093" width="9.140625" style="298"/>
    <col min="4094" max="4106" width="10.7109375" style="298" customWidth="1"/>
    <col min="4107" max="4349" width="9.140625" style="298"/>
    <col min="4350" max="4362" width="10.7109375" style="298" customWidth="1"/>
    <col min="4363" max="4605" width="9.140625" style="298"/>
    <col min="4606" max="4618" width="10.7109375" style="298" customWidth="1"/>
    <col min="4619" max="4861" width="9.140625" style="298"/>
    <col min="4862" max="4874" width="10.7109375" style="298" customWidth="1"/>
    <col min="4875" max="5117" width="9.140625" style="298"/>
    <col min="5118" max="5130" width="10.7109375" style="298" customWidth="1"/>
    <col min="5131" max="5373" width="9.140625" style="298"/>
    <col min="5374" max="5386" width="10.7109375" style="298" customWidth="1"/>
    <col min="5387" max="5629" width="9.140625" style="298"/>
    <col min="5630" max="5642" width="10.7109375" style="298" customWidth="1"/>
    <col min="5643" max="5885" width="9.140625" style="298"/>
    <col min="5886" max="5898" width="10.7109375" style="298" customWidth="1"/>
    <col min="5899" max="6141" width="9.140625" style="298"/>
    <col min="6142" max="6154" width="10.7109375" style="298" customWidth="1"/>
    <col min="6155" max="6397" width="9.140625" style="298"/>
    <col min="6398" max="6410" width="10.7109375" style="298" customWidth="1"/>
    <col min="6411" max="6653" width="9.140625" style="298"/>
    <col min="6654" max="6666" width="10.7109375" style="298" customWidth="1"/>
    <col min="6667" max="6909" width="9.140625" style="298"/>
    <col min="6910" max="6922" width="10.7109375" style="298" customWidth="1"/>
    <col min="6923" max="7165" width="9.140625" style="298"/>
    <col min="7166" max="7178" width="10.7109375" style="298" customWidth="1"/>
    <col min="7179" max="7421" width="9.140625" style="298"/>
    <col min="7422" max="7434" width="10.7109375" style="298" customWidth="1"/>
    <col min="7435" max="7677" width="9.140625" style="298"/>
    <col min="7678" max="7690" width="10.7109375" style="298" customWidth="1"/>
    <col min="7691" max="7933" width="9.140625" style="298"/>
    <col min="7934" max="7946" width="10.7109375" style="298" customWidth="1"/>
    <col min="7947" max="8189" width="9.140625" style="298"/>
    <col min="8190" max="8202" width="10.7109375" style="298" customWidth="1"/>
    <col min="8203" max="8445" width="9.140625" style="298"/>
    <col min="8446" max="8458" width="10.7109375" style="298" customWidth="1"/>
    <col min="8459" max="8701" width="9.140625" style="298"/>
    <col min="8702" max="8714" width="10.7109375" style="298" customWidth="1"/>
    <col min="8715" max="8957" width="9.140625" style="298"/>
    <col min="8958" max="8970" width="10.7109375" style="298" customWidth="1"/>
    <col min="8971" max="9213" width="9.140625" style="298"/>
    <col min="9214" max="9226" width="10.7109375" style="298" customWidth="1"/>
    <col min="9227" max="9469" width="9.140625" style="298"/>
    <col min="9470" max="9482" width="10.7109375" style="298" customWidth="1"/>
    <col min="9483" max="9725" width="9.140625" style="298"/>
    <col min="9726" max="9738" width="10.7109375" style="298" customWidth="1"/>
    <col min="9739" max="9981" width="9.140625" style="298"/>
    <col min="9982" max="9994" width="10.7109375" style="298" customWidth="1"/>
    <col min="9995" max="10237" width="9.140625" style="298"/>
    <col min="10238" max="10250" width="10.7109375" style="298" customWidth="1"/>
    <col min="10251" max="10493" width="9.140625" style="298"/>
    <col min="10494" max="10506" width="10.7109375" style="298" customWidth="1"/>
    <col min="10507" max="10749" width="9.140625" style="298"/>
    <col min="10750" max="10762" width="10.7109375" style="298" customWidth="1"/>
    <col min="10763" max="11005" width="9.140625" style="298"/>
    <col min="11006" max="11018" width="10.7109375" style="298" customWidth="1"/>
    <col min="11019" max="11261" width="9.140625" style="298"/>
    <col min="11262" max="11274" width="10.7109375" style="298" customWidth="1"/>
    <col min="11275" max="11517" width="9.140625" style="298"/>
    <col min="11518" max="11530" width="10.7109375" style="298" customWidth="1"/>
    <col min="11531" max="11773" width="9.140625" style="298"/>
    <col min="11774" max="11786" width="10.7109375" style="298" customWidth="1"/>
    <col min="11787" max="12029" width="9.140625" style="298"/>
    <col min="12030" max="12042" width="10.7109375" style="298" customWidth="1"/>
    <col min="12043" max="12285" width="9.140625" style="298"/>
    <col min="12286" max="12298" width="10.7109375" style="298" customWidth="1"/>
    <col min="12299" max="12541" width="9.140625" style="298"/>
    <col min="12542" max="12554" width="10.7109375" style="298" customWidth="1"/>
    <col min="12555" max="12797" width="9.140625" style="298"/>
    <col min="12798" max="12810" width="10.7109375" style="298" customWidth="1"/>
    <col min="12811" max="13053" width="9.140625" style="298"/>
    <col min="13054" max="13066" width="10.7109375" style="298" customWidth="1"/>
    <col min="13067" max="13309" width="9.140625" style="298"/>
    <col min="13310" max="13322" width="10.7109375" style="298" customWidth="1"/>
    <col min="13323" max="13565" width="9.140625" style="298"/>
    <col min="13566" max="13578" width="10.7109375" style="298" customWidth="1"/>
    <col min="13579" max="13821" width="9.140625" style="298"/>
    <col min="13822" max="13834" width="10.7109375" style="298" customWidth="1"/>
    <col min="13835" max="14077" width="9.140625" style="298"/>
    <col min="14078" max="14090" width="10.7109375" style="298" customWidth="1"/>
    <col min="14091" max="14333" width="9.140625" style="298"/>
    <col min="14334" max="14346" width="10.7109375" style="298" customWidth="1"/>
    <col min="14347" max="14589" width="9.140625" style="298"/>
    <col min="14590" max="14602" width="10.7109375" style="298" customWidth="1"/>
    <col min="14603" max="14845" width="9.140625" style="298"/>
    <col min="14846" max="14858" width="10.7109375" style="298" customWidth="1"/>
    <col min="14859" max="15101" width="9.140625" style="298"/>
    <col min="15102" max="15114" width="10.7109375" style="298" customWidth="1"/>
    <col min="15115" max="15357" width="9.140625" style="298"/>
    <col min="15358" max="15370" width="10.7109375" style="298" customWidth="1"/>
    <col min="15371" max="15613" width="9.140625" style="298"/>
    <col min="15614" max="15626" width="10.7109375" style="298" customWidth="1"/>
    <col min="15627" max="15869" width="9.140625" style="298"/>
    <col min="15870" max="15882" width="10.7109375" style="298" customWidth="1"/>
    <col min="15883" max="16125" width="9.140625" style="298"/>
    <col min="16126" max="16138" width="10.7109375" style="298" customWidth="1"/>
    <col min="16139" max="16384" width="9.140625" style="298"/>
  </cols>
  <sheetData>
    <row r="1" spans="1:16" x14ac:dyDescent="0.25">
      <c r="K1" s="1010" t="s">
        <v>277</v>
      </c>
      <c r="L1" s="1010"/>
    </row>
    <row r="2" spans="1:16" ht="20.100000000000001" customHeight="1" x14ac:dyDescent="0.25">
      <c r="A2" s="942" t="s">
        <v>187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</row>
    <row r="3" spans="1:16" ht="20.100000000000001" customHeight="1" x14ac:dyDescent="0.25">
      <c r="A3" s="1050"/>
      <c r="B3" s="1050"/>
      <c r="C3" s="1050"/>
      <c r="D3" s="1050"/>
      <c r="E3" s="1050"/>
      <c r="F3" s="1050"/>
      <c r="G3" s="1050"/>
      <c r="H3" s="1050"/>
      <c r="I3" s="1050"/>
      <c r="J3" s="322"/>
      <c r="K3" s="323"/>
    </row>
    <row r="4" spans="1:16" ht="17.25" customHeight="1" x14ac:dyDescent="0.25">
      <c r="A4" s="356"/>
      <c r="B4" s="939">
        <f>T!G17</f>
        <v>2016</v>
      </c>
      <c r="C4" s="940"/>
      <c r="D4" s="940"/>
      <c r="E4" s="940"/>
      <c r="F4" s="940"/>
      <c r="G4" s="940"/>
      <c r="H4" s="940"/>
      <c r="I4" s="940"/>
      <c r="J4" s="940"/>
      <c r="K4" s="940"/>
      <c r="L4" s="319"/>
    </row>
    <row r="5" spans="1:16" ht="50.25" customHeight="1" x14ac:dyDescent="0.25">
      <c r="A5" s="356"/>
      <c r="B5" s="1051" t="s">
        <v>337</v>
      </c>
      <c r="C5" s="1052"/>
      <c r="D5" s="1052"/>
      <c r="E5" s="1052"/>
      <c r="F5" s="1053"/>
      <c r="G5" s="1054" t="s">
        <v>338</v>
      </c>
      <c r="H5" s="1052"/>
      <c r="I5" s="1052"/>
      <c r="J5" s="1052"/>
      <c r="K5" s="1055"/>
      <c r="L5" s="319"/>
    </row>
    <row r="6" spans="1:16" ht="67.5" customHeight="1" x14ac:dyDescent="0.25">
      <c r="A6" s="300" t="s">
        <v>164</v>
      </c>
      <c r="B6" s="410" t="s">
        <v>324</v>
      </c>
      <c r="C6" s="411" t="s">
        <v>325</v>
      </c>
      <c r="D6" s="411" t="s">
        <v>326</v>
      </c>
      <c r="E6" s="411" t="s">
        <v>327</v>
      </c>
      <c r="F6" s="485" t="s">
        <v>313</v>
      </c>
      <c r="G6" s="411" t="s">
        <v>324</v>
      </c>
      <c r="H6" s="411" t="s">
        <v>325</v>
      </c>
      <c r="I6" s="411" t="s">
        <v>326</v>
      </c>
      <c r="J6" s="411" t="s">
        <v>327</v>
      </c>
      <c r="K6" s="486" t="s">
        <v>313</v>
      </c>
      <c r="L6" s="334"/>
    </row>
    <row r="7" spans="1:16" ht="15" customHeight="1" x14ac:dyDescent="0.25">
      <c r="A7" s="301" t="s">
        <v>27</v>
      </c>
      <c r="B7" s="373">
        <v>150254.86200001446</v>
      </c>
      <c r="C7" s="377">
        <v>959508.08611252718</v>
      </c>
      <c r="D7" s="375">
        <v>46655.45</v>
      </c>
      <c r="E7" s="375">
        <v>30846.685999999994</v>
      </c>
      <c r="F7" s="407">
        <v>1187265.0841125415</v>
      </c>
      <c r="G7" s="375">
        <v>1601369.7128191546</v>
      </c>
      <c r="H7" s="375">
        <v>10237778.43035</v>
      </c>
      <c r="I7" s="375">
        <v>497300.49000000005</v>
      </c>
      <c r="J7" s="375">
        <v>327942.16100000002</v>
      </c>
      <c r="K7" s="407">
        <v>12664390.794169156</v>
      </c>
      <c r="L7" s="370"/>
      <c r="M7" s="306"/>
      <c r="N7" s="307"/>
      <c r="O7" s="307"/>
      <c r="P7" s="307"/>
    </row>
    <row r="8" spans="1:16" ht="15" customHeight="1" x14ac:dyDescent="0.25">
      <c r="A8" s="301" t="s">
        <v>28</v>
      </c>
      <c r="B8" s="373">
        <v>112373.46099999956</v>
      </c>
      <c r="C8" s="375">
        <v>732547.98854680336</v>
      </c>
      <c r="D8" s="375">
        <v>36226.762999999999</v>
      </c>
      <c r="E8" s="375">
        <v>13829.668</v>
      </c>
      <c r="F8" s="407">
        <v>894977.88054680289</v>
      </c>
      <c r="G8" s="375">
        <v>1197555.0725229955</v>
      </c>
      <c r="H8" s="375">
        <v>7815686.5768100005</v>
      </c>
      <c r="I8" s="375">
        <v>386348.21600000001</v>
      </c>
      <c r="J8" s="375">
        <v>147163.25180000006</v>
      </c>
      <c r="K8" s="407">
        <v>9546753.1171329971</v>
      </c>
      <c r="L8" s="371"/>
      <c r="M8" s="308"/>
      <c r="N8" s="307"/>
      <c r="O8" s="307"/>
      <c r="P8" s="307"/>
    </row>
    <row r="9" spans="1:16" ht="15" customHeight="1" x14ac:dyDescent="0.25">
      <c r="A9" s="309" t="s">
        <v>29</v>
      </c>
      <c r="B9" s="378">
        <v>112462.31619186628</v>
      </c>
      <c r="C9" s="380">
        <v>737900.73650104902</v>
      </c>
      <c r="D9" s="380">
        <v>36972.525999999998</v>
      </c>
      <c r="E9" s="380">
        <v>7592.3309999999974</v>
      </c>
      <c r="F9" s="408">
        <v>894927.90969291527</v>
      </c>
      <c r="G9" s="380">
        <v>1202519.2172059345</v>
      </c>
      <c r="H9" s="380">
        <v>7886218.666995001</v>
      </c>
      <c r="I9" s="380">
        <v>394670.152</v>
      </c>
      <c r="J9" s="380">
        <v>80881.354000000021</v>
      </c>
      <c r="K9" s="408">
        <v>9564289.3902009372</v>
      </c>
      <c r="L9" s="372"/>
      <c r="M9" s="314"/>
      <c r="N9" s="307"/>
      <c r="O9" s="307"/>
      <c r="P9" s="307"/>
    </row>
    <row r="10" spans="1:16" ht="15" customHeight="1" x14ac:dyDescent="0.25">
      <c r="A10" s="354" t="s">
        <v>30</v>
      </c>
      <c r="B10" s="373">
        <v>71355.55238173173</v>
      </c>
      <c r="C10" s="375">
        <v>499547.70529253222</v>
      </c>
      <c r="D10" s="375">
        <v>25127.032999999996</v>
      </c>
      <c r="E10" s="375">
        <v>6654.3270000000002</v>
      </c>
      <c r="F10" s="407">
        <v>602684.61767426389</v>
      </c>
      <c r="G10" s="375">
        <v>763510.06017296307</v>
      </c>
      <c r="H10" s="375">
        <v>5346019.4247300001</v>
      </c>
      <c r="I10" s="375">
        <v>268433.26</v>
      </c>
      <c r="J10" s="375">
        <v>70953.511599999998</v>
      </c>
      <c r="K10" s="407">
        <v>6448916.2565029627</v>
      </c>
      <c r="L10" s="371"/>
      <c r="M10" s="308"/>
      <c r="N10" s="307"/>
      <c r="O10" s="307"/>
      <c r="P10" s="307"/>
    </row>
    <row r="11" spans="1:16" ht="15" customHeight="1" x14ac:dyDescent="0.25">
      <c r="A11" s="354" t="s">
        <v>31</v>
      </c>
      <c r="B11" s="373">
        <v>39187.313999998718</v>
      </c>
      <c r="C11" s="375">
        <v>354821.8640792743</v>
      </c>
      <c r="D11" s="375">
        <v>17428.120999999996</v>
      </c>
      <c r="E11" s="375">
        <v>4299.7630000000017</v>
      </c>
      <c r="F11" s="407">
        <v>415737.06207927299</v>
      </c>
      <c r="G11" s="375">
        <v>420132.01646298636</v>
      </c>
      <c r="H11" s="375">
        <v>3805104.5122099998</v>
      </c>
      <c r="I11" s="375">
        <v>186474.48900000003</v>
      </c>
      <c r="J11" s="375">
        <v>45919.601499999997</v>
      </c>
      <c r="K11" s="407">
        <v>4457630.6191729857</v>
      </c>
      <c r="L11" s="371"/>
      <c r="M11" s="308"/>
      <c r="N11" s="307"/>
      <c r="O11" s="307"/>
      <c r="P11" s="307"/>
    </row>
    <row r="12" spans="1:16" ht="15" customHeight="1" x14ac:dyDescent="0.25">
      <c r="A12" s="355" t="s">
        <v>32</v>
      </c>
      <c r="B12" s="378">
        <v>22024.875999998229</v>
      </c>
      <c r="C12" s="380">
        <v>267802.03776030691</v>
      </c>
      <c r="D12" s="380">
        <v>11633.712000000001</v>
      </c>
      <c r="E12" s="380">
        <v>10353.539999999999</v>
      </c>
      <c r="F12" s="408">
        <v>311814.16576030513</v>
      </c>
      <c r="G12" s="380">
        <v>237184.82752398093</v>
      </c>
      <c r="H12" s="380">
        <v>2877675.9143399997</v>
      </c>
      <c r="I12" s="380">
        <v>124445.817</v>
      </c>
      <c r="J12" s="380">
        <v>111300.675</v>
      </c>
      <c r="K12" s="408">
        <v>3350607.23386398</v>
      </c>
      <c r="L12" s="371"/>
      <c r="M12" s="308"/>
      <c r="N12" s="307"/>
      <c r="O12" s="307"/>
      <c r="P12" s="307"/>
    </row>
    <row r="13" spans="1:16" ht="15" customHeight="1" x14ac:dyDescent="0.25">
      <c r="A13" s="354" t="s">
        <v>33</v>
      </c>
      <c r="B13" s="373">
        <v>21803.118999998318</v>
      </c>
      <c r="C13" s="375">
        <v>245933.29736228709</v>
      </c>
      <c r="D13" s="375">
        <v>10711.629000000001</v>
      </c>
      <c r="E13" s="375">
        <v>18201.716</v>
      </c>
      <c r="F13" s="407">
        <v>296649.76136228541</v>
      </c>
      <c r="G13" s="375">
        <v>233745.59531498197</v>
      </c>
      <c r="H13" s="375">
        <v>2634832.9470199998</v>
      </c>
      <c r="I13" s="375">
        <v>114698.49799999999</v>
      </c>
      <c r="J13" s="375">
        <v>194835.72960000002</v>
      </c>
      <c r="K13" s="407">
        <v>3178112.7699349821</v>
      </c>
      <c r="L13" s="371"/>
      <c r="M13" s="308"/>
      <c r="N13" s="307"/>
      <c r="O13" s="307"/>
      <c r="P13" s="307"/>
    </row>
    <row r="14" spans="1:16" ht="15" customHeight="1" x14ac:dyDescent="0.25">
      <c r="A14" s="354" t="s">
        <v>34</v>
      </c>
      <c r="B14" s="373">
        <v>20577.761855404337</v>
      </c>
      <c r="C14" s="375">
        <v>257177.47157229268</v>
      </c>
      <c r="D14" s="375">
        <v>11757.654999999999</v>
      </c>
      <c r="E14" s="375">
        <v>38416.629000000001</v>
      </c>
      <c r="F14" s="407">
        <v>327929.51742769702</v>
      </c>
      <c r="G14" s="375">
        <v>220030.18430397898</v>
      </c>
      <c r="H14" s="375">
        <v>2756397.6086999997</v>
      </c>
      <c r="I14" s="375">
        <v>126092.65999999999</v>
      </c>
      <c r="J14" s="375">
        <v>410623.98360000004</v>
      </c>
      <c r="K14" s="407">
        <v>3513144.4366039787</v>
      </c>
      <c r="L14" s="371"/>
      <c r="M14" s="308"/>
      <c r="N14" s="307"/>
      <c r="O14" s="307"/>
      <c r="P14" s="307"/>
    </row>
    <row r="15" spans="1:16" ht="15" customHeight="1" x14ac:dyDescent="0.25">
      <c r="A15" s="355" t="s">
        <v>35</v>
      </c>
      <c r="B15" s="378">
        <v>24078.823067240373</v>
      </c>
      <c r="C15" s="380">
        <v>297228.17835729657</v>
      </c>
      <c r="D15" s="380">
        <v>14284.490000000002</v>
      </c>
      <c r="E15" s="380">
        <v>66402.175000000003</v>
      </c>
      <c r="F15" s="408">
        <v>401993.6664245369</v>
      </c>
      <c r="G15" s="380">
        <v>257827.46415998542</v>
      </c>
      <c r="H15" s="380">
        <v>3186132.9409999992</v>
      </c>
      <c r="I15" s="380">
        <v>153042.74</v>
      </c>
      <c r="J15" s="380">
        <v>710957.40350000001</v>
      </c>
      <c r="K15" s="408">
        <v>4307960.548659985</v>
      </c>
      <c r="L15" s="371"/>
      <c r="M15" s="308"/>
      <c r="N15" s="307"/>
      <c r="O15" s="307"/>
      <c r="P15" s="307"/>
    </row>
    <row r="16" spans="1:16" ht="15" customHeight="1" x14ac:dyDescent="0.25">
      <c r="A16" s="301" t="s">
        <v>36</v>
      </c>
      <c r="B16" s="373"/>
      <c r="C16" s="375"/>
      <c r="D16" s="375"/>
      <c r="E16" s="375"/>
      <c r="F16" s="820">
        <f t="shared" ref="F16:F18" si="0">SUM(B16:E16)</f>
        <v>0</v>
      </c>
      <c r="G16" s="375"/>
      <c r="H16" s="375"/>
      <c r="I16" s="375"/>
      <c r="J16" s="375"/>
      <c r="K16" s="820">
        <f t="shared" ref="K16:K18" si="1">SUM(G16:J16)</f>
        <v>0</v>
      </c>
      <c r="L16" s="371"/>
      <c r="M16" s="308"/>
      <c r="N16" s="307"/>
      <c r="O16" s="307"/>
      <c r="P16" s="307"/>
    </row>
    <row r="17" spans="1:16" ht="15" customHeight="1" x14ac:dyDescent="0.25">
      <c r="A17" s="301" t="s">
        <v>37</v>
      </c>
      <c r="B17" s="373"/>
      <c r="C17" s="375"/>
      <c r="D17" s="375"/>
      <c r="E17" s="375"/>
      <c r="F17" s="820">
        <f t="shared" si="0"/>
        <v>0</v>
      </c>
      <c r="G17" s="375"/>
      <c r="H17" s="375"/>
      <c r="I17" s="375"/>
      <c r="J17" s="375"/>
      <c r="K17" s="820">
        <f t="shared" si="1"/>
        <v>0</v>
      </c>
      <c r="L17" s="371"/>
      <c r="M17" s="308"/>
      <c r="N17" s="307"/>
      <c r="O17" s="307"/>
      <c r="P17" s="307"/>
    </row>
    <row r="18" spans="1:16" ht="15" customHeight="1" x14ac:dyDescent="0.25">
      <c r="A18" s="309" t="s">
        <v>38</v>
      </c>
      <c r="B18" s="378"/>
      <c r="C18" s="380"/>
      <c r="D18" s="380"/>
      <c r="E18" s="380"/>
      <c r="F18" s="821">
        <f t="shared" si="0"/>
        <v>0</v>
      </c>
      <c r="G18" s="380"/>
      <c r="H18" s="380"/>
      <c r="I18" s="380"/>
      <c r="J18" s="380"/>
      <c r="K18" s="821">
        <f t="shared" si="1"/>
        <v>0</v>
      </c>
      <c r="L18" s="353"/>
      <c r="M18" s="308"/>
      <c r="N18" s="307"/>
      <c r="O18" s="307"/>
      <c r="P18" s="307"/>
    </row>
    <row r="19" spans="1:16" ht="15" customHeight="1" x14ac:dyDescent="0.25">
      <c r="A19" s="301" t="s">
        <v>151</v>
      </c>
      <c r="B19" s="382">
        <f>SUM(B7:B9)</f>
        <v>375090.6391918803</v>
      </c>
      <c r="C19" s="384">
        <f>SUM(C7:C9)</f>
        <v>2429956.8111603796</v>
      </c>
      <c r="D19" s="384">
        <f t="shared" ref="D19:J19" si="2">SUM(D7:D9)</f>
        <v>119854.73899999999</v>
      </c>
      <c r="E19" s="384">
        <f t="shared" si="2"/>
        <v>52268.68499999999</v>
      </c>
      <c r="F19" s="487">
        <f t="shared" si="2"/>
        <v>2977170.8743522596</v>
      </c>
      <c r="G19" s="386">
        <f t="shared" si="2"/>
        <v>4001444.0025480846</v>
      </c>
      <c r="H19" s="386">
        <f t="shared" si="2"/>
        <v>25939683.674155001</v>
      </c>
      <c r="I19" s="386">
        <f t="shared" si="2"/>
        <v>1278318.858</v>
      </c>
      <c r="J19" s="386">
        <f t="shared" si="2"/>
        <v>555986.7668000001</v>
      </c>
      <c r="K19" s="488">
        <f>SUM(K7:K9)</f>
        <v>31775433.301503092</v>
      </c>
      <c r="L19" s="319"/>
    </row>
    <row r="20" spans="1:16" ht="15" customHeight="1" x14ac:dyDescent="0.25">
      <c r="A20" s="301" t="s">
        <v>178</v>
      </c>
      <c r="B20" s="382">
        <f>SUM(B10:B12)</f>
        <v>132567.74238172866</v>
      </c>
      <c r="C20" s="384">
        <f>SUM(C10:C12)</f>
        <v>1122171.6071321133</v>
      </c>
      <c r="D20" s="384">
        <f t="shared" ref="D20:J20" si="3">SUM(D10:D12)</f>
        <v>54188.865999999995</v>
      </c>
      <c r="E20" s="384">
        <f t="shared" si="3"/>
        <v>21307.63</v>
      </c>
      <c r="F20" s="487">
        <f t="shared" si="3"/>
        <v>1330235.8455138421</v>
      </c>
      <c r="G20" s="386">
        <f t="shared" si="3"/>
        <v>1420826.9041599303</v>
      </c>
      <c r="H20" s="386">
        <f t="shared" si="3"/>
        <v>12028799.85128</v>
      </c>
      <c r="I20" s="386">
        <f t="shared" si="3"/>
        <v>579353.56600000011</v>
      </c>
      <c r="J20" s="386">
        <f t="shared" si="3"/>
        <v>228173.78810000001</v>
      </c>
      <c r="K20" s="488">
        <f>SUM(K10:K12)</f>
        <v>14257154.109539928</v>
      </c>
      <c r="L20" s="319"/>
    </row>
    <row r="21" spans="1:16" ht="15" customHeight="1" x14ac:dyDescent="0.25">
      <c r="A21" s="301" t="s">
        <v>222</v>
      </c>
      <c r="B21" s="382">
        <f>SUM(B13:B15)</f>
        <v>66459.703922643035</v>
      </c>
      <c r="C21" s="384">
        <f>SUM(C13:C15)</f>
        <v>800338.94729187642</v>
      </c>
      <c r="D21" s="384">
        <f t="shared" ref="D21:J21" si="4">SUM(D13:D15)</f>
        <v>36753.774000000005</v>
      </c>
      <c r="E21" s="384">
        <f t="shared" si="4"/>
        <v>123020.52</v>
      </c>
      <c r="F21" s="487">
        <f t="shared" si="4"/>
        <v>1026572.9452145193</v>
      </c>
      <c r="G21" s="386">
        <f t="shared" si="4"/>
        <v>711603.24377894634</v>
      </c>
      <c r="H21" s="386">
        <f t="shared" si="4"/>
        <v>8577363.4967199992</v>
      </c>
      <c r="I21" s="386">
        <f t="shared" si="4"/>
        <v>393833.89799999999</v>
      </c>
      <c r="J21" s="386">
        <f t="shared" si="4"/>
        <v>1316417.1167000001</v>
      </c>
      <c r="K21" s="488">
        <f>SUM(K13:K15)</f>
        <v>10999217.755198944</v>
      </c>
      <c r="L21" s="319"/>
    </row>
    <row r="22" spans="1:16" ht="15" customHeight="1" x14ac:dyDescent="0.25">
      <c r="A22" s="355" t="s">
        <v>179</v>
      </c>
      <c r="B22" s="697">
        <f>SUM(B16:B18)</f>
        <v>0</v>
      </c>
      <c r="C22" s="698">
        <f>SUM(C16:C18)</f>
        <v>0</v>
      </c>
      <c r="D22" s="698">
        <f t="shared" ref="D22:J22" si="5">SUM(D16:D18)</f>
        <v>0</v>
      </c>
      <c r="E22" s="698">
        <f t="shared" si="5"/>
        <v>0</v>
      </c>
      <c r="F22" s="773">
        <f t="shared" si="5"/>
        <v>0</v>
      </c>
      <c r="G22" s="708">
        <f t="shared" si="5"/>
        <v>0</v>
      </c>
      <c r="H22" s="708">
        <f t="shared" si="5"/>
        <v>0</v>
      </c>
      <c r="I22" s="708">
        <f t="shared" si="5"/>
        <v>0</v>
      </c>
      <c r="J22" s="708">
        <f t="shared" si="5"/>
        <v>0</v>
      </c>
      <c r="K22" s="709">
        <f>SUM(K16:K18)</f>
        <v>0</v>
      </c>
      <c r="L22" s="334"/>
    </row>
    <row r="23" spans="1:16" ht="15" customHeight="1" x14ac:dyDescent="0.25">
      <c r="A23" s="301" t="s">
        <v>180</v>
      </c>
      <c r="B23" s="373">
        <f>SUM(B7:B12)</f>
        <v>507658.38157360902</v>
      </c>
      <c r="C23" s="377">
        <f>SUM(C7:C12)</f>
        <v>3552128.4182924931</v>
      </c>
      <c r="D23" s="377">
        <f t="shared" ref="D23:J23" si="6">SUM(D7:D12)</f>
        <v>174043.60499999998</v>
      </c>
      <c r="E23" s="377">
        <f t="shared" si="6"/>
        <v>73576.314999999988</v>
      </c>
      <c r="F23" s="862">
        <f t="shared" si="6"/>
        <v>4307406.7198661016</v>
      </c>
      <c r="G23" s="377">
        <f t="shared" si="6"/>
        <v>5422270.9067080151</v>
      </c>
      <c r="H23" s="377">
        <f t="shared" si="6"/>
        <v>37968483.525434993</v>
      </c>
      <c r="I23" s="377">
        <f t="shared" si="6"/>
        <v>1857672.4240000001</v>
      </c>
      <c r="J23" s="377">
        <f t="shared" si="6"/>
        <v>784160.5549000001</v>
      </c>
      <c r="K23" s="863">
        <f>SUM(K7:K12)</f>
        <v>46032587.411043018</v>
      </c>
      <c r="L23" s="319"/>
    </row>
    <row r="24" spans="1:16" ht="15" customHeight="1" x14ac:dyDescent="0.25">
      <c r="A24" s="301" t="s">
        <v>181</v>
      </c>
      <c r="B24" s="704">
        <f>SUM(B13:B18)</f>
        <v>66459.703922643035</v>
      </c>
      <c r="C24" s="705">
        <f>SUM(C13:C18)</f>
        <v>800338.94729187642</v>
      </c>
      <c r="D24" s="705">
        <f t="shared" ref="D24:J24" si="7">SUM(D13:D18)</f>
        <v>36753.774000000005</v>
      </c>
      <c r="E24" s="705">
        <f t="shared" si="7"/>
        <v>123020.52</v>
      </c>
      <c r="F24" s="775">
        <f t="shared" si="7"/>
        <v>1026572.9452145193</v>
      </c>
      <c r="G24" s="705">
        <f t="shared" si="7"/>
        <v>711603.24377894634</v>
      </c>
      <c r="H24" s="705">
        <f t="shared" si="7"/>
        <v>8577363.4967199992</v>
      </c>
      <c r="I24" s="705">
        <f t="shared" si="7"/>
        <v>393833.89799999999</v>
      </c>
      <c r="J24" s="705">
        <f t="shared" si="7"/>
        <v>1316417.1167000001</v>
      </c>
      <c r="K24" s="706">
        <f>SUM(K13:K18)</f>
        <v>10999217.755198944</v>
      </c>
      <c r="L24" s="319"/>
    </row>
    <row r="25" spans="1:16" ht="15" customHeight="1" x14ac:dyDescent="0.25">
      <c r="A25" s="340" t="s">
        <v>166</v>
      </c>
      <c r="B25" s="700">
        <f>SUM(B7:B18)</f>
        <v>574118.08549625217</v>
      </c>
      <c r="C25" s="701">
        <f>SUM(C7:C18)</f>
        <v>4352467.3655843688</v>
      </c>
      <c r="D25" s="701">
        <f t="shared" ref="D25:J25" si="8">SUM(D7:D18)</f>
        <v>210797.37899999999</v>
      </c>
      <c r="E25" s="701">
        <f t="shared" si="8"/>
        <v>196596.83499999999</v>
      </c>
      <c r="F25" s="774">
        <f t="shared" si="8"/>
        <v>5333979.6650806209</v>
      </c>
      <c r="G25" s="711">
        <f t="shared" si="8"/>
        <v>6133874.1504869619</v>
      </c>
      <c r="H25" s="711">
        <f t="shared" si="8"/>
        <v>46545847.022154994</v>
      </c>
      <c r="I25" s="711">
        <f t="shared" si="8"/>
        <v>2251506.3219999997</v>
      </c>
      <c r="J25" s="711">
        <f t="shared" si="8"/>
        <v>2100577.6716</v>
      </c>
      <c r="K25" s="712">
        <f>SUM(K7:K18)</f>
        <v>57031805.166241966</v>
      </c>
      <c r="L25" s="335"/>
    </row>
    <row r="26" spans="1:16" ht="9.75" customHeight="1" x14ac:dyDescent="0.25">
      <c r="B26" s="319"/>
      <c r="L26" s="319"/>
    </row>
    <row r="27" spans="1:16" x14ac:dyDescent="0.25">
      <c r="L27" s="319"/>
    </row>
    <row r="28" spans="1:16" ht="12" customHeight="1" x14ac:dyDescent="0.25">
      <c r="A28" s="320"/>
      <c r="B28" s="320"/>
      <c r="C28" s="320"/>
      <c r="H28" s="320"/>
      <c r="I28" s="320"/>
      <c r="J28" s="320"/>
      <c r="K28" s="320"/>
      <c r="L28" s="319"/>
    </row>
    <row r="29" spans="1:16" ht="12" customHeight="1" x14ac:dyDescent="0.25">
      <c r="E29" s="321"/>
      <c r="F29" s="321"/>
      <c r="G29" s="321"/>
      <c r="H29" s="321"/>
      <c r="L29" s="319"/>
    </row>
    <row r="30" spans="1:16" ht="12" customHeight="1" x14ac:dyDescent="0.25">
      <c r="E30" s="321"/>
      <c r="F30" s="321"/>
      <c r="G30" s="321"/>
      <c r="L30" s="319"/>
    </row>
    <row r="31" spans="1:16" ht="12" customHeight="1" x14ac:dyDescent="0.25">
      <c r="E31" s="321"/>
      <c r="F31" s="321"/>
      <c r="G31" s="321"/>
      <c r="L31" s="319"/>
    </row>
    <row r="32" spans="1:16" ht="12" customHeight="1" x14ac:dyDescent="0.25">
      <c r="E32" s="321"/>
      <c r="F32" s="321"/>
      <c r="G32" s="321"/>
      <c r="L32" s="319"/>
    </row>
    <row r="33" spans="1:12" ht="12" customHeight="1" x14ac:dyDescent="0.25">
      <c r="E33" s="321" t="str">
        <f>B6</f>
        <v xml:space="preserve"> PP Distribuce</v>
      </c>
      <c r="F33" s="321" t="str">
        <f t="shared" ref="F33:H33" si="9">C6</f>
        <v xml:space="preserve"> RWE GasNet</v>
      </c>
      <c r="G33" s="321" t="str">
        <f t="shared" si="9"/>
        <v xml:space="preserve"> E.ON Distribuce</v>
      </c>
      <c r="H33" s="321" t="str">
        <f t="shared" si="9"/>
        <v xml:space="preserve"> Ostatní společnosti</v>
      </c>
      <c r="L33" s="319"/>
    </row>
    <row r="34" spans="1:12" ht="12" customHeight="1" x14ac:dyDescent="0.25">
      <c r="D34" s="298" t="str">
        <f>A19</f>
        <v>I. čtvrtletí</v>
      </c>
      <c r="E34" s="298">
        <f t="shared" ref="E34:H37" si="10">B19</f>
        <v>375090.6391918803</v>
      </c>
      <c r="F34" s="298">
        <f t="shared" si="10"/>
        <v>2429956.8111603796</v>
      </c>
      <c r="G34" s="298">
        <f t="shared" si="10"/>
        <v>119854.73899999999</v>
      </c>
      <c r="H34" s="298">
        <f t="shared" si="10"/>
        <v>52268.68499999999</v>
      </c>
      <c r="L34" s="319"/>
    </row>
    <row r="35" spans="1:12" ht="12" customHeight="1" x14ac:dyDescent="0.25">
      <c r="D35" s="298" t="str">
        <f t="shared" ref="D35:D37" si="11">A20</f>
        <v>II. čtvrtletí</v>
      </c>
      <c r="E35" s="298">
        <f t="shared" si="10"/>
        <v>132567.74238172866</v>
      </c>
      <c r="F35" s="298">
        <f t="shared" si="10"/>
        <v>1122171.6071321133</v>
      </c>
      <c r="G35" s="298">
        <f t="shared" si="10"/>
        <v>54188.865999999995</v>
      </c>
      <c r="H35" s="298">
        <f t="shared" si="10"/>
        <v>21307.63</v>
      </c>
      <c r="L35" s="319"/>
    </row>
    <row r="36" spans="1:12" ht="12" customHeight="1" x14ac:dyDescent="0.25">
      <c r="D36" s="298" t="str">
        <f t="shared" si="11"/>
        <v>III. čtvrtletí</v>
      </c>
      <c r="E36" s="298">
        <f t="shared" si="10"/>
        <v>66459.703922643035</v>
      </c>
      <c r="F36" s="298">
        <f t="shared" si="10"/>
        <v>800338.94729187642</v>
      </c>
      <c r="G36" s="298">
        <f t="shared" si="10"/>
        <v>36753.774000000005</v>
      </c>
      <c r="H36" s="298">
        <f t="shared" si="10"/>
        <v>123020.52</v>
      </c>
      <c r="L36" s="319"/>
    </row>
    <row r="37" spans="1:12" ht="12" customHeight="1" x14ac:dyDescent="0.25">
      <c r="D37" s="298" t="str">
        <f t="shared" si="11"/>
        <v>IV. čtvrtletí</v>
      </c>
      <c r="E37" s="298">
        <f t="shared" si="10"/>
        <v>0</v>
      </c>
      <c r="F37" s="298">
        <f t="shared" si="10"/>
        <v>0</v>
      </c>
      <c r="G37" s="298">
        <f t="shared" si="10"/>
        <v>0</v>
      </c>
      <c r="H37" s="298">
        <f t="shared" si="10"/>
        <v>0</v>
      </c>
      <c r="L37" s="319"/>
    </row>
    <row r="38" spans="1:12" ht="12" customHeight="1" x14ac:dyDescent="0.25">
      <c r="E38" s="321"/>
      <c r="F38" s="321"/>
      <c r="G38" s="321"/>
      <c r="L38" s="319"/>
    </row>
    <row r="39" spans="1:12" ht="12" customHeight="1" x14ac:dyDescent="0.25">
      <c r="E39" s="321"/>
      <c r="F39" s="321"/>
      <c r="G39" s="321"/>
      <c r="L39" s="319"/>
    </row>
    <row r="40" spans="1:12" ht="12" customHeight="1" x14ac:dyDescent="0.25">
      <c r="E40" s="321"/>
      <c r="F40" s="321"/>
      <c r="G40" s="321"/>
      <c r="L40" s="319"/>
    </row>
    <row r="41" spans="1:12" ht="12" customHeight="1" x14ac:dyDescent="0.25">
      <c r="L41" s="319"/>
    </row>
    <row r="42" spans="1:12" ht="12" customHeight="1" x14ac:dyDescent="0.25">
      <c r="L42" s="319"/>
    </row>
    <row r="43" spans="1:12" ht="12" customHeight="1" x14ac:dyDescent="0.25">
      <c r="L43" s="319"/>
    </row>
    <row r="44" spans="1:12" ht="12" customHeight="1" x14ac:dyDescent="0.25">
      <c r="L44" s="319"/>
    </row>
    <row r="45" spans="1:12" ht="12" customHeight="1" x14ac:dyDescent="0.25">
      <c r="L45" s="319"/>
    </row>
    <row r="46" spans="1:12" x14ac:dyDescent="0.25">
      <c r="L46" s="319"/>
    </row>
    <row r="47" spans="1:12" x14ac:dyDescent="0.25">
      <c r="A47" s="409"/>
      <c r="B47" s="409"/>
      <c r="C47" s="409"/>
      <c r="D47" s="409"/>
      <c r="E47" s="409"/>
      <c r="F47" s="409"/>
      <c r="G47" s="409"/>
      <c r="H47" s="409"/>
      <c r="I47" s="409"/>
      <c r="J47" s="409"/>
      <c r="K47" s="409"/>
      <c r="L47" s="334"/>
    </row>
    <row r="48" spans="1:12" x14ac:dyDescent="0.25">
      <c r="L48" s="319"/>
    </row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2"/>
  <sheetViews>
    <sheetView view="pageBreakPreview" zoomScaleNormal="100" zoomScaleSheetLayoutView="100" workbookViewId="0">
      <selection activeCell="A3" sqref="A3"/>
    </sheetView>
  </sheetViews>
  <sheetFormatPr defaultRowHeight="12.75" x14ac:dyDescent="0.25"/>
  <cols>
    <col min="1" max="1" width="63.5703125" style="501" customWidth="1"/>
    <col min="2" max="2" width="2.7109375" style="614" customWidth="1"/>
    <col min="3" max="3" width="27.7109375" style="501" customWidth="1"/>
    <col min="4" max="4" width="11.7109375" style="501" customWidth="1"/>
    <col min="5" max="6" width="9.140625" style="501"/>
    <col min="7" max="7" width="11.7109375" style="501" customWidth="1"/>
    <col min="8" max="16384" width="9.140625" style="501"/>
  </cols>
  <sheetData>
    <row r="1" spans="1:6" x14ac:dyDescent="0.25">
      <c r="A1" s="622"/>
      <c r="B1" s="617"/>
      <c r="C1" s="613"/>
    </row>
    <row r="2" spans="1:6" x14ac:dyDescent="0.25">
      <c r="A2" s="623"/>
      <c r="B2" s="617"/>
      <c r="C2" s="613"/>
    </row>
    <row r="3" spans="1:6" ht="15.75" x14ac:dyDescent="0.25">
      <c r="A3" s="624" t="s">
        <v>231</v>
      </c>
      <c r="B3" s="617"/>
      <c r="C3" s="613"/>
    </row>
    <row r="4" spans="1:6" x14ac:dyDescent="0.25">
      <c r="A4" s="625"/>
      <c r="B4" s="618"/>
      <c r="C4" s="616"/>
    </row>
    <row r="5" spans="1:6" ht="30" customHeight="1" x14ac:dyDescent="0.25">
      <c r="A5" s="626" t="str">
        <f>'2'!C3</f>
        <v>Zkratky a pojmy</v>
      </c>
      <c r="B5" s="619" t="s">
        <v>39</v>
      </c>
      <c r="C5" s="503" t="s">
        <v>102</v>
      </c>
    </row>
    <row r="6" spans="1:6" ht="30" customHeight="1" x14ac:dyDescent="0.25">
      <c r="A6" s="788" t="str">
        <f>'3'!A5:D5</f>
        <v>Komentář k Čtvrtletní zprávě o provozu plynárenské soustavy ČR</v>
      </c>
      <c r="B6" s="789" t="s">
        <v>39</v>
      </c>
      <c r="C6" s="790" t="s">
        <v>103</v>
      </c>
      <c r="F6" s="794"/>
    </row>
    <row r="7" spans="1:6" ht="30" customHeight="1" x14ac:dyDescent="0.25">
      <c r="A7" s="626" t="str">
        <f>'4'!A2:L2</f>
        <v>Čtvrtletní bilance plynárenské soustavy ČR</v>
      </c>
      <c r="B7" s="619" t="s">
        <v>39</v>
      </c>
      <c r="C7" s="503" t="s">
        <v>104</v>
      </c>
      <c r="F7" s="795"/>
    </row>
    <row r="8" spans="1:6" ht="30" customHeight="1" x14ac:dyDescent="0.25">
      <c r="A8" s="788" t="str">
        <f>'5'!A2:T2</f>
        <v>Bilance plynárenské soustavy ČR v průběhu roku</v>
      </c>
      <c r="B8" s="789" t="s">
        <v>39</v>
      </c>
      <c r="C8" s="790" t="s">
        <v>105</v>
      </c>
    </row>
    <row r="9" spans="1:6" ht="30" customHeight="1" x14ac:dyDescent="0.25">
      <c r="A9" s="626" t="str">
        <f>'6'!A2:S2</f>
        <v>Spotřeba zemního plynu v ČR v průběhu roku</v>
      </c>
      <c r="B9" s="619" t="s">
        <v>39</v>
      </c>
      <c r="C9" s="503" t="s">
        <v>106</v>
      </c>
    </row>
    <row r="10" spans="1:6" ht="30" customHeight="1" x14ac:dyDescent="0.25">
      <c r="A10" s="626" t="str">
        <f>'7'!A2:S2</f>
        <v>Spotřeba zemního plynu v ČR podle kategorií zákazníků v průběhu roku</v>
      </c>
      <c r="B10" s="619" t="s">
        <v>39</v>
      </c>
      <c r="C10" s="503" t="s">
        <v>107</v>
      </c>
    </row>
    <row r="11" spans="1:6" ht="30" customHeight="1" x14ac:dyDescent="0.25">
      <c r="A11" s="791" t="str">
        <f>'8'!A3:K3</f>
        <v>Denní průběh spotřeb zemního plynu v ČR</v>
      </c>
      <c r="B11" s="789" t="s">
        <v>39</v>
      </c>
      <c r="C11" s="790" t="s">
        <v>237</v>
      </c>
    </row>
    <row r="12" spans="1:6" ht="30" customHeight="1" x14ac:dyDescent="0.25">
      <c r="A12" s="626" t="str">
        <f>'9'!A3:L3</f>
        <v>Spotřeba zemního plynu podle kategorií zákazníků v ČR</v>
      </c>
      <c r="B12" s="619" t="s">
        <v>39</v>
      </c>
      <c r="C12" s="503" t="s">
        <v>108</v>
      </c>
    </row>
    <row r="13" spans="1:6" ht="30" customHeight="1" x14ac:dyDescent="0.25">
      <c r="A13" s="626" t="str">
        <f>'10'!A3:L3</f>
        <v>Spotřeba zemního plynu podle kategorií zákazníků u společnosti Pražská plynárenská Distribuce, a.s.</v>
      </c>
      <c r="B13" s="619" t="s">
        <v>39</v>
      </c>
      <c r="C13" s="503" t="s">
        <v>109</v>
      </c>
    </row>
    <row r="14" spans="1:6" ht="30" customHeight="1" x14ac:dyDescent="0.25">
      <c r="A14" s="626" t="str">
        <f>'11'!A3:L3</f>
        <v>Spotřeba zemního plynu podle kategorií zákazníků u společnosti RWE GasNet, s.r.o.</v>
      </c>
      <c r="B14" s="619" t="s">
        <v>39</v>
      </c>
      <c r="C14" s="503" t="s">
        <v>110</v>
      </c>
    </row>
    <row r="15" spans="1:6" ht="30" customHeight="1" x14ac:dyDescent="0.25">
      <c r="A15" s="626" t="str">
        <f>'12'!A3:L3</f>
        <v>Spotřeba zemního plynu podle kategorií zákazníků u společnosti E.ON Distribuce, a.s.</v>
      </c>
      <c r="B15" s="619" t="s">
        <v>39</v>
      </c>
      <c r="C15" s="503" t="s">
        <v>249</v>
      </c>
    </row>
    <row r="16" spans="1:6" ht="30" customHeight="1" x14ac:dyDescent="0.25">
      <c r="A16" s="626" t="str">
        <f>'13'!A3:L3</f>
        <v>Spotřeba zemního plynu podle kategorií zákazníků u ostatních společností</v>
      </c>
      <c r="B16" s="619" t="s">
        <v>39</v>
      </c>
      <c r="C16" s="503" t="s">
        <v>250</v>
      </c>
    </row>
    <row r="17" spans="1:3" ht="30" customHeight="1" x14ac:dyDescent="0.25">
      <c r="A17" s="626" t="str">
        <f>'14'!B3</f>
        <v>Spotřeba zemního plynu a teplota ovzduší podle plynárenských soustav v ČR</v>
      </c>
      <c r="B17" s="619" t="s">
        <v>39</v>
      </c>
      <c r="C17" s="503" t="s">
        <v>251</v>
      </c>
    </row>
    <row r="18" spans="1:3" ht="30" customHeight="1" x14ac:dyDescent="0.25">
      <c r="A18" s="788" t="str">
        <f>'18'!A2:L2</f>
        <v>Spotřeba zemního plynu podle plynárenských soustav v ČR v průběhu roku</v>
      </c>
      <c r="B18" s="789" t="s">
        <v>39</v>
      </c>
      <c r="C18" s="790" t="s">
        <v>252</v>
      </c>
    </row>
    <row r="19" spans="1:3" ht="30" customHeight="1" x14ac:dyDescent="0.25">
      <c r="A19" s="626" t="str">
        <f>'19'!A3:L3</f>
        <v>Spotřeba zemního plynu podle krajů a kategorií zákazníků v ČR</v>
      </c>
      <c r="B19" s="619" t="s">
        <v>39</v>
      </c>
      <c r="C19" s="503" t="s">
        <v>253</v>
      </c>
    </row>
    <row r="20" spans="1:3" ht="30" customHeight="1" x14ac:dyDescent="0.25">
      <c r="A20" s="626" t="str">
        <f>'26'!B3</f>
        <v>Spotřeba zemního plynu a teplota ovzduší podle krajů v ČR</v>
      </c>
      <c r="B20" s="619" t="s">
        <v>39</v>
      </c>
      <c r="C20" s="503" t="s">
        <v>254</v>
      </c>
    </row>
    <row r="21" spans="1:3" ht="30" customHeight="1" x14ac:dyDescent="0.25">
      <c r="A21" s="788" t="str">
        <f>'31'!A2:S2</f>
        <v>Spotřeba zemního plynu podle krajů v ČR v průběhu roku</v>
      </c>
      <c r="B21" s="789" t="s">
        <v>39</v>
      </c>
      <c r="C21" s="790" t="s">
        <v>228</v>
      </c>
    </row>
    <row r="22" spans="1:3" ht="30" customHeight="1" x14ac:dyDescent="0.25">
      <c r="A22" s="627" t="str">
        <f>'32'!D2</f>
        <v>Schéma toků plynu v plynárenské soustavě ČR</v>
      </c>
      <c r="B22" s="619" t="s">
        <v>39</v>
      </c>
      <c r="C22" s="503" t="s">
        <v>229</v>
      </c>
    </row>
    <row r="23" spans="1:3" ht="30" customHeight="1" x14ac:dyDescent="0.25">
      <c r="A23" s="788" t="str">
        <f>'33'!A2:I2</f>
        <v xml:space="preserve">Schéma přepravní soustavy a zásobníků plynu v ČR </v>
      </c>
      <c r="B23" s="789" t="s">
        <v>39</v>
      </c>
      <c r="C23" s="790" t="s">
        <v>230</v>
      </c>
    </row>
    <row r="24" spans="1:3" ht="9" customHeight="1" x14ac:dyDescent="0.25">
      <c r="A24" s="626"/>
      <c r="B24" s="619"/>
      <c r="C24" s="503"/>
    </row>
    <row r="25" spans="1:3" ht="9" customHeight="1" x14ac:dyDescent="0.25">
      <c r="A25" s="626"/>
      <c r="B25" s="619"/>
      <c r="C25" s="503"/>
    </row>
    <row r="26" spans="1:3" ht="9" customHeight="1" x14ac:dyDescent="0.25">
      <c r="A26" s="628"/>
      <c r="B26" s="620"/>
      <c r="C26" s="503"/>
    </row>
    <row r="27" spans="1:3" ht="9" customHeight="1" x14ac:dyDescent="0.25">
      <c r="A27" s="628"/>
      <c r="B27" s="620"/>
      <c r="C27" s="503"/>
    </row>
    <row r="28" spans="1:3" ht="9" customHeight="1" x14ac:dyDescent="0.25">
      <c r="A28" s="628"/>
      <c r="B28" s="620"/>
      <c r="C28" s="503"/>
    </row>
    <row r="29" spans="1:3" ht="9" customHeight="1" x14ac:dyDescent="0.25">
      <c r="A29" s="628"/>
      <c r="B29" s="620"/>
      <c r="C29" s="503"/>
    </row>
    <row r="30" spans="1:3" ht="9" customHeight="1" x14ac:dyDescent="0.25">
      <c r="A30" s="628"/>
      <c r="B30" s="620"/>
      <c r="C30" s="503"/>
    </row>
    <row r="31" spans="1:3" ht="9" customHeight="1" x14ac:dyDescent="0.25">
      <c r="A31" s="796"/>
      <c r="B31" s="621"/>
      <c r="C31" s="503"/>
    </row>
    <row r="32" spans="1:3" ht="9" customHeight="1" x14ac:dyDescent="0.25">
      <c r="A32" s="796"/>
      <c r="B32" s="621"/>
      <c r="C32" s="503"/>
    </row>
    <row r="33" spans="1:3" ht="9" customHeight="1" x14ac:dyDescent="0.25">
      <c r="A33" s="796"/>
      <c r="B33" s="621"/>
      <c r="C33" s="503"/>
    </row>
    <row r="34" spans="1:3" ht="9" customHeight="1" x14ac:dyDescent="0.25">
      <c r="A34" s="796"/>
      <c r="B34" s="621"/>
      <c r="C34" s="503"/>
    </row>
    <row r="35" spans="1:3" ht="9" customHeight="1" x14ac:dyDescent="0.25">
      <c r="A35" s="503"/>
      <c r="B35" s="621"/>
      <c r="C35" s="503"/>
    </row>
    <row r="36" spans="1:3" ht="9" customHeight="1" x14ac:dyDescent="0.25">
      <c r="A36" s="792" t="str">
        <f>T!J20</f>
        <v>červenec</v>
      </c>
      <c r="B36" s="904">
        <f>T!G17</f>
        <v>2016</v>
      </c>
      <c r="C36" s="905"/>
    </row>
    <row r="37" spans="1:3" ht="9" customHeight="1" x14ac:dyDescent="0.25">
      <c r="A37" s="792" t="str">
        <f>T!J21</f>
        <v>srpen</v>
      </c>
      <c r="B37" s="904">
        <f>T!G17</f>
        <v>2016</v>
      </c>
      <c r="C37" s="905"/>
    </row>
    <row r="38" spans="1:3" ht="9" customHeight="1" x14ac:dyDescent="0.25">
      <c r="A38" s="792" t="str">
        <f>T!J22</f>
        <v>září</v>
      </c>
      <c r="B38" s="904">
        <f>T!G17</f>
        <v>2016</v>
      </c>
      <c r="C38" s="905"/>
    </row>
    <row r="39" spans="1:3" ht="9" customHeight="1" x14ac:dyDescent="0.25">
      <c r="A39" s="793" t="str">
        <f>T!E17</f>
        <v>III. čtvrtletí</v>
      </c>
      <c r="B39" s="904">
        <f>T!G17</f>
        <v>2016</v>
      </c>
      <c r="C39" s="905"/>
    </row>
    <row r="40" spans="1:3" ht="20.100000000000001" customHeight="1" x14ac:dyDescent="0.25">
      <c r="A40" s="503"/>
      <c r="B40" s="621"/>
      <c r="C40" s="503"/>
    </row>
    <row r="41" spans="1:3" ht="20.100000000000001" customHeight="1" x14ac:dyDescent="0.25"/>
    <row r="42" spans="1:3" ht="20.100000000000001" customHeight="1" x14ac:dyDescent="0.25"/>
  </sheetData>
  <mergeCells count="4">
    <mergeCell ref="B36:C36"/>
    <mergeCell ref="B37:C37"/>
    <mergeCell ref="B38:C38"/>
    <mergeCell ref="B39:C39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278</v>
      </c>
      <c r="L1" s="1010"/>
    </row>
    <row r="2" spans="1:17" ht="6.75" customHeight="1" x14ac:dyDescent="0.2"/>
    <row r="3" spans="1:17" ht="30" customHeight="1" x14ac:dyDescent="0.2">
      <c r="A3" s="1023" t="s">
        <v>238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114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805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21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6</v>
      </c>
      <c r="D10" s="132">
        <v>117</v>
      </c>
      <c r="E10" s="151">
        <v>6826.7930000000006</v>
      </c>
      <c r="F10" s="133">
        <v>73098.565000000002</v>
      </c>
      <c r="G10" s="1092">
        <f>E10/$E$14</f>
        <v>0.80224473166467958</v>
      </c>
      <c r="H10" s="238">
        <f>(E10-I10)/I10</f>
        <v>-0.15225899962038619</v>
      </c>
      <c r="I10" s="808">
        <v>8052.9229999999998</v>
      </c>
      <c r="J10" s="185">
        <v>85298.39499999999</v>
      </c>
      <c r="K10" s="192">
        <f>I10/$I$14</f>
        <v>0.84785192297771217</v>
      </c>
      <c r="L10" s="148"/>
    </row>
    <row r="11" spans="1:17" ht="12.95" customHeight="1" x14ac:dyDescent="0.2">
      <c r="A11" s="998"/>
      <c r="B11" s="999"/>
      <c r="C11" s="154" t="s">
        <v>7</v>
      </c>
      <c r="D11" s="132">
        <v>312</v>
      </c>
      <c r="E11" s="151">
        <v>355.60499999999996</v>
      </c>
      <c r="F11" s="133">
        <v>3807.4170800000002</v>
      </c>
      <c r="G11" s="1093">
        <f>E11/$E$14</f>
        <v>4.1788616968995301E-2</v>
      </c>
      <c r="H11" s="238">
        <f>(E11-I11)/I11</f>
        <v>-4.2757659042394446E-2</v>
      </c>
      <c r="I11" s="808">
        <v>371.48900000000003</v>
      </c>
      <c r="J11" s="185">
        <v>3937.32836</v>
      </c>
      <c r="K11" s="193">
        <f>I11/$I$14</f>
        <v>3.9112215901613283E-2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154" t="s">
        <v>8</v>
      </c>
      <c r="D12" s="132">
        <v>8961</v>
      </c>
      <c r="E12" s="151">
        <v>428.80655199999995</v>
      </c>
      <c r="F12" s="133">
        <v>4592.1953280000007</v>
      </c>
      <c r="G12" s="1093">
        <f>E12/$E$14</f>
        <v>5.0390834648904169E-2</v>
      </c>
      <c r="H12" s="238">
        <f t="shared" ref="H12:H14" si="0">(E12-I12)/I12</f>
        <v>0.23602376814328616</v>
      </c>
      <c r="I12" s="808">
        <v>346.92419599999999</v>
      </c>
      <c r="J12" s="185">
        <v>3682.709476</v>
      </c>
      <c r="K12" s="193">
        <f>I12/$I$14</f>
        <v>3.65259107414906E-2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9</v>
      </c>
      <c r="D13" s="132">
        <v>97641</v>
      </c>
      <c r="E13" s="151">
        <v>898.409448</v>
      </c>
      <c r="F13" s="133">
        <v>9621.6286719999989</v>
      </c>
      <c r="G13" s="1093">
        <f>E13/$E$14</f>
        <v>0.10557581671742103</v>
      </c>
      <c r="H13" s="238">
        <f t="shared" si="0"/>
        <v>0.23629710760544753</v>
      </c>
      <c r="I13" s="808">
        <v>726.693804</v>
      </c>
      <c r="J13" s="185">
        <v>7714.4485240000004</v>
      </c>
      <c r="K13" s="193">
        <f>I13/$I$14</f>
        <v>7.6509950379183886E-2</v>
      </c>
      <c r="L13" s="149"/>
      <c r="M13" s="134"/>
      <c r="O13" s="134"/>
      <c r="P13" s="134"/>
      <c r="Q13" s="134"/>
    </row>
    <row r="14" spans="1:17" ht="12.95" customHeight="1" x14ac:dyDescent="0.2">
      <c r="A14" s="1000"/>
      <c r="B14" s="1001"/>
      <c r="C14" s="156" t="s">
        <v>2</v>
      </c>
      <c r="D14" s="145">
        <v>107031</v>
      </c>
      <c r="E14" s="146">
        <v>8509.6139999999996</v>
      </c>
      <c r="F14" s="147">
        <v>91119.806080000009</v>
      </c>
      <c r="G14" s="1096">
        <f>SUM(G10:G13)</f>
        <v>1</v>
      </c>
      <c r="H14" s="1086">
        <f t="shared" si="0"/>
        <v>-0.10406536934501165</v>
      </c>
      <c r="I14" s="810">
        <v>9498.0300000000007</v>
      </c>
      <c r="J14" s="186">
        <v>100632.88136</v>
      </c>
      <c r="K14" s="194">
        <f>SUM(K10:K13)</f>
        <v>0.99999999999999989</v>
      </c>
      <c r="L14" s="166"/>
      <c r="M14" s="134"/>
    </row>
    <row r="15" spans="1:17" ht="12.95" customHeight="1" x14ac:dyDescent="0.2">
      <c r="A15" s="1002" t="str">
        <f>T!J21</f>
        <v>srpen</v>
      </c>
      <c r="B15" s="1003"/>
      <c r="C15" s="154" t="s">
        <v>6</v>
      </c>
      <c r="D15" s="132">
        <v>117</v>
      </c>
      <c r="E15" s="151">
        <v>6846.0839999999998</v>
      </c>
      <c r="F15" s="133">
        <v>73417.509999999995</v>
      </c>
      <c r="G15" s="1093">
        <f>E15/$E$19</f>
        <v>0.72906193052719293</v>
      </c>
      <c r="H15" s="238">
        <f>(E15-I15)/I15</f>
        <v>-6.3470508782966376E-3</v>
      </c>
      <c r="I15" s="808">
        <v>6889.8140000000003</v>
      </c>
      <c r="J15" s="185">
        <v>73700.353000000003</v>
      </c>
      <c r="K15" s="193">
        <f>I15/$I$19</f>
        <v>0.80545258187839419</v>
      </c>
      <c r="L15" s="149"/>
      <c r="M15" s="134"/>
      <c r="N15" s="134"/>
    </row>
    <row r="16" spans="1:17" ht="12.95" customHeight="1" x14ac:dyDescent="0.2">
      <c r="A16" s="1002"/>
      <c r="B16" s="1003"/>
      <c r="C16" s="154" t="s">
        <v>7</v>
      </c>
      <c r="D16" s="132">
        <v>312</v>
      </c>
      <c r="E16" s="151">
        <v>464.267</v>
      </c>
      <c r="F16" s="133">
        <v>4978.3229499999998</v>
      </c>
      <c r="G16" s="1093">
        <f t="shared" ref="G16:G17" si="1">E16/$E$19</f>
        <v>4.9441314961964862E-2</v>
      </c>
      <c r="H16" s="238">
        <f>(E16-I16)/I16</f>
        <v>0.36675743703725511</v>
      </c>
      <c r="I16" s="808">
        <v>339.685</v>
      </c>
      <c r="J16" s="185">
        <v>3633.8657600000001</v>
      </c>
      <c r="K16" s="193">
        <f t="shared" ref="K16:K18" si="2">I16/$I$19</f>
        <v>3.9710819519273279E-2</v>
      </c>
      <c r="L16" s="150"/>
      <c r="M16" s="137"/>
      <c r="N16" s="134"/>
    </row>
    <row r="17" spans="1:21" ht="12.95" customHeight="1" x14ac:dyDescent="0.2">
      <c r="A17" s="1002"/>
      <c r="B17" s="1003"/>
      <c r="C17" s="154" t="s">
        <v>8</v>
      </c>
      <c r="D17" s="132">
        <v>8962</v>
      </c>
      <c r="E17" s="151">
        <v>671.29198599999995</v>
      </c>
      <c r="F17" s="133">
        <v>7199.9364439999999</v>
      </c>
      <c r="G17" s="1093">
        <f t="shared" si="1"/>
        <v>7.1488084467060772E-2</v>
      </c>
      <c r="H17" s="238">
        <f t="shared" ref="H17:H19" si="3">(E17-I17)/I17</f>
        <v>0.56979711613812922</v>
      </c>
      <c r="I17" s="808">
        <v>427.629774</v>
      </c>
      <c r="J17" s="185">
        <v>4576.7187520000007</v>
      </c>
      <c r="K17" s="193">
        <f>I17/$I$19</f>
        <v>4.9991988979147216E-2</v>
      </c>
      <c r="L17" s="149"/>
      <c r="M17" s="134"/>
      <c r="N17" s="134"/>
      <c r="O17" s="134"/>
      <c r="P17" s="134"/>
    </row>
    <row r="18" spans="1:21" ht="12.95" customHeight="1" x14ac:dyDescent="0.2">
      <c r="A18" s="1002"/>
      <c r="B18" s="1003"/>
      <c r="C18" s="154" t="s">
        <v>9</v>
      </c>
      <c r="D18" s="132">
        <v>97645</v>
      </c>
      <c r="E18" s="151">
        <v>1408.6210140000001</v>
      </c>
      <c r="F18" s="133">
        <v>15108.465555999999</v>
      </c>
      <c r="G18" s="1093">
        <f>E18/$E$19</f>
        <v>0.15000867004378154</v>
      </c>
      <c r="H18" s="238">
        <f t="shared" si="3"/>
        <v>0.57065404196324032</v>
      </c>
      <c r="I18" s="808">
        <v>896.83722599999999</v>
      </c>
      <c r="J18" s="185">
        <v>9597.1972480000004</v>
      </c>
      <c r="K18" s="193">
        <f t="shared" si="2"/>
        <v>0.10484460962318531</v>
      </c>
      <c r="L18" s="149"/>
      <c r="M18" s="134"/>
      <c r="N18" s="134"/>
      <c r="O18" s="134"/>
      <c r="P18" s="134"/>
    </row>
    <row r="19" spans="1:21" ht="12.95" customHeight="1" x14ac:dyDescent="0.2">
      <c r="A19" s="1002"/>
      <c r="B19" s="1003"/>
      <c r="C19" s="156" t="s">
        <v>2</v>
      </c>
      <c r="D19" s="145">
        <v>107036</v>
      </c>
      <c r="E19" s="146">
        <v>9390.2639999999992</v>
      </c>
      <c r="F19" s="147">
        <v>100704.23495</v>
      </c>
      <c r="G19" s="1096">
        <f>SUM(G15:G18)</f>
        <v>1.0000000000000002</v>
      </c>
      <c r="H19" s="1086">
        <f t="shared" si="3"/>
        <v>9.7767281282156004E-2</v>
      </c>
      <c r="I19" s="810">
        <v>8553.9660000000003</v>
      </c>
      <c r="J19" s="186">
        <v>91508.134760000001</v>
      </c>
      <c r="K19" s="194">
        <f>SUM(K15:K18)</f>
        <v>1</v>
      </c>
      <c r="L19" s="166"/>
      <c r="M19" s="134"/>
      <c r="N19" s="134"/>
      <c r="O19" s="134"/>
      <c r="P19" s="134"/>
    </row>
    <row r="20" spans="1:21" ht="12.95" customHeight="1" x14ac:dyDescent="0.2">
      <c r="A20" s="1002" t="str">
        <f>T!J22</f>
        <v>září</v>
      </c>
      <c r="B20" s="1003"/>
      <c r="C20" s="153" t="s">
        <v>6</v>
      </c>
      <c r="D20" s="171">
        <v>117</v>
      </c>
      <c r="E20" s="173">
        <v>9085.4140000000007</v>
      </c>
      <c r="F20" s="172">
        <v>97339.501999999993</v>
      </c>
      <c r="G20" s="1092">
        <f>E20/$E$24</f>
        <v>0.77647045350474331</v>
      </c>
      <c r="H20" s="776">
        <f>(E20-I20)/I20</f>
        <v>9.2661927884952935E-2</v>
      </c>
      <c r="I20" s="807">
        <v>8314.9360000000015</v>
      </c>
      <c r="J20" s="187">
        <v>88878.425999999992</v>
      </c>
      <c r="K20" s="192">
        <f>I20/$I$24</f>
        <v>0.67457465165029484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1002"/>
      <c r="B21" s="1003"/>
      <c r="C21" s="154" t="s">
        <v>7</v>
      </c>
      <c r="D21" s="132">
        <v>312</v>
      </c>
      <c r="E21" s="151">
        <v>460.76499999999999</v>
      </c>
      <c r="F21" s="133">
        <v>4936.9747800000005</v>
      </c>
      <c r="G21" s="1093">
        <f t="shared" ref="G21:G23" si="4">E21/$E$24</f>
        <v>3.9378547692940906E-2</v>
      </c>
      <c r="H21" s="238">
        <f t="shared" ref="H21:H24" si="5">(E21-I21)/I21</f>
        <v>-0.13425513605327136</v>
      </c>
      <c r="I21" s="808">
        <v>532.21799999999996</v>
      </c>
      <c r="J21" s="185">
        <v>5689.4993400000003</v>
      </c>
      <c r="K21" s="193">
        <f t="shared" ref="K21:K22" si="6">I21/$I$24</f>
        <v>4.317781543381892E-2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1002"/>
      <c r="B22" s="1003"/>
      <c r="C22" s="154" t="s">
        <v>8</v>
      </c>
      <c r="D22" s="132">
        <v>8962</v>
      </c>
      <c r="E22" s="151">
        <v>695.73906999999997</v>
      </c>
      <c r="F22" s="133">
        <v>7454.483252</v>
      </c>
      <c r="G22" s="1093">
        <f t="shared" si="4"/>
        <v>5.9460232764722475E-2</v>
      </c>
      <c r="H22" s="238">
        <f t="shared" si="5"/>
        <v>-0.38016643844287329</v>
      </c>
      <c r="I22" s="808">
        <v>1122.461114</v>
      </c>
      <c r="J22" s="185">
        <v>11995.979798</v>
      </c>
      <c r="K22" s="193">
        <f t="shared" si="6"/>
        <v>9.1063095971821287E-2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1002"/>
      <c r="B23" s="1003"/>
      <c r="C23" s="154" t="s">
        <v>9</v>
      </c>
      <c r="D23" s="132">
        <v>97645</v>
      </c>
      <c r="E23" s="151">
        <v>1458.99593</v>
      </c>
      <c r="F23" s="133">
        <v>15632.182747999999</v>
      </c>
      <c r="G23" s="1093">
        <f t="shared" si="4"/>
        <v>0.1246907660375933</v>
      </c>
      <c r="H23" s="238">
        <f t="shared" si="5"/>
        <v>-0.38088311152310589</v>
      </c>
      <c r="I23" s="808">
        <v>2356.5758860000001</v>
      </c>
      <c r="J23" s="185">
        <v>25185.179201999999</v>
      </c>
      <c r="K23" s="193">
        <f>I23/$I$24</f>
        <v>0.19118443694406484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1004"/>
      <c r="B24" s="1005"/>
      <c r="C24" s="174" t="s">
        <v>2</v>
      </c>
      <c r="D24" s="175">
        <v>107036</v>
      </c>
      <c r="E24" s="176">
        <v>11700.914000000001</v>
      </c>
      <c r="F24" s="177">
        <v>125363.14277999999</v>
      </c>
      <c r="G24" s="1105">
        <f>SUM(G20:G23)</f>
        <v>1</v>
      </c>
      <c r="H24" s="1101">
        <f t="shared" si="5"/>
        <v>-5.072751184855092E-2</v>
      </c>
      <c r="I24" s="818">
        <v>12326.191000000003</v>
      </c>
      <c r="J24" s="188">
        <v>131749.08434</v>
      </c>
      <c r="K24" s="195">
        <f>SUM(K20:K23)</f>
        <v>0.99999999999999989</v>
      </c>
      <c r="L24" s="178"/>
    </row>
    <row r="25" spans="1:21" ht="12.95" customHeight="1" thickTop="1" x14ac:dyDescent="0.2">
      <c r="A25" s="1024" t="str">
        <f>T!E17</f>
        <v>III. čtvrtletí</v>
      </c>
      <c r="B25" s="1025"/>
      <c r="C25" s="154" t="s">
        <v>6</v>
      </c>
      <c r="D25" s="132">
        <f>D20</f>
        <v>117</v>
      </c>
      <c r="E25" s="151">
        <f>E10+E15+E20</f>
        <v>22758.291000000001</v>
      </c>
      <c r="F25" s="133">
        <f>F10+F15+F20</f>
        <v>243855.57699999999</v>
      </c>
      <c r="G25" s="1093">
        <f>E25/$E$29</f>
        <v>0.76884061075122589</v>
      </c>
      <c r="H25" s="238">
        <f>(E25-I25)/I25</f>
        <v>-2.1471709573008504E-2</v>
      </c>
      <c r="I25" s="812">
        <v>23257.673000000003</v>
      </c>
      <c r="J25" s="185">
        <v>247877.174</v>
      </c>
      <c r="K25" s="193">
        <f>I25/$I$29</f>
        <v>0.76560437922118263</v>
      </c>
      <c r="L25" s="148"/>
    </row>
    <row r="26" spans="1:21" ht="12.95" customHeight="1" x14ac:dyDescent="0.2">
      <c r="A26" s="1002"/>
      <c r="B26" s="1003"/>
      <c r="C26" s="154" t="s">
        <v>7</v>
      </c>
      <c r="D26" s="132">
        <f>D21</f>
        <v>312</v>
      </c>
      <c r="E26" s="151">
        <f t="shared" ref="E26:F26" si="7">E11+E16+E21</f>
        <v>1280.6369999999999</v>
      </c>
      <c r="F26" s="133">
        <f t="shared" si="7"/>
        <v>13722.714810000001</v>
      </c>
      <c r="G26" s="1093">
        <f t="shared" ref="G26:G28" si="8">E26/$E$29</f>
        <v>4.3263605919733494E-2</v>
      </c>
      <c r="H26" s="238">
        <f t="shared" ref="H26:H29" si="9">(E26-I26)/I26</f>
        <v>2.9954350679431849E-2</v>
      </c>
      <c r="I26" s="808">
        <v>1243.3919999999998</v>
      </c>
      <c r="J26" s="185">
        <v>13260.69346</v>
      </c>
      <c r="K26" s="193">
        <f t="shared" ref="K26:K28" si="10">I26/$I$29</f>
        <v>4.093042155544041E-2</v>
      </c>
      <c r="L26" s="148"/>
    </row>
    <row r="27" spans="1:21" ht="12.95" customHeight="1" x14ac:dyDescent="0.2">
      <c r="A27" s="1002"/>
      <c r="B27" s="1003"/>
      <c r="C27" s="154" t="s">
        <v>8</v>
      </c>
      <c r="D27" s="132">
        <f t="shared" ref="D27:D28" si="11">D22</f>
        <v>8962</v>
      </c>
      <c r="E27" s="151">
        <f t="shared" ref="E27:F27" si="12">E12+E17+E22</f>
        <v>1795.8376079999998</v>
      </c>
      <c r="F27" s="133">
        <f t="shared" si="12"/>
        <v>19246.615023999999</v>
      </c>
      <c r="G27" s="1093">
        <f t="shared" si="8"/>
        <v>6.0668566165391784E-2</v>
      </c>
      <c r="H27" s="238">
        <f t="shared" si="9"/>
        <v>-5.3335093038195405E-2</v>
      </c>
      <c r="I27" s="808">
        <v>1897.0150839999999</v>
      </c>
      <c r="J27" s="185">
        <v>20255.408026000001</v>
      </c>
      <c r="K27" s="193">
        <f t="shared" si="10"/>
        <v>6.24466194773243E-2</v>
      </c>
      <c r="L27" s="148"/>
    </row>
    <row r="28" spans="1:21" ht="12.95" customHeight="1" x14ac:dyDescent="0.2">
      <c r="A28" s="1002"/>
      <c r="B28" s="1003"/>
      <c r="C28" s="154" t="s">
        <v>9</v>
      </c>
      <c r="D28" s="132">
        <f t="shared" si="11"/>
        <v>97645</v>
      </c>
      <c r="E28" s="151">
        <f t="shared" ref="E28:F28" si="13">E13+E18+E23</f>
        <v>3766.0263920000002</v>
      </c>
      <c r="F28" s="133">
        <f t="shared" si="13"/>
        <v>40362.276975999994</v>
      </c>
      <c r="G28" s="1093">
        <f t="shared" si="8"/>
        <v>0.12722721716364888</v>
      </c>
      <c r="H28" s="238">
        <f t="shared" si="9"/>
        <v>-5.3787631467737178E-2</v>
      </c>
      <c r="I28" s="808">
        <v>3980.1069160000002</v>
      </c>
      <c r="J28" s="185">
        <v>42496.824974000003</v>
      </c>
      <c r="K28" s="193">
        <f t="shared" si="10"/>
        <v>0.13101857974605266</v>
      </c>
      <c r="L28" s="148"/>
    </row>
    <row r="29" spans="1:21" ht="12.95" customHeight="1" x14ac:dyDescent="0.2">
      <c r="A29" s="1002"/>
      <c r="B29" s="1003"/>
      <c r="C29" s="157" t="s">
        <v>2</v>
      </c>
      <c r="D29" s="158">
        <f>SUM(D25:D28)</f>
        <v>107036</v>
      </c>
      <c r="E29" s="159">
        <f>SUM(E25:E28)</f>
        <v>29600.792000000001</v>
      </c>
      <c r="F29" s="160">
        <f>SUM(F25:F28)</f>
        <v>317187.18381000002</v>
      </c>
      <c r="G29" s="1100">
        <f>SUM(G25:G28)</f>
        <v>1</v>
      </c>
      <c r="H29" s="1088">
        <f t="shared" si="9"/>
        <v>-2.5590566020282923E-2</v>
      </c>
      <c r="I29" s="813">
        <v>30378.187000000002</v>
      </c>
      <c r="J29" s="189">
        <v>323890.10045999999</v>
      </c>
      <c r="K29" s="196">
        <f>SUM(K25:K28)</f>
        <v>1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106"/>
      <c r="H30" s="165"/>
      <c r="I30" s="815"/>
      <c r="J30" s="198"/>
      <c r="K30" s="199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5"/>
      <c r="I31" s="198"/>
      <c r="J31" s="198"/>
      <c r="K31" s="200"/>
      <c r="L31" s="126"/>
    </row>
    <row r="32" spans="1:21" ht="12.95" customHeight="1" x14ac:dyDescent="0.2">
      <c r="A32" s="1056" t="s">
        <v>115</v>
      </c>
      <c r="B32" s="1056"/>
      <c r="C32" s="1056"/>
      <c r="D32" s="1057"/>
      <c r="E32" s="169"/>
      <c r="F32" s="141"/>
      <c r="G32" s="165"/>
      <c r="H32" s="125"/>
      <c r="I32" s="198"/>
      <c r="J32" s="198"/>
      <c r="K32" s="201"/>
      <c r="L32" s="126"/>
    </row>
    <row r="33" spans="1:12" ht="24.95" customHeight="1" x14ac:dyDescent="0.25">
      <c r="A33" s="123"/>
      <c r="B33" s="127"/>
      <c r="C33" s="128"/>
      <c r="D33" s="128"/>
      <c r="E33" s="1013">
        <f>T!G17</f>
        <v>2016</v>
      </c>
      <c r="F33" s="1014"/>
      <c r="G33" s="1014"/>
      <c r="H33" s="817"/>
      <c r="I33" s="1015">
        <f>E33-1</f>
        <v>2015</v>
      </c>
      <c r="J33" s="1016"/>
      <c r="K33" s="1017"/>
      <c r="L33" s="148"/>
    </row>
    <row r="34" spans="1:12" ht="24.95" customHeight="1" x14ac:dyDescent="0.25">
      <c r="A34" s="129"/>
      <c r="B34" s="130"/>
      <c r="C34" s="131"/>
      <c r="D34" s="131"/>
      <c r="E34" s="1089"/>
      <c r="F34" s="1090"/>
      <c r="G34" s="1091"/>
      <c r="H34" s="987" t="s">
        <v>112</v>
      </c>
      <c r="I34" s="804"/>
      <c r="J34" s="182"/>
      <c r="K34" s="805"/>
      <c r="L34" s="148"/>
    </row>
    <row r="35" spans="1:12" ht="24.95" customHeight="1" x14ac:dyDescent="0.25">
      <c r="A35" s="129"/>
      <c r="B35" s="161"/>
      <c r="C35" s="161"/>
      <c r="D35" s="1019" t="s">
        <v>0</v>
      </c>
      <c r="E35" s="986" t="s">
        <v>41</v>
      </c>
      <c r="F35" s="987"/>
      <c r="G35" s="898" t="s">
        <v>111</v>
      </c>
      <c r="H35" s="987"/>
      <c r="I35" s="1021" t="s">
        <v>41</v>
      </c>
      <c r="J35" s="1022"/>
      <c r="K35" s="190" t="s">
        <v>111</v>
      </c>
      <c r="L35" s="148"/>
    </row>
    <row r="36" spans="1:12" ht="12.95" customHeight="1" x14ac:dyDescent="0.25">
      <c r="A36" s="1018" t="s">
        <v>164</v>
      </c>
      <c r="B36" s="1018"/>
      <c r="C36" s="213" t="s">
        <v>48</v>
      </c>
      <c r="D36" s="1020"/>
      <c r="E36" s="163" t="s">
        <v>154</v>
      </c>
      <c r="F36" s="897" t="s">
        <v>1</v>
      </c>
      <c r="G36" s="899" t="s">
        <v>69</v>
      </c>
      <c r="H36" s="1018"/>
      <c r="I36" s="806" t="s">
        <v>165</v>
      </c>
      <c r="J36" s="184" t="s">
        <v>1</v>
      </c>
      <c r="K36" s="191" t="s">
        <v>69</v>
      </c>
      <c r="L36" s="152"/>
    </row>
    <row r="37" spans="1:12" ht="12.95" customHeight="1" x14ac:dyDescent="0.2">
      <c r="A37" s="996" t="str">
        <f>T!J20</f>
        <v>červenec</v>
      </c>
      <c r="B37" s="997"/>
      <c r="C37" s="153" t="s">
        <v>6</v>
      </c>
      <c r="D37" s="132">
        <v>191</v>
      </c>
      <c r="E37" s="151">
        <v>16509.5</v>
      </c>
      <c r="F37" s="133">
        <v>176876.40334000002</v>
      </c>
      <c r="G37" s="1093">
        <f>E37/$E$41</f>
        <v>0.60607117422045353</v>
      </c>
      <c r="H37" s="238">
        <f>(E37-I37)/I37</f>
        <v>-3.3231832289043743E-2</v>
      </c>
      <c r="I37" s="808">
        <v>17077</v>
      </c>
      <c r="J37" s="185">
        <v>182532.65106999996</v>
      </c>
      <c r="K37" s="193">
        <f>I37/$I$41</f>
        <v>0.62212426455855285</v>
      </c>
      <c r="L37" s="148"/>
    </row>
    <row r="38" spans="1:12" ht="12.95" customHeight="1" x14ac:dyDescent="0.2">
      <c r="A38" s="998"/>
      <c r="B38" s="999"/>
      <c r="C38" s="154" t="s">
        <v>7</v>
      </c>
      <c r="D38" s="132">
        <v>929</v>
      </c>
      <c r="E38" s="151">
        <v>3582.2</v>
      </c>
      <c r="F38" s="133">
        <v>38378.077109999984</v>
      </c>
      <c r="G38" s="1093">
        <f t="shared" ref="G38:G41" si="14">E38/$E$41</f>
        <v>0.13150417397816461</v>
      </c>
      <c r="H38" s="238">
        <f>(E38-I38)/I38</f>
        <v>-4.5357637778488509E-2</v>
      </c>
      <c r="I38" s="808">
        <v>3752.4</v>
      </c>
      <c r="J38" s="185">
        <v>40108.455880000023</v>
      </c>
      <c r="K38" s="193">
        <f t="shared" ref="K38:K41" si="15">I38/$I$41</f>
        <v>0.13670194356909959</v>
      </c>
      <c r="L38" s="149"/>
    </row>
    <row r="39" spans="1:12" ht="12.95" customHeight="1" x14ac:dyDescent="0.2">
      <c r="A39" s="998"/>
      <c r="B39" s="999"/>
      <c r="C39" s="154" t="s">
        <v>8</v>
      </c>
      <c r="D39" s="132">
        <v>23863</v>
      </c>
      <c r="E39" s="151">
        <v>1901.2</v>
      </c>
      <c r="F39" s="133">
        <v>20368.3</v>
      </c>
      <c r="G39" s="1093">
        <f t="shared" si="14"/>
        <v>6.9793907533718544E-2</v>
      </c>
      <c r="H39" s="238">
        <f t="shared" ref="H39:H41" si="16">(E39-I39)/I39</f>
        <v>7.2064959963911102E-2</v>
      </c>
      <c r="I39" s="808">
        <v>1773.4</v>
      </c>
      <c r="J39" s="185">
        <v>18955.3</v>
      </c>
      <c r="K39" s="193">
        <f t="shared" si="15"/>
        <v>6.4605912676005017E-2</v>
      </c>
      <c r="L39" s="149"/>
    </row>
    <row r="40" spans="1:12" ht="12.95" customHeight="1" x14ac:dyDescent="0.2">
      <c r="A40" s="998"/>
      <c r="B40" s="999"/>
      <c r="C40" s="154" t="s">
        <v>9</v>
      </c>
      <c r="D40" s="132">
        <v>360729</v>
      </c>
      <c r="E40" s="151">
        <v>5247.3</v>
      </c>
      <c r="F40" s="133">
        <v>56217.599999999999</v>
      </c>
      <c r="G40" s="1093">
        <f t="shared" si="14"/>
        <v>0.19263074426766325</v>
      </c>
      <c r="H40" s="238">
        <f t="shared" si="16"/>
        <v>8.2654177068933576E-2</v>
      </c>
      <c r="I40" s="808">
        <v>4846.7</v>
      </c>
      <c r="J40" s="185">
        <v>51805.4</v>
      </c>
      <c r="K40" s="193">
        <f t="shared" si="15"/>
        <v>0.17656787919634234</v>
      </c>
      <c r="L40" s="149"/>
    </row>
    <row r="41" spans="1:12" ht="12.95" customHeight="1" x14ac:dyDescent="0.2">
      <c r="A41" s="1000"/>
      <c r="B41" s="1001"/>
      <c r="C41" s="156" t="s">
        <v>2</v>
      </c>
      <c r="D41" s="145">
        <v>385712</v>
      </c>
      <c r="E41" s="146">
        <v>27240.2</v>
      </c>
      <c r="F41" s="147">
        <v>291840.38045</v>
      </c>
      <c r="G41" s="1096">
        <f t="shared" si="14"/>
        <v>1</v>
      </c>
      <c r="H41" s="1086">
        <f t="shared" si="16"/>
        <v>-7.6249112005684211E-3</v>
      </c>
      <c r="I41" s="810">
        <v>27449.500000000004</v>
      </c>
      <c r="J41" s="186">
        <v>293401.80695</v>
      </c>
      <c r="K41" s="194">
        <f t="shared" si="15"/>
        <v>1</v>
      </c>
      <c r="L41" s="166"/>
    </row>
    <row r="42" spans="1:12" ht="12.95" customHeight="1" x14ac:dyDescent="0.2">
      <c r="A42" s="1002" t="str">
        <f>T!J21</f>
        <v>srpen</v>
      </c>
      <c r="B42" s="1003"/>
      <c r="C42" s="154" t="s">
        <v>6</v>
      </c>
      <c r="D42" s="132">
        <v>191</v>
      </c>
      <c r="E42" s="151">
        <v>17348.099999999999</v>
      </c>
      <c r="F42" s="133">
        <v>185935.25194000005</v>
      </c>
      <c r="G42" s="1093">
        <f>E42/$E$46</f>
        <v>0.59520558285071223</v>
      </c>
      <c r="H42" s="238">
        <f>(E42-I42)/I42</f>
        <v>5.1674072637111358E-2</v>
      </c>
      <c r="I42" s="808">
        <v>16495.7</v>
      </c>
      <c r="J42" s="185">
        <v>176747.29083000001</v>
      </c>
      <c r="K42" s="193">
        <f>I42/$I$46</f>
        <v>0.61945443757651319</v>
      </c>
      <c r="L42" s="149"/>
    </row>
    <row r="43" spans="1:12" ht="12.95" customHeight="1" x14ac:dyDescent="0.2">
      <c r="A43" s="1002"/>
      <c r="B43" s="1003"/>
      <c r="C43" s="154" t="s">
        <v>7</v>
      </c>
      <c r="D43" s="132">
        <v>927</v>
      </c>
      <c r="E43" s="151">
        <v>4056.6</v>
      </c>
      <c r="F43" s="133">
        <v>43477.80981999998</v>
      </c>
      <c r="G43" s="1093">
        <f t="shared" ref="G43:G46" si="17">E43/$E$46</f>
        <v>0.13918013888507672</v>
      </c>
      <c r="H43" s="238">
        <f>(E43-I43)/I43</f>
        <v>0.14209296432895066</v>
      </c>
      <c r="I43" s="808">
        <v>3551.9</v>
      </c>
      <c r="J43" s="185">
        <v>38057.146369999995</v>
      </c>
      <c r="K43" s="193">
        <f t="shared" ref="K43:K46" si="18">I43/$I$46</f>
        <v>0.13338265225652848</v>
      </c>
      <c r="L43" s="150"/>
    </row>
    <row r="44" spans="1:12" ht="12.95" customHeight="1" x14ac:dyDescent="0.2">
      <c r="A44" s="1002"/>
      <c r="B44" s="1003"/>
      <c r="C44" s="154" t="s">
        <v>8</v>
      </c>
      <c r="D44" s="132">
        <v>23858</v>
      </c>
      <c r="E44" s="151">
        <v>2058.9</v>
      </c>
      <c r="F44" s="133">
        <v>22067.4</v>
      </c>
      <c r="G44" s="1093">
        <f t="shared" si="17"/>
        <v>7.0639941810995532E-2</v>
      </c>
      <c r="H44" s="238">
        <f t="shared" ref="H44:H46" si="19">(E44-I44)/I44</f>
        <v>0.16777267313255073</v>
      </c>
      <c r="I44" s="808">
        <v>1763.1</v>
      </c>
      <c r="J44" s="185">
        <v>18891.599999999999</v>
      </c>
      <c r="K44" s="193">
        <f t="shared" si="18"/>
        <v>6.6208776765529817E-2</v>
      </c>
      <c r="L44" s="149"/>
    </row>
    <row r="45" spans="1:12" ht="12.95" customHeight="1" x14ac:dyDescent="0.2">
      <c r="A45" s="1002"/>
      <c r="B45" s="1003"/>
      <c r="C45" s="154" t="s">
        <v>9</v>
      </c>
      <c r="D45" s="132">
        <v>360569</v>
      </c>
      <c r="E45" s="151">
        <v>5682.8</v>
      </c>
      <c r="F45" s="133">
        <v>60907.199999999997</v>
      </c>
      <c r="G45" s="1093">
        <f t="shared" si="17"/>
        <v>0.19497433645321552</v>
      </c>
      <c r="H45" s="238">
        <f t="shared" si="19"/>
        <v>0.17932222383630447</v>
      </c>
      <c r="I45" s="808">
        <v>4818.7</v>
      </c>
      <c r="J45" s="185">
        <v>51631.4</v>
      </c>
      <c r="K45" s="193">
        <f t="shared" si="18"/>
        <v>0.18095413340142849</v>
      </c>
      <c r="L45" s="149"/>
    </row>
    <row r="46" spans="1:12" ht="12.95" customHeight="1" x14ac:dyDescent="0.2">
      <c r="A46" s="1002"/>
      <c r="B46" s="1003"/>
      <c r="C46" s="156" t="s">
        <v>2</v>
      </c>
      <c r="D46" s="145">
        <v>385545</v>
      </c>
      <c r="E46" s="146">
        <v>29146.399999999998</v>
      </c>
      <c r="F46" s="147">
        <v>312387.66175999999</v>
      </c>
      <c r="G46" s="1097">
        <f t="shared" si="17"/>
        <v>1</v>
      </c>
      <c r="H46" s="1086">
        <f t="shared" si="19"/>
        <v>9.4519591128602073E-2</v>
      </c>
      <c r="I46" s="810">
        <v>26629.4</v>
      </c>
      <c r="J46" s="186">
        <v>285327.43720000004</v>
      </c>
      <c r="K46" s="206">
        <f t="shared" si="18"/>
        <v>1</v>
      </c>
      <c r="L46" s="166"/>
    </row>
    <row r="47" spans="1:12" ht="12.95" customHeight="1" x14ac:dyDescent="0.2">
      <c r="A47" s="1002" t="str">
        <f>T!J22</f>
        <v>září</v>
      </c>
      <c r="B47" s="1003"/>
      <c r="C47" s="153" t="s">
        <v>6</v>
      </c>
      <c r="D47" s="171">
        <v>191</v>
      </c>
      <c r="E47" s="173">
        <v>21261.5</v>
      </c>
      <c r="F47" s="172">
        <v>227912.28267999997</v>
      </c>
      <c r="G47" s="1092">
        <f>E47/$E$51</f>
        <v>0.60198135858116841</v>
      </c>
      <c r="H47" s="776">
        <f>(E47-I47)/I47</f>
        <v>1.0806210837588273E-2</v>
      </c>
      <c r="I47" s="807">
        <v>21034.2</v>
      </c>
      <c r="J47" s="187">
        <v>225023.89578999983</v>
      </c>
      <c r="K47" s="192">
        <f>I47/$I$51</f>
        <v>0.55182817250959537</v>
      </c>
      <c r="L47" s="173"/>
    </row>
    <row r="48" spans="1:12" ht="12.95" customHeight="1" x14ac:dyDescent="0.2">
      <c r="A48" s="1002"/>
      <c r="B48" s="1003"/>
      <c r="C48" s="154" t="s">
        <v>7</v>
      </c>
      <c r="D48" s="132">
        <v>928</v>
      </c>
      <c r="E48" s="151">
        <v>4474.8999999999996</v>
      </c>
      <c r="F48" s="133">
        <v>47968.472599999972</v>
      </c>
      <c r="G48" s="1093">
        <f t="shared" ref="G48:G51" si="20">E48/$E$51</f>
        <v>0.12669879272463702</v>
      </c>
      <c r="H48" s="238">
        <f t="shared" ref="H48:H51" si="21">(E48-I48)/I48</f>
        <v>-7.9693155643303717E-2</v>
      </c>
      <c r="I48" s="808">
        <v>4862.3999999999996</v>
      </c>
      <c r="J48" s="185">
        <v>52017.348690000057</v>
      </c>
      <c r="K48" s="193">
        <f t="shared" ref="K48:K51" si="22">I48/$I$51</f>
        <v>0.12756412442644152</v>
      </c>
      <c r="L48" s="151"/>
    </row>
    <row r="49" spans="1:12" ht="12.95" customHeight="1" x14ac:dyDescent="0.2">
      <c r="A49" s="1002"/>
      <c r="B49" s="1003"/>
      <c r="C49" s="154" t="s">
        <v>8</v>
      </c>
      <c r="D49" s="132">
        <v>23864</v>
      </c>
      <c r="E49" s="151">
        <v>2548.6</v>
      </c>
      <c r="F49" s="133">
        <v>27319.5</v>
      </c>
      <c r="G49" s="1093">
        <f t="shared" si="20"/>
        <v>7.2159052300165352E-2</v>
      </c>
      <c r="H49" s="238">
        <f t="shared" si="21"/>
        <v>-0.22149250084002808</v>
      </c>
      <c r="I49" s="808">
        <v>3273.7</v>
      </c>
      <c r="J49" s="185">
        <v>35021.599999999999</v>
      </c>
      <c r="K49" s="193">
        <f t="shared" si="22"/>
        <v>8.5884886914865413E-2</v>
      </c>
      <c r="L49" s="151"/>
    </row>
    <row r="50" spans="1:12" ht="12.95" customHeight="1" x14ac:dyDescent="0.2">
      <c r="A50" s="1002"/>
      <c r="B50" s="1003"/>
      <c r="C50" s="154" t="s">
        <v>9</v>
      </c>
      <c r="D50" s="132">
        <v>360587</v>
      </c>
      <c r="E50" s="151">
        <v>7034.2</v>
      </c>
      <c r="F50" s="133">
        <v>75403.399999999994</v>
      </c>
      <c r="G50" s="1093">
        <f t="shared" si="20"/>
        <v>0.19916079639402931</v>
      </c>
      <c r="H50" s="238">
        <f t="shared" si="21"/>
        <v>-0.21379233262546107</v>
      </c>
      <c r="I50" s="808">
        <v>8947</v>
      </c>
      <c r="J50" s="185">
        <v>95715.199999999997</v>
      </c>
      <c r="K50" s="193">
        <f t="shared" si="22"/>
        <v>0.23472281614909762</v>
      </c>
      <c r="L50" s="151"/>
    </row>
    <row r="51" spans="1:12" ht="12.95" customHeight="1" thickBot="1" x14ac:dyDescent="0.25">
      <c r="A51" s="1004"/>
      <c r="B51" s="1005"/>
      <c r="C51" s="174" t="s">
        <v>2</v>
      </c>
      <c r="D51" s="175">
        <v>385570</v>
      </c>
      <c r="E51" s="176">
        <v>35319.199999999997</v>
      </c>
      <c r="F51" s="177">
        <v>378603.65527999995</v>
      </c>
      <c r="G51" s="1105">
        <f t="shared" si="20"/>
        <v>1</v>
      </c>
      <c r="H51" s="1101">
        <f t="shared" si="21"/>
        <v>-7.3407612816227943E-2</v>
      </c>
      <c r="I51" s="818">
        <v>38117.300000000003</v>
      </c>
      <c r="J51" s="188">
        <v>407778.04447999987</v>
      </c>
      <c r="K51" s="195">
        <f t="shared" si="22"/>
        <v>1</v>
      </c>
      <c r="L51" s="178"/>
    </row>
    <row r="52" spans="1:12" ht="12.95" customHeight="1" thickTop="1" x14ac:dyDescent="0.2">
      <c r="A52" s="1024" t="str">
        <f>T!E17</f>
        <v>III. čtvrtletí</v>
      </c>
      <c r="B52" s="1025"/>
      <c r="C52" s="154" t="s">
        <v>6</v>
      </c>
      <c r="D52" s="132">
        <f>D47</f>
        <v>191</v>
      </c>
      <c r="E52" s="151">
        <f>E37+E42+E47</f>
        <v>55119.1</v>
      </c>
      <c r="F52" s="133">
        <f>F37+F42+F47</f>
        <v>590723.93796000001</v>
      </c>
      <c r="G52" s="1093">
        <f>E52/$E$56</f>
        <v>0.60104268214224177</v>
      </c>
      <c r="H52" s="238">
        <f>(E52-I52)/I52</f>
        <v>9.3797670257788745E-3</v>
      </c>
      <c r="I52" s="808">
        <v>54606.899999999994</v>
      </c>
      <c r="J52" s="185">
        <v>584303.83768999984</v>
      </c>
      <c r="K52" s="193">
        <f>I52/$I$56</f>
        <v>0.59229013777140493</v>
      </c>
      <c r="L52" s="148"/>
    </row>
    <row r="53" spans="1:12" ht="12.95" customHeight="1" x14ac:dyDescent="0.2">
      <c r="A53" s="1002"/>
      <c r="B53" s="1003"/>
      <c r="C53" s="154" t="s">
        <v>7</v>
      </c>
      <c r="D53" s="132">
        <f>D48</f>
        <v>928</v>
      </c>
      <c r="E53" s="151">
        <f t="shared" ref="E53:F53" si="23">E38+E43+E48</f>
        <v>12113.699999999999</v>
      </c>
      <c r="F53" s="133">
        <f t="shared" si="23"/>
        <v>129824.35952999993</v>
      </c>
      <c r="G53" s="1093">
        <f t="shared" ref="G53:G56" si="24">E53/$E$56</f>
        <v>0.13209306281609232</v>
      </c>
      <c r="H53" s="238">
        <f t="shared" ref="H53:H56" si="25">(E53-I53)/I53</f>
        <v>-4.3561524488975496E-3</v>
      </c>
      <c r="I53" s="808">
        <v>12166.7</v>
      </c>
      <c r="J53" s="185">
        <v>130182.95094000008</v>
      </c>
      <c r="K53" s="193">
        <f t="shared" ref="K53:K56" si="26">I53/$I$56</f>
        <v>0.13196530876543722</v>
      </c>
      <c r="L53" s="148"/>
    </row>
    <row r="54" spans="1:12" ht="12.95" customHeight="1" x14ac:dyDescent="0.2">
      <c r="A54" s="1002"/>
      <c r="B54" s="1003"/>
      <c r="C54" s="154" t="s">
        <v>8</v>
      </c>
      <c r="D54" s="132">
        <f t="shared" ref="D54:D55" si="27">D49</f>
        <v>23864</v>
      </c>
      <c r="E54" s="151">
        <f t="shared" ref="E54:F54" si="28">E39+E44+E49</f>
        <v>6508.7000000000007</v>
      </c>
      <c r="F54" s="133">
        <f t="shared" si="28"/>
        <v>69755.199999999997</v>
      </c>
      <c r="G54" s="1093">
        <f t="shared" si="24"/>
        <v>7.0973700681963417E-2</v>
      </c>
      <c r="H54" s="238">
        <f t="shared" si="25"/>
        <v>-4.4271827552788329E-2</v>
      </c>
      <c r="I54" s="808">
        <v>6810.2</v>
      </c>
      <c r="J54" s="185">
        <v>72868.5</v>
      </c>
      <c r="K54" s="193">
        <f t="shared" si="26"/>
        <v>7.3866384948620453E-2</v>
      </c>
      <c r="L54" s="148"/>
    </row>
    <row r="55" spans="1:12" ht="12.95" customHeight="1" x14ac:dyDescent="0.2">
      <c r="A55" s="1002"/>
      <c r="B55" s="1003"/>
      <c r="C55" s="154" t="s">
        <v>9</v>
      </c>
      <c r="D55" s="132">
        <f t="shared" si="27"/>
        <v>360587</v>
      </c>
      <c r="E55" s="151">
        <f t="shared" ref="E55:F55" si="29">E40+E45+E50</f>
        <v>17964.3</v>
      </c>
      <c r="F55" s="133">
        <f t="shared" si="29"/>
        <v>192528.19999999998</v>
      </c>
      <c r="G55" s="1093">
        <f t="shared" si="24"/>
        <v>0.19589055435970243</v>
      </c>
      <c r="H55" s="238">
        <f t="shared" si="25"/>
        <v>-3.4820872106767646E-2</v>
      </c>
      <c r="I55" s="808">
        <v>18612.400000000001</v>
      </c>
      <c r="J55" s="185">
        <v>199152</v>
      </c>
      <c r="K55" s="193">
        <f t="shared" si="26"/>
        <v>0.20187816851453752</v>
      </c>
      <c r="L55" s="148"/>
    </row>
    <row r="56" spans="1:12" ht="12.95" customHeight="1" x14ac:dyDescent="0.2">
      <c r="A56" s="1002"/>
      <c r="B56" s="1003"/>
      <c r="C56" s="157" t="s">
        <v>2</v>
      </c>
      <c r="D56" s="158">
        <f>SUM(D52:D55)</f>
        <v>385570</v>
      </c>
      <c r="E56" s="159">
        <f>SUM(E52:E55)</f>
        <v>91705.8</v>
      </c>
      <c r="F56" s="160">
        <f>SUM(F52:F55)</f>
        <v>982831.69748999982</v>
      </c>
      <c r="G56" s="1100">
        <f t="shared" si="24"/>
        <v>1</v>
      </c>
      <c r="H56" s="1088">
        <f t="shared" si="25"/>
        <v>-5.319091242372025E-3</v>
      </c>
      <c r="I56" s="813">
        <v>92196.199999999983</v>
      </c>
      <c r="J56" s="189">
        <v>986507.28862999997</v>
      </c>
      <c r="K56" s="196">
        <f t="shared" si="26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815"/>
      <c r="J57" s="198"/>
      <c r="K57" s="201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E33:G33"/>
    <mergeCell ref="I33:K33"/>
    <mergeCell ref="D35:D36"/>
    <mergeCell ref="E35:F35"/>
    <mergeCell ref="E8:F8"/>
    <mergeCell ref="I8:J8"/>
    <mergeCell ref="H34:H36"/>
    <mergeCell ref="I35:J35"/>
    <mergeCell ref="A32:D32"/>
    <mergeCell ref="A42:B46"/>
    <mergeCell ref="A47:B51"/>
    <mergeCell ref="A52:B56"/>
    <mergeCell ref="A37:B41"/>
    <mergeCell ref="D8:D9"/>
    <mergeCell ref="A36:B36"/>
    <mergeCell ref="A10:B14"/>
    <mergeCell ref="A15:B19"/>
    <mergeCell ref="A20:B24"/>
    <mergeCell ref="A25:B29"/>
    <mergeCell ref="K1:L1"/>
    <mergeCell ref="A3:L3"/>
    <mergeCell ref="A5:D5"/>
    <mergeCell ref="A9:B9"/>
    <mergeCell ref="H7:H9"/>
    <mergeCell ref="I6:K6"/>
    <mergeCell ref="E6:G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279</v>
      </c>
      <c r="L1" s="1010"/>
    </row>
    <row r="2" spans="1:17" ht="6.75" customHeight="1" x14ac:dyDescent="0.2"/>
    <row r="3" spans="1:17" ht="30" customHeight="1" x14ac:dyDescent="0.2">
      <c r="A3" s="1023" t="s">
        <v>238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116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805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21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6</v>
      </c>
      <c r="D10" s="132">
        <v>52</v>
      </c>
      <c r="E10" s="151">
        <v>6578.3</v>
      </c>
      <c r="F10" s="133">
        <v>70477.499820000012</v>
      </c>
      <c r="G10" s="1092">
        <f>E10/$E$14</f>
        <v>0.77736549165120583</v>
      </c>
      <c r="H10" s="238">
        <f>(E10-I10)/I10</f>
        <v>-0.13807471076112737</v>
      </c>
      <c r="I10" s="808">
        <v>7632.1</v>
      </c>
      <c r="J10" s="185">
        <v>81578.49781999999</v>
      </c>
      <c r="K10" s="192">
        <f>I10/$I$14</f>
        <v>0.7824665005792556</v>
      </c>
      <c r="L10" s="148"/>
    </row>
    <row r="11" spans="1:17" ht="12.95" customHeight="1" x14ac:dyDescent="0.2">
      <c r="A11" s="998"/>
      <c r="B11" s="999"/>
      <c r="C11" s="154" t="s">
        <v>7</v>
      </c>
      <c r="D11" s="132">
        <v>194</v>
      </c>
      <c r="E11" s="151">
        <v>753.5</v>
      </c>
      <c r="F11" s="133">
        <v>8072.5796900000005</v>
      </c>
      <c r="G11" s="1093">
        <f>E11/$E$14</f>
        <v>8.9041986221240071E-2</v>
      </c>
      <c r="H11" s="238">
        <f>(E11-I11)/I11</f>
        <v>-0.31468849477035016</v>
      </c>
      <c r="I11" s="808">
        <v>1099.5</v>
      </c>
      <c r="J11" s="185">
        <v>11752.485640000012</v>
      </c>
      <c r="K11" s="193">
        <f>I11/$I$14</f>
        <v>0.11272414111278566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154" t="s">
        <v>8</v>
      </c>
      <c r="D12" s="132">
        <v>5948</v>
      </c>
      <c r="E12" s="151">
        <v>472.6</v>
      </c>
      <c r="F12" s="133">
        <v>5063.3999999999996</v>
      </c>
      <c r="G12" s="1093">
        <f>E12/$E$14</f>
        <v>5.5847700979639099E-2</v>
      </c>
      <c r="H12" s="238">
        <f t="shared" ref="H12:H14" si="0">(E12-I12)/I12</f>
        <v>0.10991075622357917</v>
      </c>
      <c r="I12" s="808">
        <v>425.8</v>
      </c>
      <c r="J12" s="185">
        <v>4550.8999999999996</v>
      </c>
      <c r="K12" s="193">
        <f>I12/$I$14</f>
        <v>4.3654333138539461E-2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9</v>
      </c>
      <c r="D13" s="132">
        <v>79373</v>
      </c>
      <c r="E13" s="151">
        <v>657.9</v>
      </c>
      <c r="F13" s="133">
        <v>7048.3</v>
      </c>
      <c r="G13" s="1093">
        <f>E13/$E$14</f>
        <v>7.7744821147914853E-2</v>
      </c>
      <c r="H13" s="238">
        <f t="shared" si="0"/>
        <v>0.10293378038558253</v>
      </c>
      <c r="I13" s="808">
        <v>596.5</v>
      </c>
      <c r="J13" s="185">
        <v>6375.4</v>
      </c>
      <c r="K13" s="193">
        <f>I13/$I$14</f>
        <v>6.1155025169419411E-2</v>
      </c>
      <c r="L13" s="149"/>
      <c r="M13" s="134"/>
      <c r="O13" s="134"/>
      <c r="P13" s="134"/>
      <c r="Q13" s="134"/>
    </row>
    <row r="14" spans="1:17" ht="12.95" customHeight="1" x14ac:dyDescent="0.2">
      <c r="A14" s="1000"/>
      <c r="B14" s="1001"/>
      <c r="C14" s="156" t="s">
        <v>2</v>
      </c>
      <c r="D14" s="145">
        <v>85567</v>
      </c>
      <c r="E14" s="146">
        <v>8462.3000000000011</v>
      </c>
      <c r="F14" s="147">
        <v>90661.779510000008</v>
      </c>
      <c r="G14" s="1096">
        <f>SUM(G10:G13)</f>
        <v>0.99999999999999978</v>
      </c>
      <c r="H14" s="1086">
        <f t="shared" si="0"/>
        <v>-0.13241882734085839</v>
      </c>
      <c r="I14" s="810">
        <v>9753.9</v>
      </c>
      <c r="J14" s="186">
        <v>104257.28345999999</v>
      </c>
      <c r="K14" s="194">
        <f>SUM(K10:K13)</f>
        <v>1.0000000000000002</v>
      </c>
      <c r="L14" s="166"/>
      <c r="M14" s="134"/>
    </row>
    <row r="15" spans="1:17" ht="12.95" customHeight="1" x14ac:dyDescent="0.2">
      <c r="A15" s="1002" t="str">
        <f>T!J21</f>
        <v>srpen</v>
      </c>
      <c r="B15" s="1003"/>
      <c r="C15" s="154" t="s">
        <v>6</v>
      </c>
      <c r="D15" s="132">
        <v>52</v>
      </c>
      <c r="E15" s="151">
        <v>7132.1</v>
      </c>
      <c r="F15" s="133">
        <v>76441.095549999969</v>
      </c>
      <c r="G15" s="1093">
        <f>E15/$E$19</f>
        <v>0.77742533246130374</v>
      </c>
      <c r="H15" s="238">
        <f>(E15-I15)/I15</f>
        <v>-1.9750405453695788E-2</v>
      </c>
      <c r="I15" s="808">
        <v>7275.8</v>
      </c>
      <c r="J15" s="185">
        <v>77958.799729999999</v>
      </c>
      <c r="K15" s="193">
        <f>I15/$I$19</f>
        <v>0.81137924881791412</v>
      </c>
      <c r="L15" s="149"/>
      <c r="M15" s="134"/>
      <c r="N15" s="134"/>
    </row>
    <row r="16" spans="1:17" ht="12.95" customHeight="1" x14ac:dyDescent="0.2">
      <c r="A16" s="1002"/>
      <c r="B16" s="1003"/>
      <c r="C16" s="154" t="s">
        <v>7</v>
      </c>
      <c r="D16" s="132">
        <v>193</v>
      </c>
      <c r="E16" s="151">
        <v>817.6</v>
      </c>
      <c r="F16" s="133">
        <v>8762.8434999999918</v>
      </c>
      <c r="G16" s="1093">
        <f t="shared" ref="G16:G17" si="1">E16/$E$19</f>
        <v>8.9121430128624377E-2</v>
      </c>
      <c r="H16" s="238">
        <f>(E16-I16)/I16</f>
        <v>0.2110798400237002</v>
      </c>
      <c r="I16" s="808">
        <v>675.1</v>
      </c>
      <c r="J16" s="185">
        <v>7233.2567300000001</v>
      </c>
      <c r="K16" s="193">
        <f t="shared" ref="K16:K18" si="2">I16/$I$19</f>
        <v>7.5285484878222855E-2</v>
      </c>
      <c r="L16" s="150"/>
      <c r="M16" s="137"/>
      <c r="N16" s="134"/>
    </row>
    <row r="17" spans="1:21" ht="12.95" customHeight="1" x14ac:dyDescent="0.2">
      <c r="A17" s="1002"/>
      <c r="B17" s="1003"/>
      <c r="C17" s="154" t="s">
        <v>8</v>
      </c>
      <c r="D17" s="132">
        <v>5946</v>
      </c>
      <c r="E17" s="151">
        <v>511.8</v>
      </c>
      <c r="F17" s="133">
        <v>5485.8</v>
      </c>
      <c r="G17" s="1093">
        <f t="shared" si="1"/>
        <v>5.5788096795291044E-2</v>
      </c>
      <c r="H17" s="238">
        <f t="shared" ref="H17:H19" si="3">(E17-I17)/I17</f>
        <v>0.20907158043940466</v>
      </c>
      <c r="I17" s="808">
        <v>423.3</v>
      </c>
      <c r="J17" s="185">
        <v>4535.6000000000004</v>
      </c>
      <c r="K17" s="193">
        <f>I17/$I$19</f>
        <v>4.7205370684271566E-2</v>
      </c>
      <c r="L17" s="149"/>
      <c r="M17" s="134"/>
      <c r="N17" s="134"/>
      <c r="O17" s="134"/>
      <c r="P17" s="134"/>
    </row>
    <row r="18" spans="1:21" ht="12.95" customHeight="1" x14ac:dyDescent="0.2">
      <c r="A18" s="1002"/>
      <c r="B18" s="1003"/>
      <c r="C18" s="154" t="s">
        <v>9</v>
      </c>
      <c r="D18" s="132">
        <v>79337</v>
      </c>
      <c r="E18" s="151">
        <v>712.5</v>
      </c>
      <c r="F18" s="133">
        <v>7636.3</v>
      </c>
      <c r="G18" s="1093">
        <f>E18/$E$19</f>
        <v>7.76651406147809E-2</v>
      </c>
      <c r="H18" s="238">
        <f t="shared" si="3"/>
        <v>0.20151770657672849</v>
      </c>
      <c r="I18" s="808">
        <v>593</v>
      </c>
      <c r="J18" s="185">
        <v>6354</v>
      </c>
      <c r="K18" s="193">
        <f t="shared" si="2"/>
        <v>6.61298956195914E-2</v>
      </c>
      <c r="L18" s="149"/>
      <c r="M18" s="134"/>
      <c r="N18" s="134"/>
      <c r="O18" s="134"/>
      <c r="P18" s="134"/>
    </row>
    <row r="19" spans="1:21" ht="12.95" customHeight="1" x14ac:dyDescent="0.2">
      <c r="A19" s="1002"/>
      <c r="B19" s="1003"/>
      <c r="C19" s="156" t="s">
        <v>2</v>
      </c>
      <c r="D19" s="145">
        <v>85528</v>
      </c>
      <c r="E19" s="146">
        <v>9174</v>
      </c>
      <c r="F19" s="147">
        <v>98326.039049999963</v>
      </c>
      <c r="G19" s="1096">
        <f>SUM(G15:G18)</f>
        <v>1</v>
      </c>
      <c r="H19" s="1086">
        <f t="shared" si="3"/>
        <v>2.3061825318940056E-2</v>
      </c>
      <c r="I19" s="810">
        <v>8967.2000000000007</v>
      </c>
      <c r="J19" s="186">
        <v>96081.656459999998</v>
      </c>
      <c r="K19" s="194">
        <f>SUM(K15:K18)</f>
        <v>0.99999999999999989</v>
      </c>
      <c r="L19" s="166"/>
      <c r="M19" s="134"/>
      <c r="N19" s="134"/>
      <c r="O19" s="134"/>
      <c r="P19" s="134"/>
    </row>
    <row r="20" spans="1:21" ht="12.95" customHeight="1" x14ac:dyDescent="0.2">
      <c r="A20" s="1002" t="str">
        <f>T!J22</f>
        <v>září</v>
      </c>
      <c r="B20" s="1003"/>
      <c r="C20" s="153" t="s">
        <v>6</v>
      </c>
      <c r="D20" s="171">
        <v>52</v>
      </c>
      <c r="E20" s="173">
        <v>7884.9</v>
      </c>
      <c r="F20" s="172">
        <v>84522.417619999978</v>
      </c>
      <c r="G20" s="1092">
        <f>E20/$E$24</f>
        <v>0.76187761491115347</v>
      </c>
      <c r="H20" s="776">
        <f>(E20-I20)/I20</f>
        <v>3.4315847467632055E-2</v>
      </c>
      <c r="I20" s="807">
        <v>7623.3</v>
      </c>
      <c r="J20" s="187">
        <v>81554.39694999998</v>
      </c>
      <c r="K20" s="192">
        <f>I20/$I$24</f>
        <v>0.71219835760797467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1002"/>
      <c r="B21" s="1003"/>
      <c r="C21" s="154" t="s">
        <v>7</v>
      </c>
      <c r="D21" s="132">
        <v>193</v>
      </c>
      <c r="E21" s="151">
        <v>948.9</v>
      </c>
      <c r="F21" s="133">
        <v>10171.41791</v>
      </c>
      <c r="G21" s="1093">
        <f t="shared" ref="G21:G23" si="4">E21/$E$24</f>
        <v>9.1687360497811454E-2</v>
      </c>
      <c r="H21" s="238">
        <f t="shared" ref="H21:H24" si="5">(E21-I21)/I21</f>
        <v>-0.20494344365312109</v>
      </c>
      <c r="I21" s="808">
        <v>1193.5</v>
      </c>
      <c r="J21" s="185">
        <v>12768.458299999989</v>
      </c>
      <c r="K21" s="193">
        <f t="shared" ref="K21:K22" si="6">I21/$I$24</f>
        <v>0.11150141537196723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1002"/>
      <c r="B22" s="1003"/>
      <c r="C22" s="154" t="s">
        <v>8</v>
      </c>
      <c r="D22" s="132">
        <v>5948</v>
      </c>
      <c r="E22" s="151">
        <v>633.6</v>
      </c>
      <c r="F22" s="133">
        <v>6791.4</v>
      </c>
      <c r="G22" s="1093">
        <f t="shared" si="4"/>
        <v>6.1221531891045775E-2</v>
      </c>
      <c r="H22" s="238">
        <f t="shared" si="5"/>
        <v>-0.19389312977099235</v>
      </c>
      <c r="I22" s="808">
        <v>786</v>
      </c>
      <c r="J22" s="185">
        <v>8408.2000000000007</v>
      </c>
      <c r="K22" s="193">
        <f t="shared" si="6"/>
        <v>7.3431179289791579E-2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1002"/>
      <c r="B23" s="1003"/>
      <c r="C23" s="154" t="s">
        <v>9</v>
      </c>
      <c r="D23" s="132">
        <v>79341</v>
      </c>
      <c r="E23" s="151">
        <v>881.9</v>
      </c>
      <c r="F23" s="133">
        <v>9453.7999999999993</v>
      </c>
      <c r="G23" s="1093">
        <f t="shared" si="4"/>
        <v>8.5213492699989374E-2</v>
      </c>
      <c r="H23" s="238">
        <f t="shared" si="5"/>
        <v>-0.19907365361910812</v>
      </c>
      <c r="I23" s="808">
        <v>1101.0999999999999</v>
      </c>
      <c r="J23" s="185">
        <v>11779.1</v>
      </c>
      <c r="K23" s="193">
        <f>I23/$I$24</f>
        <v>0.10286904773026653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1004"/>
      <c r="B24" s="1005"/>
      <c r="C24" s="174" t="s">
        <v>2</v>
      </c>
      <c r="D24" s="175">
        <v>85534</v>
      </c>
      <c r="E24" s="176">
        <v>10349.299999999999</v>
      </c>
      <c r="F24" s="177">
        <v>110939.03552999998</v>
      </c>
      <c r="G24" s="1105">
        <f>SUM(G20:G23)</f>
        <v>1</v>
      </c>
      <c r="H24" s="1101">
        <f t="shared" si="5"/>
        <v>-3.3128112183409823E-2</v>
      </c>
      <c r="I24" s="818">
        <v>10703.9</v>
      </c>
      <c r="J24" s="188">
        <v>114510.15524999997</v>
      </c>
      <c r="K24" s="195">
        <f>SUM(K20:K23)</f>
        <v>1</v>
      </c>
      <c r="L24" s="178"/>
    </row>
    <row r="25" spans="1:21" ht="12.95" customHeight="1" thickTop="1" x14ac:dyDescent="0.2">
      <c r="A25" s="1024" t="str">
        <f>T!E17</f>
        <v>III. čtvrtletí</v>
      </c>
      <c r="B25" s="1025"/>
      <c r="C25" s="154" t="s">
        <v>6</v>
      </c>
      <c r="D25" s="132">
        <f>D20</f>
        <v>52</v>
      </c>
      <c r="E25" s="151">
        <f>E10+E15+E20</f>
        <v>21595.300000000003</v>
      </c>
      <c r="F25" s="133">
        <f>F10+F15+F20</f>
        <v>231441.01298999996</v>
      </c>
      <c r="G25" s="1093">
        <f>E25/$E$29</f>
        <v>0.77165756674861363</v>
      </c>
      <c r="H25" s="238">
        <f>(E25-I25)/I25</f>
        <v>-4.153795625621351E-2</v>
      </c>
      <c r="I25" s="812">
        <v>22531.200000000001</v>
      </c>
      <c r="J25" s="185">
        <v>241091.69449999998</v>
      </c>
      <c r="K25" s="193">
        <f>I25/$I$29</f>
        <v>0.76571622769753622</v>
      </c>
      <c r="L25" s="148"/>
    </row>
    <row r="26" spans="1:21" ht="12.95" customHeight="1" x14ac:dyDescent="0.2">
      <c r="A26" s="1002"/>
      <c r="B26" s="1003"/>
      <c r="C26" s="154" t="s">
        <v>7</v>
      </c>
      <c r="D26" s="132">
        <f>D21</f>
        <v>193</v>
      </c>
      <c r="E26" s="151">
        <f t="shared" ref="E26:F28" si="7">E11+E16+E21</f>
        <v>2520</v>
      </c>
      <c r="F26" s="133">
        <f t="shared" si="7"/>
        <v>27006.841099999994</v>
      </c>
      <c r="G26" s="1093">
        <f t="shared" ref="G26:G28" si="8">E26/$E$29</f>
        <v>9.0046309530615737E-2</v>
      </c>
      <c r="H26" s="238">
        <f t="shared" ref="H26:H29" si="9">(E26-I26)/I26</f>
        <v>-0.15097200229102792</v>
      </c>
      <c r="I26" s="808">
        <v>2968.1</v>
      </c>
      <c r="J26" s="185">
        <v>31754.200669999998</v>
      </c>
      <c r="K26" s="193">
        <f t="shared" ref="K26:K28" si="10">I26/$I$29</f>
        <v>0.10087000849617674</v>
      </c>
      <c r="L26" s="148"/>
    </row>
    <row r="27" spans="1:21" ht="12.95" customHeight="1" x14ac:dyDescent="0.2">
      <c r="A27" s="1002"/>
      <c r="B27" s="1003"/>
      <c r="C27" s="154" t="s">
        <v>8</v>
      </c>
      <c r="D27" s="132">
        <f t="shared" ref="D27:D28" si="11">D22</f>
        <v>5948</v>
      </c>
      <c r="E27" s="151">
        <f t="shared" si="7"/>
        <v>1618</v>
      </c>
      <c r="F27" s="133">
        <f t="shared" si="7"/>
        <v>17340.599999999999</v>
      </c>
      <c r="G27" s="1093">
        <f t="shared" si="8"/>
        <v>5.7815447944657247E-2</v>
      </c>
      <c r="H27" s="238">
        <f t="shared" si="9"/>
        <v>-1.0458075958656908E-2</v>
      </c>
      <c r="I27" s="808">
        <v>1635.1</v>
      </c>
      <c r="J27" s="185">
        <v>17494.7</v>
      </c>
      <c r="K27" s="193">
        <f t="shared" si="10"/>
        <v>5.5568394222599835E-2</v>
      </c>
      <c r="L27" s="148"/>
    </row>
    <row r="28" spans="1:21" ht="12.95" customHeight="1" x14ac:dyDescent="0.2">
      <c r="A28" s="1002"/>
      <c r="B28" s="1003"/>
      <c r="C28" s="154" t="s">
        <v>9</v>
      </c>
      <c r="D28" s="132">
        <f t="shared" si="11"/>
        <v>79341</v>
      </c>
      <c r="E28" s="151">
        <f t="shared" si="7"/>
        <v>2252.3000000000002</v>
      </c>
      <c r="F28" s="133">
        <f t="shared" si="7"/>
        <v>24138.400000000001</v>
      </c>
      <c r="G28" s="1093">
        <f t="shared" si="8"/>
        <v>8.0480675776113425E-2</v>
      </c>
      <c r="H28" s="238">
        <f t="shared" si="9"/>
        <v>-1.6720509910067113E-2</v>
      </c>
      <c r="I28" s="808">
        <v>2290.6</v>
      </c>
      <c r="J28" s="185">
        <v>24508.5</v>
      </c>
      <c r="K28" s="193">
        <f t="shared" si="10"/>
        <v>7.7845369583687346E-2</v>
      </c>
      <c r="L28" s="148"/>
    </row>
    <row r="29" spans="1:21" ht="12.95" customHeight="1" x14ac:dyDescent="0.2">
      <c r="A29" s="1002"/>
      <c r="B29" s="1003"/>
      <c r="C29" s="157" t="s">
        <v>2</v>
      </c>
      <c r="D29" s="158">
        <f>SUM(D25:D28)</f>
        <v>85534</v>
      </c>
      <c r="E29" s="159">
        <f>SUM(E25:E28)</f>
        <v>27985.600000000002</v>
      </c>
      <c r="F29" s="160">
        <f>SUM(F25:F28)</f>
        <v>299926.85408999998</v>
      </c>
      <c r="G29" s="1100">
        <f>SUM(G25:G28)</f>
        <v>1</v>
      </c>
      <c r="H29" s="1088">
        <f t="shared" si="9"/>
        <v>-4.891758708581119E-2</v>
      </c>
      <c r="I29" s="813">
        <v>29424.999999999996</v>
      </c>
      <c r="J29" s="189">
        <v>314849.09516999999</v>
      </c>
      <c r="K29" s="196">
        <f>SUM(K25:K28)</f>
        <v>1.0000000000000002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815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56" t="s">
        <v>117</v>
      </c>
      <c r="B32" s="1056"/>
      <c r="C32" s="1056"/>
      <c r="D32" s="1057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13">
        <f>T!G17</f>
        <v>2016</v>
      </c>
      <c r="F33" s="1014"/>
      <c r="G33" s="1014"/>
      <c r="H33" s="803"/>
      <c r="I33" s="1015">
        <f>E33-1</f>
        <v>2015</v>
      </c>
      <c r="J33" s="1016"/>
      <c r="K33" s="1017"/>
      <c r="L33" s="148"/>
    </row>
    <row r="34" spans="1:12" ht="24.95" customHeight="1" x14ac:dyDescent="0.25">
      <c r="A34" s="129"/>
      <c r="B34" s="130"/>
      <c r="C34" s="131"/>
      <c r="D34" s="131"/>
      <c r="E34" s="1089"/>
      <c r="F34" s="1090"/>
      <c r="G34" s="1091"/>
      <c r="H34" s="987" t="s">
        <v>112</v>
      </c>
      <c r="I34" s="804"/>
      <c r="J34" s="182"/>
      <c r="K34" s="805"/>
      <c r="L34" s="148"/>
    </row>
    <row r="35" spans="1:12" ht="24.95" customHeight="1" x14ac:dyDescent="0.25">
      <c r="A35" s="129"/>
      <c r="B35" s="161"/>
      <c r="C35" s="161"/>
      <c r="D35" s="1019" t="s">
        <v>0</v>
      </c>
      <c r="E35" s="986" t="s">
        <v>41</v>
      </c>
      <c r="F35" s="987"/>
      <c r="G35" s="898" t="s">
        <v>111</v>
      </c>
      <c r="H35" s="987"/>
      <c r="I35" s="1021" t="s">
        <v>41</v>
      </c>
      <c r="J35" s="1022"/>
      <c r="K35" s="190" t="s">
        <v>111</v>
      </c>
      <c r="L35" s="148"/>
    </row>
    <row r="36" spans="1:12" ht="12.95" customHeight="1" x14ac:dyDescent="0.25">
      <c r="A36" s="1018" t="s">
        <v>164</v>
      </c>
      <c r="B36" s="1018"/>
      <c r="C36" s="213" t="s">
        <v>48</v>
      </c>
      <c r="D36" s="1020"/>
      <c r="E36" s="163" t="s">
        <v>154</v>
      </c>
      <c r="F36" s="897" t="s">
        <v>1</v>
      </c>
      <c r="G36" s="899" t="s">
        <v>69</v>
      </c>
      <c r="H36" s="1018"/>
      <c r="I36" s="806" t="s">
        <v>165</v>
      </c>
      <c r="J36" s="184" t="s">
        <v>1</v>
      </c>
      <c r="K36" s="191" t="s">
        <v>69</v>
      </c>
      <c r="L36" s="152"/>
    </row>
    <row r="37" spans="1:12" ht="12.95" customHeight="1" x14ac:dyDescent="0.2">
      <c r="A37" s="996" t="str">
        <f>T!J20</f>
        <v>červenec</v>
      </c>
      <c r="B37" s="997"/>
      <c r="C37" s="153" t="s">
        <v>6</v>
      </c>
      <c r="D37" s="132">
        <v>81</v>
      </c>
      <c r="E37" s="151">
        <v>6737</v>
      </c>
      <c r="F37" s="133">
        <v>72177.543420000002</v>
      </c>
      <c r="G37" s="1093">
        <f>E37/$E$41</f>
        <v>0.67483372065069314</v>
      </c>
      <c r="H37" s="238">
        <f>(E37-I37)/I37</f>
        <v>-7.5058006233095789E-2</v>
      </c>
      <c r="I37" s="808">
        <v>7283.7</v>
      </c>
      <c r="J37" s="185">
        <v>77854.410309999977</v>
      </c>
      <c r="K37" s="193">
        <f>I37/$I$41</f>
        <v>0.71000916304369011</v>
      </c>
      <c r="L37" s="148"/>
    </row>
    <row r="38" spans="1:12" ht="12.95" customHeight="1" x14ac:dyDescent="0.2">
      <c r="A38" s="998"/>
      <c r="B38" s="999"/>
      <c r="C38" s="154" t="s">
        <v>7</v>
      </c>
      <c r="D38" s="132">
        <v>261</v>
      </c>
      <c r="E38" s="151">
        <v>1120.0999999999999</v>
      </c>
      <c r="F38" s="133">
        <v>11999.954240000005</v>
      </c>
      <c r="G38" s="1093">
        <f t="shared" ref="G38:G41" si="12">E38/$E$41</f>
        <v>0.11219849346902795</v>
      </c>
      <c r="H38" s="238">
        <f>(E38-I38)/I38</f>
        <v>9.3847656249999911E-2</v>
      </c>
      <c r="I38" s="808">
        <v>1024</v>
      </c>
      <c r="J38" s="185">
        <v>10944.907950000004</v>
      </c>
      <c r="K38" s="193">
        <f t="shared" ref="K38:K41" si="13">I38/$I$41</f>
        <v>9.9818688709960426E-2</v>
      </c>
      <c r="L38" s="149"/>
    </row>
    <row r="39" spans="1:12" ht="12.95" customHeight="1" x14ac:dyDescent="0.2">
      <c r="A39" s="998"/>
      <c r="B39" s="999"/>
      <c r="C39" s="154" t="s">
        <v>8</v>
      </c>
      <c r="D39" s="132">
        <v>9444</v>
      </c>
      <c r="E39" s="151">
        <v>732.9</v>
      </c>
      <c r="F39" s="133">
        <v>7852</v>
      </c>
      <c r="G39" s="1093">
        <f t="shared" si="12"/>
        <v>7.3413334401795011E-2</v>
      </c>
      <c r="H39" s="238">
        <f t="shared" ref="H39:H41" si="14">(E39-I39)/I39</f>
        <v>9.699146834306234E-2</v>
      </c>
      <c r="I39" s="808">
        <v>668.1</v>
      </c>
      <c r="J39" s="185">
        <v>7141</v>
      </c>
      <c r="K39" s="193">
        <f t="shared" si="13"/>
        <v>6.5125845631957571E-2</v>
      </c>
      <c r="L39" s="149"/>
    </row>
    <row r="40" spans="1:12" ht="12.95" customHeight="1" x14ac:dyDescent="0.2">
      <c r="A40" s="998"/>
      <c r="B40" s="999"/>
      <c r="C40" s="154" t="s">
        <v>9</v>
      </c>
      <c r="D40" s="132">
        <v>108345</v>
      </c>
      <c r="E40" s="151">
        <v>1393.2</v>
      </c>
      <c r="F40" s="133">
        <v>14925.8</v>
      </c>
      <c r="G40" s="1093">
        <f t="shared" si="12"/>
        <v>0.13955445147848386</v>
      </c>
      <c r="H40" s="238">
        <f t="shared" si="14"/>
        <v>8.6061739943872853E-2</v>
      </c>
      <c r="I40" s="808">
        <v>1282.8</v>
      </c>
      <c r="J40" s="185">
        <v>13711.3</v>
      </c>
      <c r="K40" s="193">
        <f t="shared" si="13"/>
        <v>0.12504630261439181</v>
      </c>
      <c r="L40" s="149"/>
    </row>
    <row r="41" spans="1:12" ht="12.95" customHeight="1" x14ac:dyDescent="0.2">
      <c r="A41" s="1000"/>
      <c r="B41" s="1001"/>
      <c r="C41" s="156" t="s">
        <v>2</v>
      </c>
      <c r="D41" s="145">
        <v>118131</v>
      </c>
      <c r="E41" s="146">
        <v>9983.2000000000007</v>
      </c>
      <c r="F41" s="147">
        <v>106955.29766000001</v>
      </c>
      <c r="G41" s="1096">
        <f t="shared" si="12"/>
        <v>1</v>
      </c>
      <c r="H41" s="1086">
        <f t="shared" si="14"/>
        <v>-2.684576842844049E-2</v>
      </c>
      <c r="I41" s="810">
        <v>10258.6</v>
      </c>
      <c r="J41" s="186">
        <v>109651.61825999999</v>
      </c>
      <c r="K41" s="194">
        <f t="shared" si="13"/>
        <v>1</v>
      </c>
      <c r="L41" s="166"/>
    </row>
    <row r="42" spans="1:12" ht="12.95" customHeight="1" x14ac:dyDescent="0.2">
      <c r="A42" s="1002" t="str">
        <f>T!J21</f>
        <v>srpen</v>
      </c>
      <c r="B42" s="1003"/>
      <c r="C42" s="154" t="s">
        <v>6</v>
      </c>
      <c r="D42" s="132">
        <v>81</v>
      </c>
      <c r="E42" s="151">
        <v>7869.4</v>
      </c>
      <c r="F42" s="133">
        <v>84343.174210000012</v>
      </c>
      <c r="G42" s="1093">
        <f>E42/$E$46</f>
        <v>0.6885105340519353</v>
      </c>
      <c r="H42" s="238">
        <f>(E42-I42)/I42</f>
        <v>0.13365794629480224</v>
      </c>
      <c r="I42" s="808">
        <v>6941.6</v>
      </c>
      <c r="J42" s="185">
        <v>74377.091700000004</v>
      </c>
      <c r="K42" s="193">
        <f>I42/$I$46</f>
        <v>0.70717196414017935</v>
      </c>
      <c r="L42" s="149"/>
    </row>
    <row r="43" spans="1:12" ht="12.95" customHeight="1" x14ac:dyDescent="0.2">
      <c r="A43" s="1002"/>
      <c r="B43" s="1003"/>
      <c r="C43" s="154" t="s">
        <v>7</v>
      </c>
      <c r="D43" s="132">
        <v>262</v>
      </c>
      <c r="E43" s="151">
        <v>1257.7</v>
      </c>
      <c r="F43" s="133">
        <v>13480.351120000001</v>
      </c>
      <c r="G43" s="1093">
        <f t="shared" ref="G43:G46" si="15">E43/$E$46</f>
        <v>0.11003884650381465</v>
      </c>
      <c r="H43" s="238">
        <f>(E43-I43)/I43</f>
        <v>0.3454214805305949</v>
      </c>
      <c r="I43" s="808">
        <v>934.8</v>
      </c>
      <c r="J43" s="185">
        <v>10015.611549999998</v>
      </c>
      <c r="K43" s="193">
        <f t="shared" ref="K43:K46" si="16">I43/$I$46</f>
        <v>9.5232273838630796E-2</v>
      </c>
      <c r="L43" s="150"/>
    </row>
    <row r="44" spans="1:12" ht="12.95" customHeight="1" x14ac:dyDescent="0.2">
      <c r="A44" s="1002"/>
      <c r="B44" s="1003"/>
      <c r="C44" s="154" t="s">
        <v>8</v>
      </c>
      <c r="D44" s="132">
        <v>9442</v>
      </c>
      <c r="E44" s="151">
        <v>793.7</v>
      </c>
      <c r="F44" s="133">
        <v>8507</v>
      </c>
      <c r="G44" s="1093">
        <f t="shared" si="15"/>
        <v>6.9442500174984254E-2</v>
      </c>
      <c r="H44" s="238">
        <f t="shared" ref="H44:H46" si="17">(E44-I44)/I44</f>
        <v>0.19497139415838602</v>
      </c>
      <c r="I44" s="808">
        <v>664.2</v>
      </c>
      <c r="J44" s="185">
        <v>7117</v>
      </c>
      <c r="K44" s="193">
        <f t="shared" si="16"/>
        <v>6.7665036674816631E-2</v>
      </c>
      <c r="L44" s="149"/>
    </row>
    <row r="45" spans="1:12" ht="12.95" customHeight="1" x14ac:dyDescent="0.2">
      <c r="A45" s="1002"/>
      <c r="B45" s="1003"/>
      <c r="C45" s="154" t="s">
        <v>9</v>
      </c>
      <c r="D45" s="132">
        <v>108297</v>
      </c>
      <c r="E45" s="151">
        <v>1508.8</v>
      </c>
      <c r="F45" s="133">
        <v>16170.9</v>
      </c>
      <c r="G45" s="1093">
        <f t="shared" si="15"/>
        <v>0.13200811926926576</v>
      </c>
      <c r="H45" s="238">
        <f t="shared" si="17"/>
        <v>0.18300141132193809</v>
      </c>
      <c r="I45" s="808">
        <v>1275.4000000000001</v>
      </c>
      <c r="J45" s="185">
        <v>13665.2</v>
      </c>
      <c r="K45" s="193">
        <f t="shared" si="16"/>
        <v>0.12993072534637329</v>
      </c>
      <c r="L45" s="149"/>
    </row>
    <row r="46" spans="1:12" ht="12.95" customHeight="1" x14ac:dyDescent="0.2">
      <c r="A46" s="1002"/>
      <c r="B46" s="1003"/>
      <c r="C46" s="156" t="s">
        <v>2</v>
      </c>
      <c r="D46" s="145">
        <v>118082</v>
      </c>
      <c r="E46" s="146">
        <v>11429.6</v>
      </c>
      <c r="F46" s="147">
        <v>122501.42533000001</v>
      </c>
      <c r="G46" s="1097">
        <f t="shared" si="15"/>
        <v>1</v>
      </c>
      <c r="H46" s="1086">
        <f t="shared" si="17"/>
        <v>0.16438467807660964</v>
      </c>
      <c r="I46" s="810">
        <v>9816</v>
      </c>
      <c r="J46" s="186">
        <v>105174.90325</v>
      </c>
      <c r="K46" s="206">
        <f t="shared" si="16"/>
        <v>1</v>
      </c>
      <c r="L46" s="166"/>
    </row>
    <row r="47" spans="1:12" ht="12.95" customHeight="1" x14ac:dyDescent="0.2">
      <c r="A47" s="1002" t="str">
        <f>T!J22</f>
        <v>září</v>
      </c>
      <c r="B47" s="1003"/>
      <c r="C47" s="153" t="s">
        <v>6</v>
      </c>
      <c r="D47" s="171">
        <v>81</v>
      </c>
      <c r="E47" s="173">
        <v>8362.7000000000007</v>
      </c>
      <c r="F47" s="172">
        <v>89644.262829999963</v>
      </c>
      <c r="G47" s="1092">
        <f>E47/$E$51</f>
        <v>0.66760601609400938</v>
      </c>
      <c r="H47" s="776">
        <f>(E47-I47)/I47</f>
        <v>-2.0887239348561615E-2</v>
      </c>
      <c r="I47" s="807">
        <v>8541.1</v>
      </c>
      <c r="J47" s="187">
        <v>91372.807049999989</v>
      </c>
      <c r="K47" s="192">
        <f>I47/$I$51</f>
        <v>0.63937089215935805</v>
      </c>
      <c r="L47" s="173"/>
    </row>
    <row r="48" spans="1:12" ht="12.95" customHeight="1" x14ac:dyDescent="0.2">
      <c r="A48" s="1002"/>
      <c r="B48" s="1003"/>
      <c r="C48" s="154" t="s">
        <v>7</v>
      </c>
      <c r="D48" s="132">
        <v>260</v>
      </c>
      <c r="E48" s="151">
        <v>1313.6</v>
      </c>
      <c r="F48" s="133">
        <v>14081.369569999993</v>
      </c>
      <c r="G48" s="1093">
        <f t="shared" ref="G48:G51" si="18">E48/$E$51</f>
        <v>0.10486652190573507</v>
      </c>
      <c r="H48" s="238">
        <f t="shared" ref="H48:H51" si="19">(E48-I48)/I48</f>
        <v>8.0085512251274346E-2</v>
      </c>
      <c r="I48" s="808">
        <v>1216.2</v>
      </c>
      <c r="J48" s="185">
        <v>13011.152239999999</v>
      </c>
      <c r="K48" s="193">
        <f t="shared" ref="K48:K51" si="20">I48/$I$51</f>
        <v>9.1042474510802038E-2</v>
      </c>
      <c r="L48" s="151"/>
    </row>
    <row r="49" spans="1:12" ht="12.95" customHeight="1" x14ac:dyDescent="0.2">
      <c r="A49" s="1002"/>
      <c r="B49" s="1003"/>
      <c r="C49" s="154" t="s">
        <v>8</v>
      </c>
      <c r="D49" s="132">
        <v>9445</v>
      </c>
      <c r="E49" s="151">
        <v>982.5</v>
      </c>
      <c r="F49" s="133">
        <v>10531.8</v>
      </c>
      <c r="G49" s="1093">
        <f t="shared" si="18"/>
        <v>7.8434346659854381E-2</v>
      </c>
      <c r="H49" s="238">
        <f t="shared" si="19"/>
        <v>-0.20335684748236435</v>
      </c>
      <c r="I49" s="808">
        <v>1233.3</v>
      </c>
      <c r="J49" s="185">
        <v>13193.7</v>
      </c>
      <c r="K49" s="193">
        <f t="shared" si="20"/>
        <v>9.2322548770080698E-2</v>
      </c>
      <c r="L49" s="151"/>
    </row>
    <row r="50" spans="1:12" ht="12.95" customHeight="1" x14ac:dyDescent="0.2">
      <c r="A50" s="1002"/>
      <c r="B50" s="1003"/>
      <c r="C50" s="154" t="s">
        <v>9</v>
      </c>
      <c r="D50" s="132">
        <v>108302</v>
      </c>
      <c r="E50" s="151">
        <v>1867.6</v>
      </c>
      <c r="F50" s="133">
        <v>20019.599999999999</v>
      </c>
      <c r="G50" s="1093">
        <f t="shared" si="18"/>
        <v>0.14909311534040104</v>
      </c>
      <c r="H50" s="238">
        <f t="shared" si="19"/>
        <v>-0.21131756756756762</v>
      </c>
      <c r="I50" s="808">
        <v>2368</v>
      </c>
      <c r="J50" s="185">
        <v>25332.799999999999</v>
      </c>
      <c r="K50" s="193">
        <f t="shared" si="20"/>
        <v>0.17726408455975926</v>
      </c>
      <c r="L50" s="151"/>
    </row>
    <row r="51" spans="1:12" ht="12.95" customHeight="1" thickBot="1" x14ac:dyDescent="0.25">
      <c r="A51" s="1004"/>
      <c r="B51" s="1005"/>
      <c r="C51" s="174" t="s">
        <v>2</v>
      </c>
      <c r="D51" s="175">
        <v>118088</v>
      </c>
      <c r="E51" s="176">
        <v>12526.400000000001</v>
      </c>
      <c r="F51" s="177">
        <v>134277.03239999997</v>
      </c>
      <c r="G51" s="1105">
        <f t="shared" si="18"/>
        <v>1</v>
      </c>
      <c r="H51" s="1101">
        <f t="shared" si="19"/>
        <v>-6.2296947284895043E-2</v>
      </c>
      <c r="I51" s="818">
        <v>13358.6</v>
      </c>
      <c r="J51" s="188">
        <v>142910.45928999997</v>
      </c>
      <c r="K51" s="195">
        <f t="shared" si="20"/>
        <v>1</v>
      </c>
      <c r="L51" s="178"/>
    </row>
    <row r="52" spans="1:12" ht="12.95" customHeight="1" thickTop="1" x14ac:dyDescent="0.2">
      <c r="A52" s="1024" t="str">
        <f>T!E17</f>
        <v>III. čtvrtletí</v>
      </c>
      <c r="B52" s="1025"/>
      <c r="C52" s="154" t="s">
        <v>6</v>
      </c>
      <c r="D52" s="132">
        <f>D47</f>
        <v>81</v>
      </c>
      <c r="E52" s="151">
        <f>E37+E42+E47</f>
        <v>22969.1</v>
      </c>
      <c r="F52" s="133">
        <f>F37+F42+F47</f>
        <v>246164.98045999999</v>
      </c>
      <c r="G52" s="1093">
        <f>E52/$E$56</f>
        <v>0.67677199226852724</v>
      </c>
      <c r="H52" s="238">
        <f>(E52-I52)/I52</f>
        <v>8.9034717829782964E-3</v>
      </c>
      <c r="I52" s="808">
        <v>22766.400000000001</v>
      </c>
      <c r="J52" s="185">
        <v>243604.30906</v>
      </c>
      <c r="K52" s="193">
        <f>I52/$I$56</f>
        <v>0.68095186820286435</v>
      </c>
      <c r="L52" s="148"/>
    </row>
    <row r="53" spans="1:12" ht="12.95" customHeight="1" x14ac:dyDescent="0.2">
      <c r="A53" s="1002"/>
      <c r="B53" s="1003"/>
      <c r="C53" s="154" t="s">
        <v>7</v>
      </c>
      <c r="D53" s="132">
        <f>D48</f>
        <v>260</v>
      </c>
      <c r="E53" s="151">
        <f t="shared" ref="E53:F55" si="21">E38+E43+E48</f>
        <v>3691.4</v>
      </c>
      <c r="F53" s="133">
        <f t="shared" si="21"/>
        <v>39561.674930000001</v>
      </c>
      <c r="G53" s="1093">
        <f t="shared" ref="G53:G56" si="22">E53/$E$56</f>
        <v>0.1087650858004903</v>
      </c>
      <c r="H53" s="238">
        <f t="shared" ref="H53:H56" si="23">(E53-I53)/I53</f>
        <v>0.16264566929133861</v>
      </c>
      <c r="I53" s="808">
        <v>3175</v>
      </c>
      <c r="J53" s="185">
        <v>33971.671740000005</v>
      </c>
      <c r="K53" s="193">
        <f t="shared" ref="K53:K56" si="24">I53/$I$56</f>
        <v>9.4965483411698554E-2</v>
      </c>
      <c r="L53" s="148"/>
    </row>
    <row r="54" spans="1:12" ht="12.95" customHeight="1" x14ac:dyDescent="0.2">
      <c r="A54" s="1002"/>
      <c r="B54" s="1003"/>
      <c r="C54" s="154" t="s">
        <v>8</v>
      </c>
      <c r="D54" s="132">
        <f t="shared" ref="D54:D55" si="25">D49</f>
        <v>9445</v>
      </c>
      <c r="E54" s="151">
        <f t="shared" si="21"/>
        <v>2509.1</v>
      </c>
      <c r="F54" s="133">
        <f t="shared" si="21"/>
        <v>26890.799999999999</v>
      </c>
      <c r="G54" s="1093">
        <f t="shared" si="22"/>
        <v>7.3929261738638508E-2</v>
      </c>
      <c r="H54" s="238">
        <f t="shared" si="23"/>
        <v>-2.2022139070782838E-2</v>
      </c>
      <c r="I54" s="808">
        <v>2565.6000000000004</v>
      </c>
      <c r="J54" s="185">
        <v>27451.7</v>
      </c>
      <c r="K54" s="193">
        <f t="shared" si="24"/>
        <v>7.6738092674347669E-2</v>
      </c>
      <c r="L54" s="148"/>
    </row>
    <row r="55" spans="1:12" ht="12.95" customHeight="1" x14ac:dyDescent="0.2">
      <c r="A55" s="1002"/>
      <c r="B55" s="1003"/>
      <c r="C55" s="154" t="s">
        <v>9</v>
      </c>
      <c r="D55" s="132">
        <f t="shared" si="25"/>
        <v>108302</v>
      </c>
      <c r="E55" s="151">
        <f t="shared" si="21"/>
        <v>4769.6000000000004</v>
      </c>
      <c r="F55" s="133">
        <f t="shared" si="21"/>
        <v>51116.299999999996</v>
      </c>
      <c r="G55" s="1093">
        <f t="shared" si="22"/>
        <v>0.14053366019234398</v>
      </c>
      <c r="H55" s="238">
        <f t="shared" si="23"/>
        <v>-3.1789208720717686E-2</v>
      </c>
      <c r="I55" s="808">
        <v>4926.2</v>
      </c>
      <c r="J55" s="185">
        <v>52709.3</v>
      </c>
      <c r="K55" s="193">
        <f t="shared" si="24"/>
        <v>0.14734455571108959</v>
      </c>
      <c r="L55" s="148"/>
    </row>
    <row r="56" spans="1:12" ht="12.95" customHeight="1" x14ac:dyDescent="0.2">
      <c r="A56" s="1002"/>
      <c r="B56" s="1003"/>
      <c r="C56" s="157" t="s">
        <v>2</v>
      </c>
      <c r="D56" s="158">
        <f>SUM(D52:D55)</f>
        <v>118088</v>
      </c>
      <c r="E56" s="159">
        <f>SUM(E52:E55)</f>
        <v>33939.199999999997</v>
      </c>
      <c r="F56" s="160">
        <f>SUM(F52:F55)</f>
        <v>363733.75538999995</v>
      </c>
      <c r="G56" s="1100">
        <f t="shared" si="22"/>
        <v>1</v>
      </c>
      <c r="H56" s="1088">
        <f t="shared" si="23"/>
        <v>1.5134656568919519E-2</v>
      </c>
      <c r="I56" s="813">
        <v>33433.199999999997</v>
      </c>
      <c r="J56" s="189">
        <v>357736.98080000002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815"/>
      <c r="J57" s="198"/>
      <c r="K57" s="201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280</v>
      </c>
      <c r="L1" s="1010"/>
    </row>
    <row r="2" spans="1:17" ht="6.75" customHeight="1" x14ac:dyDescent="0.2"/>
    <row r="3" spans="1:17" ht="30" customHeight="1" x14ac:dyDescent="0.2">
      <c r="A3" s="1023" t="s">
        <v>238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118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183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21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6</v>
      </c>
      <c r="D10" s="132">
        <v>96</v>
      </c>
      <c r="E10" s="151">
        <v>7424.9</v>
      </c>
      <c r="F10" s="133">
        <v>79547.093079999991</v>
      </c>
      <c r="G10" s="1092">
        <f>E10/$E$14</f>
        <v>0.70834088589118582</v>
      </c>
      <c r="H10" s="238">
        <f>(E10-I10)/I10</f>
        <v>-6.6508253812595078E-2</v>
      </c>
      <c r="I10" s="808">
        <v>7953.9</v>
      </c>
      <c r="J10" s="185">
        <v>85017.926690000008</v>
      </c>
      <c r="K10" s="192">
        <f>I10/$I$14</f>
        <v>0.73456100331544771</v>
      </c>
      <c r="L10" s="148"/>
    </row>
    <row r="11" spans="1:17" ht="12.95" customHeight="1" x14ac:dyDescent="0.2">
      <c r="A11" s="998"/>
      <c r="B11" s="999"/>
      <c r="C11" s="154" t="s">
        <v>7</v>
      </c>
      <c r="D11" s="132">
        <v>308</v>
      </c>
      <c r="E11" s="151">
        <v>1227.0999999999999</v>
      </c>
      <c r="F11" s="133">
        <v>13146.946059999997</v>
      </c>
      <c r="G11" s="1093">
        <f>E11/$E$14</f>
        <v>0.11706623672737332</v>
      </c>
      <c r="H11" s="238">
        <f>(E11-I11)/I11</f>
        <v>-8.4841628959276029E-3</v>
      </c>
      <c r="I11" s="808">
        <v>1237.5999999999999</v>
      </c>
      <c r="J11" s="185">
        <v>13227.989009999998</v>
      </c>
      <c r="K11" s="193">
        <f>I11/$I$14</f>
        <v>0.11429521338000202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154" t="s">
        <v>8</v>
      </c>
      <c r="D12" s="132">
        <v>8593</v>
      </c>
      <c r="E12" s="151">
        <v>767.6</v>
      </c>
      <c r="F12" s="133">
        <v>8223.4</v>
      </c>
      <c r="G12" s="1093">
        <f>E12/$E$14</f>
        <v>7.3229600938743186E-2</v>
      </c>
      <c r="H12" s="238">
        <f t="shared" ref="H12:H14" si="0">(E12-I12)/I12</f>
        <v>0.15672091621458709</v>
      </c>
      <c r="I12" s="808">
        <v>663.6</v>
      </c>
      <c r="J12" s="185">
        <v>7093.1</v>
      </c>
      <c r="K12" s="193">
        <f>I12/$I$14</f>
        <v>6.1284989979774843E-2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9</v>
      </c>
      <c r="D13" s="132">
        <v>83698</v>
      </c>
      <c r="E13" s="151">
        <v>1062.5</v>
      </c>
      <c r="F13" s="133">
        <v>11383.5</v>
      </c>
      <c r="G13" s="1093">
        <f>E13/$E$14</f>
        <v>0.10136327644269755</v>
      </c>
      <c r="H13" s="238">
        <f t="shared" si="0"/>
        <v>9.198355601233299E-2</v>
      </c>
      <c r="I13" s="808">
        <v>973</v>
      </c>
      <c r="J13" s="185">
        <v>10400.1</v>
      </c>
      <c r="K13" s="193">
        <f>I13/$I$14</f>
        <v>8.9858793324775352E-2</v>
      </c>
      <c r="L13" s="149"/>
      <c r="M13" s="134"/>
      <c r="O13" s="134"/>
      <c r="P13" s="134"/>
      <c r="Q13" s="134"/>
    </row>
    <row r="14" spans="1:17" ht="12.95" customHeight="1" x14ac:dyDescent="0.2">
      <c r="A14" s="1000"/>
      <c r="B14" s="1001"/>
      <c r="C14" s="156" t="s">
        <v>2</v>
      </c>
      <c r="D14" s="145">
        <v>92695</v>
      </c>
      <c r="E14" s="146">
        <v>10482.1</v>
      </c>
      <c r="F14" s="147">
        <v>112300.93913999999</v>
      </c>
      <c r="G14" s="1096">
        <f>SUM(G10:G13)</f>
        <v>0.99999999999999978</v>
      </c>
      <c r="H14" s="1086">
        <f t="shared" si="0"/>
        <v>-3.1953897729056803E-2</v>
      </c>
      <c r="I14" s="810">
        <v>10828.1</v>
      </c>
      <c r="J14" s="186">
        <v>115739.11570000002</v>
      </c>
      <c r="K14" s="194">
        <f>SUM(K10:K13)</f>
        <v>0.99999999999999989</v>
      </c>
      <c r="L14" s="166"/>
      <c r="M14" s="134"/>
    </row>
    <row r="15" spans="1:17" ht="12.95" customHeight="1" x14ac:dyDescent="0.2">
      <c r="A15" s="1002" t="str">
        <f>T!J21</f>
        <v>srpen</v>
      </c>
      <c r="B15" s="1003"/>
      <c r="C15" s="154" t="s">
        <v>6</v>
      </c>
      <c r="D15" s="132">
        <v>97</v>
      </c>
      <c r="E15" s="151">
        <v>7824</v>
      </c>
      <c r="F15" s="133">
        <v>83856.604310000024</v>
      </c>
      <c r="G15" s="1093">
        <f>E15/$E$19</f>
        <v>0.69588729187419951</v>
      </c>
      <c r="H15" s="238">
        <f>(E15-I15)/I15</f>
        <v>8.2864028248514996E-3</v>
      </c>
      <c r="I15" s="808">
        <v>7759.7</v>
      </c>
      <c r="J15" s="185">
        <v>83143.412399999987</v>
      </c>
      <c r="K15" s="193">
        <f>I15/$I$19</f>
        <v>0.73422212970497525</v>
      </c>
      <c r="L15" s="149"/>
      <c r="M15" s="134"/>
      <c r="N15" s="134"/>
    </row>
    <row r="16" spans="1:17" ht="12.95" customHeight="1" x14ac:dyDescent="0.2">
      <c r="A16" s="1002"/>
      <c r="B16" s="1003"/>
      <c r="C16" s="154" t="s">
        <v>7</v>
      </c>
      <c r="D16" s="132">
        <v>308</v>
      </c>
      <c r="E16" s="151">
        <v>1437.2</v>
      </c>
      <c r="F16" s="133">
        <v>15403.223129999993</v>
      </c>
      <c r="G16" s="1093">
        <f t="shared" ref="G16:G17" si="1">E16/$E$19</f>
        <v>0.12782837626298563</v>
      </c>
      <c r="H16" s="238">
        <f>(E16-I16)/I16</f>
        <v>0.21621392908521619</v>
      </c>
      <c r="I16" s="808">
        <v>1181.7</v>
      </c>
      <c r="J16" s="185">
        <v>12661.932339999999</v>
      </c>
      <c r="K16" s="193">
        <f t="shared" ref="K16:K18" si="2">I16/$I$19</f>
        <v>0.11181234979089001</v>
      </c>
      <c r="L16" s="150"/>
      <c r="M16" s="137"/>
      <c r="N16" s="134"/>
    </row>
    <row r="17" spans="1:21" ht="12.95" customHeight="1" x14ac:dyDescent="0.2">
      <c r="A17" s="1002"/>
      <c r="B17" s="1003"/>
      <c r="C17" s="154" t="s">
        <v>8</v>
      </c>
      <c r="D17" s="132">
        <v>8591</v>
      </c>
      <c r="E17" s="151">
        <v>831.3</v>
      </c>
      <c r="F17" s="133">
        <v>8909.4</v>
      </c>
      <c r="G17" s="1093">
        <f t="shared" si="1"/>
        <v>7.3938024761633692E-2</v>
      </c>
      <c r="H17" s="238">
        <f t="shared" ref="H17:H19" si="3">(E17-I17)/I17</f>
        <v>0.25992725068202488</v>
      </c>
      <c r="I17" s="808">
        <v>659.8</v>
      </c>
      <c r="J17" s="185">
        <v>7069.3</v>
      </c>
      <c r="K17" s="193">
        <f>I17/$I$19</f>
        <v>6.2430217815036999E-2</v>
      </c>
      <c r="L17" s="149"/>
      <c r="M17" s="134"/>
      <c r="N17" s="134"/>
      <c r="O17" s="134"/>
      <c r="P17" s="134"/>
    </row>
    <row r="18" spans="1:21" ht="12.95" customHeight="1" x14ac:dyDescent="0.2">
      <c r="A18" s="1002"/>
      <c r="B18" s="1003"/>
      <c r="C18" s="154" t="s">
        <v>9</v>
      </c>
      <c r="D18" s="132">
        <v>83661</v>
      </c>
      <c r="E18" s="151">
        <v>1150.7</v>
      </c>
      <c r="F18" s="133">
        <v>12333.1</v>
      </c>
      <c r="G18" s="1093">
        <f>E18/$E$19</f>
        <v>0.10234630710118116</v>
      </c>
      <c r="H18" s="238">
        <f t="shared" si="3"/>
        <v>0.18947694852181113</v>
      </c>
      <c r="I18" s="808">
        <v>967.4</v>
      </c>
      <c r="J18" s="185">
        <v>10365.200000000001</v>
      </c>
      <c r="K18" s="193">
        <f t="shared" si="2"/>
        <v>9.1535302689097903E-2</v>
      </c>
      <c r="L18" s="149"/>
      <c r="M18" s="134"/>
      <c r="N18" s="134"/>
      <c r="O18" s="134"/>
      <c r="P18" s="134"/>
    </row>
    <row r="19" spans="1:21" ht="12.95" customHeight="1" x14ac:dyDescent="0.2">
      <c r="A19" s="1002"/>
      <c r="B19" s="1003"/>
      <c r="C19" s="156" t="s">
        <v>2</v>
      </c>
      <c r="D19" s="145">
        <v>92657</v>
      </c>
      <c r="E19" s="146">
        <v>11243.2</v>
      </c>
      <c r="F19" s="147">
        <v>120502.32744000002</v>
      </c>
      <c r="G19" s="1096">
        <f>SUM(G15:G18)</f>
        <v>1</v>
      </c>
      <c r="H19" s="1086">
        <f t="shared" si="3"/>
        <v>6.3830592509887998E-2</v>
      </c>
      <c r="I19" s="810">
        <v>10568.599999999999</v>
      </c>
      <c r="J19" s="186">
        <v>113239.84473999999</v>
      </c>
      <c r="K19" s="194">
        <f>SUM(K15:K18)</f>
        <v>1.0000000000000002</v>
      </c>
      <c r="L19" s="166"/>
      <c r="M19" s="134"/>
      <c r="N19" s="134"/>
      <c r="O19" s="134"/>
      <c r="P19" s="134"/>
    </row>
    <row r="20" spans="1:21" ht="12.95" customHeight="1" x14ac:dyDescent="0.2">
      <c r="A20" s="1002" t="str">
        <f>T!J22</f>
        <v>září</v>
      </c>
      <c r="B20" s="1003"/>
      <c r="C20" s="153" t="s">
        <v>6</v>
      </c>
      <c r="D20" s="171">
        <v>97</v>
      </c>
      <c r="E20" s="173">
        <v>8560</v>
      </c>
      <c r="F20" s="172">
        <v>91759.189330000008</v>
      </c>
      <c r="G20" s="1092">
        <f>E20/$E$24</f>
        <v>0.67716161696068344</v>
      </c>
      <c r="H20" s="776">
        <f>(E20-I20)/I20</f>
        <v>-0.10570634572389721</v>
      </c>
      <c r="I20" s="807">
        <v>9571.7999999999993</v>
      </c>
      <c r="J20" s="187">
        <v>102399.38298000001</v>
      </c>
      <c r="K20" s="192">
        <f>I20/$I$24</f>
        <v>0.66150645832325472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1002"/>
      <c r="B21" s="1003"/>
      <c r="C21" s="154" t="s">
        <v>7</v>
      </c>
      <c r="D21" s="132">
        <v>310</v>
      </c>
      <c r="E21" s="151">
        <v>1627.6</v>
      </c>
      <c r="F21" s="133">
        <v>17447.405809999997</v>
      </c>
      <c r="G21" s="1093">
        <f t="shared" ref="G21:G23" si="4">E21/$E$24</f>
        <v>0.12875563642116922</v>
      </c>
      <c r="H21" s="238">
        <f t="shared" ref="H21:H24" si="5">(E21-I21)/I21</f>
        <v>-0.13273298875686051</v>
      </c>
      <c r="I21" s="808">
        <v>1876.7</v>
      </c>
      <c r="J21" s="185">
        <v>20076.424780000012</v>
      </c>
      <c r="K21" s="193">
        <f t="shared" ref="K21:K22" si="6">I21/$I$24</f>
        <v>0.12969861158144261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1002"/>
      <c r="B22" s="1003"/>
      <c r="C22" s="154" t="s">
        <v>8</v>
      </c>
      <c r="D22" s="132">
        <v>8593</v>
      </c>
      <c r="E22" s="151">
        <v>1029</v>
      </c>
      <c r="F22" s="133">
        <v>11029.9</v>
      </c>
      <c r="G22" s="1093">
        <f t="shared" si="4"/>
        <v>8.1401787833241035E-2</v>
      </c>
      <c r="H22" s="238">
        <f t="shared" si="5"/>
        <v>-0.16</v>
      </c>
      <c r="I22" s="808">
        <v>1225</v>
      </c>
      <c r="J22" s="185">
        <v>13105.2</v>
      </c>
      <c r="K22" s="193">
        <f t="shared" si="6"/>
        <v>8.4659668134100904E-2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1002"/>
      <c r="B23" s="1003"/>
      <c r="C23" s="154" t="s">
        <v>9</v>
      </c>
      <c r="D23" s="132">
        <v>83665</v>
      </c>
      <c r="E23" s="151">
        <v>1424.4</v>
      </c>
      <c r="F23" s="133">
        <v>15268.4</v>
      </c>
      <c r="G23" s="1093">
        <f t="shared" si="4"/>
        <v>0.11268095878490626</v>
      </c>
      <c r="H23" s="238">
        <f t="shared" si="5"/>
        <v>-0.20699253980625762</v>
      </c>
      <c r="I23" s="808">
        <v>1796.2</v>
      </c>
      <c r="J23" s="185">
        <v>19215.2</v>
      </c>
      <c r="K23" s="193">
        <f>I23/$I$24</f>
        <v>0.12413526196120168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1004"/>
      <c r="B24" s="1005"/>
      <c r="C24" s="174" t="s">
        <v>2</v>
      </c>
      <c r="D24" s="175">
        <v>92665</v>
      </c>
      <c r="E24" s="176">
        <v>12641</v>
      </c>
      <c r="F24" s="177">
        <v>135504.89514000001</v>
      </c>
      <c r="G24" s="1105">
        <f>SUM(G20:G23)</f>
        <v>0.99999999999999989</v>
      </c>
      <c r="H24" s="1101">
        <f t="shared" si="5"/>
        <v>-0.12638133478924929</v>
      </c>
      <c r="I24" s="818">
        <v>14469.7</v>
      </c>
      <c r="J24" s="188">
        <v>154796.20776000005</v>
      </c>
      <c r="K24" s="195">
        <f>SUM(K20:K23)</f>
        <v>0.99999999999999989</v>
      </c>
      <c r="L24" s="178"/>
    </row>
    <row r="25" spans="1:21" ht="12.95" customHeight="1" thickTop="1" x14ac:dyDescent="0.2">
      <c r="A25" s="1024" t="str">
        <f>T!E17</f>
        <v>III. čtvrtletí</v>
      </c>
      <c r="B25" s="1025"/>
      <c r="C25" s="154" t="s">
        <v>6</v>
      </c>
      <c r="D25" s="132">
        <f>D20</f>
        <v>97</v>
      </c>
      <c r="E25" s="151">
        <f>E10+E15+E20</f>
        <v>23808.9</v>
      </c>
      <c r="F25" s="133">
        <f>F10+F15+F20</f>
        <v>255162.88672000001</v>
      </c>
      <c r="G25" s="1093">
        <f>E25/$E$29</f>
        <v>0.69279788630140571</v>
      </c>
      <c r="H25" s="238">
        <f>(E25-I25)/I25</f>
        <v>-5.8393381160669652E-2</v>
      </c>
      <c r="I25" s="812">
        <v>25285.399999999998</v>
      </c>
      <c r="J25" s="185">
        <v>270560.72207000002</v>
      </c>
      <c r="K25" s="193">
        <f>I25/$I$29</f>
        <v>0.7049885129257466</v>
      </c>
      <c r="L25" s="148"/>
    </row>
    <row r="26" spans="1:21" ht="12.95" customHeight="1" x14ac:dyDescent="0.2">
      <c r="A26" s="1002"/>
      <c r="B26" s="1003"/>
      <c r="C26" s="154" t="s">
        <v>7</v>
      </c>
      <c r="D26" s="132">
        <f>D21</f>
        <v>310</v>
      </c>
      <c r="E26" s="151">
        <f t="shared" ref="E26:F28" si="7">E11+E16+E21</f>
        <v>4291.8999999999996</v>
      </c>
      <c r="F26" s="133">
        <f t="shared" si="7"/>
        <v>45997.574999999983</v>
      </c>
      <c r="G26" s="1093">
        <f t="shared" ref="G26:G28" si="8">E26/$E$29</f>
        <v>0.1248868804613822</v>
      </c>
      <c r="H26" s="238">
        <f t="shared" ref="H26:H29" si="9">(E26-I26)/I26</f>
        <v>-9.5437616387345522E-4</v>
      </c>
      <c r="I26" s="808">
        <v>4296</v>
      </c>
      <c r="J26" s="185">
        <v>45966.346130000005</v>
      </c>
      <c r="K26" s="193">
        <f t="shared" ref="K26:K28" si="10">I26/$I$29</f>
        <v>0.11977784221444025</v>
      </c>
      <c r="L26" s="148"/>
    </row>
    <row r="27" spans="1:21" ht="12.95" customHeight="1" x14ac:dyDescent="0.2">
      <c r="A27" s="1002"/>
      <c r="B27" s="1003"/>
      <c r="C27" s="154" t="s">
        <v>8</v>
      </c>
      <c r="D27" s="132">
        <f t="shared" ref="D27:D28" si="11">D22</f>
        <v>8593</v>
      </c>
      <c r="E27" s="151">
        <f t="shared" si="7"/>
        <v>2627.9</v>
      </c>
      <c r="F27" s="133">
        <f t="shared" si="7"/>
        <v>28162.699999999997</v>
      </c>
      <c r="G27" s="1093">
        <f t="shared" si="8"/>
        <v>7.6467353191935122E-2</v>
      </c>
      <c r="H27" s="238">
        <f t="shared" si="9"/>
        <v>3.1196044576989483E-2</v>
      </c>
      <c r="I27" s="808">
        <v>2548.4</v>
      </c>
      <c r="J27" s="185">
        <v>27267.600000000002</v>
      </c>
      <c r="K27" s="193">
        <f t="shared" si="10"/>
        <v>7.105257288158276E-2</v>
      </c>
      <c r="L27" s="148"/>
    </row>
    <row r="28" spans="1:21" ht="12.95" customHeight="1" x14ac:dyDescent="0.2">
      <c r="A28" s="1002"/>
      <c r="B28" s="1003"/>
      <c r="C28" s="154" t="s">
        <v>9</v>
      </c>
      <c r="D28" s="132">
        <f t="shared" si="11"/>
        <v>83665</v>
      </c>
      <c r="E28" s="151">
        <f t="shared" si="7"/>
        <v>3637.6</v>
      </c>
      <c r="F28" s="133">
        <f t="shared" si="7"/>
        <v>38985</v>
      </c>
      <c r="G28" s="1093">
        <f t="shared" si="8"/>
        <v>0.1058478800452769</v>
      </c>
      <c r="H28" s="238">
        <f t="shared" si="9"/>
        <v>-2.6494674302842275E-2</v>
      </c>
      <c r="I28" s="808">
        <v>3736.6000000000004</v>
      </c>
      <c r="J28" s="185">
        <v>39980.5</v>
      </c>
      <c r="K28" s="193">
        <f t="shared" si="10"/>
        <v>0.10418107197823033</v>
      </c>
      <c r="L28" s="148"/>
    </row>
    <row r="29" spans="1:21" ht="12.95" customHeight="1" x14ac:dyDescent="0.2">
      <c r="A29" s="1002"/>
      <c r="B29" s="1003"/>
      <c r="C29" s="157" t="s">
        <v>2</v>
      </c>
      <c r="D29" s="158">
        <f>SUM(D25:D28)</f>
        <v>92665</v>
      </c>
      <c r="E29" s="159">
        <f>SUM(E25:E28)</f>
        <v>34366.300000000003</v>
      </c>
      <c r="F29" s="160">
        <f>SUM(F25:F28)</f>
        <v>368308.16172000003</v>
      </c>
      <c r="G29" s="1100">
        <f>SUM(G25:G28)</f>
        <v>0.99999999999999989</v>
      </c>
      <c r="H29" s="1088">
        <f t="shared" si="9"/>
        <v>-4.1824660406397034E-2</v>
      </c>
      <c r="I29" s="813">
        <v>35866.400000000001</v>
      </c>
      <c r="J29" s="189">
        <v>383775.16820000001</v>
      </c>
      <c r="K29" s="196">
        <f>SUM(K25:K28)</f>
        <v>0.99999999999999989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815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56" t="s">
        <v>119</v>
      </c>
      <c r="B32" s="1056"/>
      <c r="C32" s="1056"/>
      <c r="D32" s="1057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13">
        <f>T!G17</f>
        <v>2016</v>
      </c>
      <c r="F33" s="1014"/>
      <c r="G33" s="1014"/>
      <c r="H33" s="803"/>
      <c r="I33" s="1015">
        <f>E33-1</f>
        <v>2015</v>
      </c>
      <c r="J33" s="1016"/>
      <c r="K33" s="1017"/>
      <c r="L33" s="148"/>
    </row>
    <row r="34" spans="1:12" ht="24.95" customHeight="1" x14ac:dyDescent="0.25">
      <c r="A34" s="129"/>
      <c r="B34" s="130"/>
      <c r="C34" s="131"/>
      <c r="D34" s="131"/>
      <c r="E34" s="1089"/>
      <c r="F34" s="1090"/>
      <c r="G34" s="1091"/>
      <c r="H34" s="987" t="s">
        <v>112</v>
      </c>
      <c r="I34" s="804"/>
      <c r="J34" s="182"/>
      <c r="K34" s="183"/>
      <c r="L34" s="148"/>
    </row>
    <row r="35" spans="1:12" ht="24.95" customHeight="1" x14ac:dyDescent="0.25">
      <c r="A35" s="129"/>
      <c r="B35" s="161"/>
      <c r="C35" s="161"/>
      <c r="D35" s="1019" t="s">
        <v>0</v>
      </c>
      <c r="E35" s="986" t="s">
        <v>41</v>
      </c>
      <c r="F35" s="987"/>
      <c r="G35" s="898" t="s">
        <v>111</v>
      </c>
      <c r="H35" s="987"/>
      <c r="I35" s="1021" t="s">
        <v>41</v>
      </c>
      <c r="J35" s="1022"/>
      <c r="K35" s="190" t="s">
        <v>111</v>
      </c>
      <c r="L35" s="148"/>
    </row>
    <row r="36" spans="1:12" ht="12.95" customHeight="1" x14ac:dyDescent="0.25">
      <c r="A36" s="1018" t="s">
        <v>164</v>
      </c>
      <c r="B36" s="1018"/>
      <c r="C36" s="213" t="s">
        <v>48</v>
      </c>
      <c r="D36" s="1020"/>
      <c r="E36" s="163" t="s">
        <v>154</v>
      </c>
      <c r="F36" s="897" t="s">
        <v>1</v>
      </c>
      <c r="G36" s="899" t="s">
        <v>69</v>
      </c>
      <c r="H36" s="1018"/>
      <c r="I36" s="806" t="s">
        <v>165</v>
      </c>
      <c r="J36" s="184" t="s">
        <v>1</v>
      </c>
      <c r="K36" s="191" t="s">
        <v>69</v>
      </c>
      <c r="L36" s="152"/>
    </row>
    <row r="37" spans="1:12" ht="12.95" customHeight="1" x14ac:dyDescent="0.2">
      <c r="A37" s="996" t="str">
        <f>T!J20</f>
        <v>červenec</v>
      </c>
      <c r="B37" s="997"/>
      <c r="C37" s="153" t="s">
        <v>6</v>
      </c>
      <c r="D37" s="132">
        <v>140</v>
      </c>
      <c r="E37" s="151">
        <v>33738.821000000004</v>
      </c>
      <c r="F37" s="133">
        <v>361312.22945000004</v>
      </c>
      <c r="G37" s="1093">
        <f>E37/$E$41</f>
        <v>0.83515604547368205</v>
      </c>
      <c r="H37" s="238">
        <f>(E37-I37)/I37</f>
        <v>9.5277435338895437E-3</v>
      </c>
      <c r="I37" s="808">
        <v>33420.400000000001</v>
      </c>
      <c r="J37" s="185">
        <v>357052.33156999998</v>
      </c>
      <c r="K37" s="193">
        <f>I37/$I$41</f>
        <v>0.84058805548730309</v>
      </c>
      <c r="L37" s="148"/>
    </row>
    <row r="38" spans="1:12" ht="12.95" customHeight="1" x14ac:dyDescent="0.2">
      <c r="A38" s="998"/>
      <c r="B38" s="999"/>
      <c r="C38" s="154" t="s">
        <v>7</v>
      </c>
      <c r="D38" s="132">
        <v>470</v>
      </c>
      <c r="E38" s="151">
        <v>2109.8130000000001</v>
      </c>
      <c r="F38" s="133">
        <v>22593.813789999993</v>
      </c>
      <c r="G38" s="1093">
        <f t="shared" ref="G38:G41" si="12">E38/$E$41</f>
        <v>5.2225389908229621E-2</v>
      </c>
      <c r="H38" s="238">
        <f>(E38-I38)/I38</f>
        <v>-6.5420598006644473E-2</v>
      </c>
      <c r="I38" s="808">
        <v>2257.5</v>
      </c>
      <c r="J38" s="185">
        <v>24125.136770000012</v>
      </c>
      <c r="K38" s="193">
        <f t="shared" ref="K38:K41" si="13">I38/$I$41</f>
        <v>5.6780515351778749E-2</v>
      </c>
      <c r="L38" s="149"/>
    </row>
    <row r="39" spans="1:12" ht="12.95" customHeight="1" x14ac:dyDescent="0.2">
      <c r="A39" s="998"/>
      <c r="B39" s="999"/>
      <c r="C39" s="154" t="s">
        <v>8</v>
      </c>
      <c r="D39" s="132">
        <v>17885</v>
      </c>
      <c r="E39" s="151">
        <v>1367.0020000000002</v>
      </c>
      <c r="F39" s="133">
        <v>14649.242</v>
      </c>
      <c r="G39" s="1093">
        <f t="shared" si="12"/>
        <v>3.3838170707702397E-2</v>
      </c>
      <c r="H39" s="238">
        <f t="shared" ref="H39:H41" si="14">(E39-I39)/I39</f>
        <v>0.11341413651072656</v>
      </c>
      <c r="I39" s="808">
        <v>1227.7570000000001</v>
      </c>
      <c r="J39" s="185">
        <v>13124.787</v>
      </c>
      <c r="K39" s="193">
        <f t="shared" si="13"/>
        <v>3.0880476273202138E-2</v>
      </c>
      <c r="L39" s="149"/>
    </row>
    <row r="40" spans="1:12" ht="12.95" customHeight="1" x14ac:dyDescent="0.2">
      <c r="A40" s="998"/>
      <c r="B40" s="999"/>
      <c r="C40" s="154" t="s">
        <v>9</v>
      </c>
      <c r="D40" s="132">
        <v>365759</v>
      </c>
      <c r="E40" s="151">
        <v>3182.5880000000002</v>
      </c>
      <c r="F40" s="133">
        <v>34095.273999999998</v>
      </c>
      <c r="G40" s="1093">
        <f t="shared" si="12"/>
        <v>7.8780393910385757E-2</v>
      </c>
      <c r="H40" s="238">
        <f t="shared" si="14"/>
        <v>0.11564062116591313</v>
      </c>
      <c r="I40" s="808">
        <v>2852.7</v>
      </c>
      <c r="J40" s="185">
        <v>30492.2</v>
      </c>
      <c r="K40" s="193">
        <f t="shared" si="13"/>
        <v>7.1750952887716157E-2</v>
      </c>
      <c r="L40" s="149"/>
    </row>
    <row r="41" spans="1:12" ht="12.95" customHeight="1" x14ac:dyDescent="0.2">
      <c r="A41" s="1000"/>
      <c r="B41" s="1001"/>
      <c r="C41" s="156" t="s">
        <v>2</v>
      </c>
      <c r="D41" s="145">
        <v>384254</v>
      </c>
      <c r="E41" s="146">
        <v>40398.224000000009</v>
      </c>
      <c r="F41" s="147">
        <v>432650.55924000003</v>
      </c>
      <c r="G41" s="1096">
        <f t="shared" si="12"/>
        <v>1</v>
      </c>
      <c r="H41" s="1086">
        <f t="shared" si="14"/>
        <v>1.6093899453642237E-2</v>
      </c>
      <c r="I41" s="810">
        <v>39758.356999999996</v>
      </c>
      <c r="J41" s="186">
        <v>424794.45534000004</v>
      </c>
      <c r="K41" s="194">
        <f t="shared" si="13"/>
        <v>1</v>
      </c>
      <c r="L41" s="166"/>
    </row>
    <row r="42" spans="1:12" ht="12.95" customHeight="1" x14ac:dyDescent="0.2">
      <c r="A42" s="1002" t="str">
        <f>T!J21</f>
        <v>srpen</v>
      </c>
      <c r="B42" s="1003"/>
      <c r="C42" s="154" t="s">
        <v>6</v>
      </c>
      <c r="D42" s="132">
        <v>140</v>
      </c>
      <c r="E42" s="151">
        <v>30880.567999999999</v>
      </c>
      <c r="F42" s="133">
        <v>330805.98284000007</v>
      </c>
      <c r="G42" s="1093">
        <f>E42/$E$46</f>
        <v>0.81346067200730998</v>
      </c>
      <c r="H42" s="238">
        <f>(E42-I42)/I42</f>
        <v>1.9009322047880656E-2</v>
      </c>
      <c r="I42" s="808">
        <v>30304.5</v>
      </c>
      <c r="J42" s="185">
        <v>324570.14308999991</v>
      </c>
      <c r="K42" s="193">
        <f>I42/$I$46</f>
        <v>0.83194986157229511</v>
      </c>
      <c r="L42" s="149"/>
    </row>
    <row r="43" spans="1:12" ht="12.95" customHeight="1" x14ac:dyDescent="0.2">
      <c r="A43" s="1002"/>
      <c r="B43" s="1003"/>
      <c r="C43" s="154" t="s">
        <v>7</v>
      </c>
      <c r="D43" s="132">
        <v>471</v>
      </c>
      <c r="E43" s="151">
        <v>2154.172</v>
      </c>
      <c r="F43" s="133">
        <v>23075.809000000016</v>
      </c>
      <c r="G43" s="1093">
        <f t="shared" ref="G43:G46" si="15">E43/$E$46</f>
        <v>5.6745530157972845E-2</v>
      </c>
      <c r="H43" s="238">
        <f>(E43-I43)/I43</f>
        <v>4.3536307707213021E-2</v>
      </c>
      <c r="I43" s="808">
        <v>2064.3000000000002</v>
      </c>
      <c r="J43" s="185">
        <v>22100.030419999996</v>
      </c>
      <c r="K43" s="193">
        <f t="shared" ref="K43:K46" si="16">I43/$I$46</f>
        <v>5.6671256719090859E-2</v>
      </c>
      <c r="L43" s="150"/>
    </row>
    <row r="44" spans="1:12" ht="12.95" customHeight="1" x14ac:dyDescent="0.2">
      <c r="A44" s="1002"/>
      <c r="B44" s="1003"/>
      <c r="C44" s="154" t="s">
        <v>8</v>
      </c>
      <c r="D44" s="132">
        <v>17883</v>
      </c>
      <c r="E44" s="151">
        <v>1480.7279999999998</v>
      </c>
      <c r="F44" s="133">
        <v>15868.697000000002</v>
      </c>
      <c r="G44" s="1093">
        <f t="shared" si="15"/>
        <v>3.9005564727308123E-2</v>
      </c>
      <c r="H44" s="238">
        <f t="shared" ref="H44:H46" si="17">(E44-I44)/I44</f>
        <v>0.21294294680501591</v>
      </c>
      <c r="I44" s="808">
        <v>1220.7730000000001</v>
      </c>
      <c r="J44" s="185">
        <v>13080.065000000001</v>
      </c>
      <c r="K44" s="193">
        <f t="shared" si="16"/>
        <v>3.3513898211856179E-2</v>
      </c>
      <c r="L44" s="149"/>
    </row>
    <row r="45" spans="1:12" ht="12.95" customHeight="1" x14ac:dyDescent="0.2">
      <c r="A45" s="1002"/>
      <c r="B45" s="1003"/>
      <c r="C45" s="154" t="s">
        <v>9</v>
      </c>
      <c r="D45" s="132">
        <v>365598</v>
      </c>
      <c r="E45" s="151">
        <v>3446.5</v>
      </c>
      <c r="F45" s="133">
        <v>36939.4</v>
      </c>
      <c r="G45" s="1093">
        <f t="shared" si="15"/>
        <v>9.0788233107408967E-2</v>
      </c>
      <c r="H45" s="238">
        <f t="shared" si="17"/>
        <v>0.21513944223107562</v>
      </c>
      <c r="I45" s="808">
        <v>2836.3</v>
      </c>
      <c r="J45" s="185">
        <v>30389.8</v>
      </c>
      <c r="K45" s="193">
        <f t="shared" si="16"/>
        <v>7.7864983496757925E-2</v>
      </c>
      <c r="L45" s="149"/>
    </row>
    <row r="46" spans="1:12" ht="12.95" customHeight="1" x14ac:dyDescent="0.2">
      <c r="A46" s="1002"/>
      <c r="B46" s="1003"/>
      <c r="C46" s="156" t="s">
        <v>2</v>
      </c>
      <c r="D46" s="145">
        <v>384092</v>
      </c>
      <c r="E46" s="146">
        <v>37961.968000000001</v>
      </c>
      <c r="F46" s="147">
        <v>406689.88884000009</v>
      </c>
      <c r="G46" s="1097">
        <f t="shared" si="15"/>
        <v>1</v>
      </c>
      <c r="H46" s="1086">
        <f t="shared" si="17"/>
        <v>4.2170437479974773E-2</v>
      </c>
      <c r="I46" s="810">
        <v>36425.873</v>
      </c>
      <c r="J46" s="186">
        <v>390140.03850999987</v>
      </c>
      <c r="K46" s="206">
        <f t="shared" si="16"/>
        <v>1</v>
      </c>
      <c r="L46" s="166"/>
    </row>
    <row r="47" spans="1:12" ht="12.95" customHeight="1" x14ac:dyDescent="0.2">
      <c r="A47" s="1002" t="str">
        <f>T!J22</f>
        <v>září</v>
      </c>
      <c r="B47" s="1003"/>
      <c r="C47" s="153" t="s">
        <v>6</v>
      </c>
      <c r="D47" s="171">
        <v>140</v>
      </c>
      <c r="E47" s="173">
        <v>38194.639999999999</v>
      </c>
      <c r="F47" s="172">
        <v>409264.98418999987</v>
      </c>
      <c r="G47" s="1092">
        <f>E47/$E$51</f>
        <v>0.81861072167468218</v>
      </c>
      <c r="H47" s="776">
        <f>(E47-I47)/I47</f>
        <v>-2.3080031715988453E-2</v>
      </c>
      <c r="I47" s="807">
        <v>39097</v>
      </c>
      <c r="J47" s="187">
        <v>418074.47353999992</v>
      </c>
      <c r="K47" s="192">
        <f>I47/$I$51</f>
        <v>0.79268567876881724</v>
      </c>
      <c r="L47" s="173"/>
    </row>
    <row r="48" spans="1:12" ht="12.95" customHeight="1" x14ac:dyDescent="0.2">
      <c r="A48" s="1002"/>
      <c r="B48" s="1003"/>
      <c r="C48" s="154" t="s">
        <v>7</v>
      </c>
      <c r="D48" s="132">
        <v>471</v>
      </c>
      <c r="E48" s="151">
        <v>2364.0229999999997</v>
      </c>
      <c r="F48" s="133">
        <v>25328.273070000014</v>
      </c>
      <c r="G48" s="1093">
        <f t="shared" ref="G48:G51" si="18">E48/$E$51</f>
        <v>5.0667176705567772E-2</v>
      </c>
      <c r="H48" s="238">
        <f t="shared" ref="H48:H51" si="19">(E48-I48)/I48</f>
        <v>-0.12229041360362382</v>
      </c>
      <c r="I48" s="808">
        <v>2693.4</v>
      </c>
      <c r="J48" s="185">
        <v>28796.464299999989</v>
      </c>
      <c r="K48" s="193">
        <f t="shared" ref="K48:K51" si="20">I48/$I$51</f>
        <v>5.4608271918457491E-2</v>
      </c>
      <c r="L48" s="151"/>
    </row>
    <row r="49" spans="1:12" ht="12.95" customHeight="1" x14ac:dyDescent="0.2">
      <c r="A49" s="1002"/>
      <c r="B49" s="1003"/>
      <c r="C49" s="154" t="s">
        <v>8</v>
      </c>
      <c r="D49" s="132">
        <v>17887</v>
      </c>
      <c r="E49" s="151">
        <v>1833.0160000000001</v>
      </c>
      <c r="F49" s="133">
        <v>19644.582000000002</v>
      </c>
      <c r="G49" s="1093">
        <f t="shared" si="18"/>
        <v>3.9286312178914089E-2</v>
      </c>
      <c r="H49" s="238">
        <f t="shared" si="19"/>
        <v>-0.19097072955001054</v>
      </c>
      <c r="I49" s="808">
        <v>2265.6979999999999</v>
      </c>
      <c r="J49" s="185">
        <v>24244.719999999998</v>
      </c>
      <c r="K49" s="193">
        <f t="shared" si="20"/>
        <v>4.5936679464285028E-2</v>
      </c>
      <c r="L49" s="151"/>
    </row>
    <row r="50" spans="1:12" ht="12.95" customHeight="1" x14ac:dyDescent="0.2">
      <c r="A50" s="1002"/>
      <c r="B50" s="1003"/>
      <c r="C50" s="154" t="s">
        <v>9</v>
      </c>
      <c r="D50" s="132">
        <v>365616</v>
      </c>
      <c r="E50" s="151">
        <v>4266.2</v>
      </c>
      <c r="F50" s="133">
        <v>45731.1</v>
      </c>
      <c r="G50" s="1093">
        <f t="shared" si="18"/>
        <v>9.1435789440835913E-2</v>
      </c>
      <c r="H50" s="238">
        <f t="shared" si="19"/>
        <v>-0.18987485995328621</v>
      </c>
      <c r="I50" s="808">
        <v>5266.1</v>
      </c>
      <c r="J50" s="185">
        <v>56337.1</v>
      </c>
      <c r="K50" s="193">
        <f t="shared" si="20"/>
        <v>0.10676936984844027</v>
      </c>
      <c r="L50" s="151"/>
    </row>
    <row r="51" spans="1:12" ht="12.95" customHeight="1" thickBot="1" x14ac:dyDescent="0.25">
      <c r="A51" s="1004"/>
      <c r="B51" s="1005"/>
      <c r="C51" s="174" t="s">
        <v>2</v>
      </c>
      <c r="D51" s="175">
        <v>384114</v>
      </c>
      <c r="E51" s="176">
        <v>46657.879000000001</v>
      </c>
      <c r="F51" s="177">
        <v>499968.93925999984</v>
      </c>
      <c r="G51" s="1105">
        <f t="shared" si="18"/>
        <v>1</v>
      </c>
      <c r="H51" s="1101">
        <f t="shared" si="19"/>
        <v>-5.4018659103554065E-2</v>
      </c>
      <c r="I51" s="818">
        <v>49322.197999999997</v>
      </c>
      <c r="J51" s="188">
        <v>527452.75783999986</v>
      </c>
      <c r="K51" s="195">
        <f t="shared" si="20"/>
        <v>1</v>
      </c>
      <c r="L51" s="178"/>
    </row>
    <row r="52" spans="1:12" ht="12.95" customHeight="1" thickTop="1" x14ac:dyDescent="0.2">
      <c r="A52" s="1024" t="str">
        <f>T!E17</f>
        <v>III. čtvrtletí</v>
      </c>
      <c r="B52" s="1025"/>
      <c r="C52" s="154" t="s">
        <v>6</v>
      </c>
      <c r="D52" s="132">
        <f>D47</f>
        <v>140</v>
      </c>
      <c r="E52" s="151">
        <f>E37+E42+E47</f>
        <v>102814.02900000001</v>
      </c>
      <c r="F52" s="133">
        <f>F37+F42+F47</f>
        <v>1101383.1964799999</v>
      </c>
      <c r="G52" s="1093">
        <f>E52/$E$56</f>
        <v>0.82239334023958821</v>
      </c>
      <c r="H52" s="238">
        <f>(E52-I52)/I52</f>
        <v>-7.654984006310556E-5</v>
      </c>
      <c r="I52" s="808">
        <v>102821.9</v>
      </c>
      <c r="J52" s="185">
        <v>1099696.9481999998</v>
      </c>
      <c r="K52" s="193">
        <f>I52/$I$56</f>
        <v>0.81925604639150429</v>
      </c>
      <c r="L52" s="148"/>
    </row>
    <row r="53" spans="1:12" ht="12.95" customHeight="1" x14ac:dyDescent="0.2">
      <c r="A53" s="1002"/>
      <c r="B53" s="1003"/>
      <c r="C53" s="154" t="s">
        <v>7</v>
      </c>
      <c r="D53" s="132">
        <f>D48</f>
        <v>471</v>
      </c>
      <c r="E53" s="151">
        <f t="shared" ref="E53:F55" si="21">E38+E43+E48</f>
        <v>6628.0079999999998</v>
      </c>
      <c r="F53" s="133">
        <f t="shared" si="21"/>
        <v>70997.895860000019</v>
      </c>
      <c r="G53" s="1093">
        <f t="shared" ref="G53:G56" si="22">E53/$E$56</f>
        <v>5.301639952515344E-2</v>
      </c>
      <c r="H53" s="238">
        <f t="shared" ref="H53:H56" si="23">(E53-I53)/I53</f>
        <v>-5.5193294560383292E-2</v>
      </c>
      <c r="I53" s="808">
        <v>7015.2000000000007</v>
      </c>
      <c r="J53" s="185">
        <v>75021.63149</v>
      </c>
      <c r="K53" s="193">
        <f t="shared" ref="K53:K56" si="24">I53/$I$56</f>
        <v>5.5895145067788886E-2</v>
      </c>
      <c r="L53" s="148"/>
    </row>
    <row r="54" spans="1:12" ht="12.95" customHeight="1" x14ac:dyDescent="0.2">
      <c r="A54" s="1002"/>
      <c r="B54" s="1003"/>
      <c r="C54" s="154" t="s">
        <v>8</v>
      </c>
      <c r="D54" s="132">
        <f t="shared" ref="D54:D55" si="25">D49</f>
        <v>17887</v>
      </c>
      <c r="E54" s="151">
        <f t="shared" si="21"/>
        <v>4680.7460000000001</v>
      </c>
      <c r="F54" s="133">
        <f t="shared" si="21"/>
        <v>50162.521000000008</v>
      </c>
      <c r="G54" s="1093">
        <f t="shared" si="22"/>
        <v>3.7440555293802281E-2</v>
      </c>
      <c r="H54" s="238">
        <f t="shared" si="23"/>
        <v>-7.1023293739717235E-3</v>
      </c>
      <c r="I54" s="808">
        <v>4714.2280000000001</v>
      </c>
      <c r="J54" s="185">
        <v>50449.572</v>
      </c>
      <c r="K54" s="193">
        <f t="shared" si="24"/>
        <v>3.7561645846537838E-2</v>
      </c>
      <c r="L54" s="148"/>
    </row>
    <row r="55" spans="1:12" ht="12.95" customHeight="1" x14ac:dyDescent="0.2">
      <c r="A55" s="1002"/>
      <c r="B55" s="1003"/>
      <c r="C55" s="154" t="s">
        <v>9</v>
      </c>
      <c r="D55" s="132">
        <f t="shared" si="25"/>
        <v>365616</v>
      </c>
      <c r="E55" s="151">
        <f t="shared" si="21"/>
        <v>10895.288</v>
      </c>
      <c r="F55" s="133">
        <f t="shared" si="21"/>
        <v>116765.774</v>
      </c>
      <c r="G55" s="1093">
        <f t="shared" si="22"/>
        <v>8.7149704941456019E-2</v>
      </c>
      <c r="H55" s="238">
        <f t="shared" si="23"/>
        <v>-5.4597402123211921E-3</v>
      </c>
      <c r="I55" s="808">
        <v>10955.1</v>
      </c>
      <c r="J55" s="185">
        <v>117219.1</v>
      </c>
      <c r="K55" s="193">
        <f t="shared" si="24"/>
        <v>8.7287162694168946E-2</v>
      </c>
      <c r="L55" s="148"/>
    </row>
    <row r="56" spans="1:12" ht="12.95" customHeight="1" x14ac:dyDescent="0.2">
      <c r="A56" s="1002"/>
      <c r="B56" s="1003"/>
      <c r="C56" s="157" t="s">
        <v>2</v>
      </c>
      <c r="D56" s="158">
        <f>SUM(D52:D55)</f>
        <v>384114</v>
      </c>
      <c r="E56" s="159">
        <f>SUM(E52:E55)</f>
        <v>125018.07100000001</v>
      </c>
      <c r="F56" s="160">
        <f>SUM(F52:F55)</f>
        <v>1339309.3873399999</v>
      </c>
      <c r="G56" s="1100">
        <f t="shared" si="22"/>
        <v>1</v>
      </c>
      <c r="H56" s="1088">
        <f t="shared" si="23"/>
        <v>-3.891091538355223E-3</v>
      </c>
      <c r="I56" s="813">
        <v>125506.428</v>
      </c>
      <c r="J56" s="189">
        <v>1342387.2516899998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169"/>
      <c r="J57" s="141"/>
      <c r="K57" s="170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281</v>
      </c>
      <c r="L1" s="1010"/>
    </row>
    <row r="2" spans="1:17" ht="6.75" customHeight="1" x14ac:dyDescent="0.2"/>
    <row r="3" spans="1:17" ht="30" customHeight="1" x14ac:dyDescent="0.2">
      <c r="A3" s="1023" t="s">
        <v>238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120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805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21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6</v>
      </c>
      <c r="D10" s="132">
        <v>107</v>
      </c>
      <c r="E10" s="151">
        <v>10424.9</v>
      </c>
      <c r="F10" s="133">
        <v>111688.48091999999</v>
      </c>
      <c r="G10" s="1092">
        <f>E10/$E$14</f>
        <v>0.69753235109130574</v>
      </c>
      <c r="H10" s="238">
        <f>(E10-I10)/I10</f>
        <v>-8.4587555539944945E-2</v>
      </c>
      <c r="I10" s="808">
        <v>11388.2</v>
      </c>
      <c r="J10" s="185">
        <v>121726.07304999998</v>
      </c>
      <c r="K10" s="192">
        <f>I10/$I$14</f>
        <v>0.73166375411184215</v>
      </c>
      <c r="L10" s="148"/>
    </row>
    <row r="11" spans="1:17" ht="12.95" customHeight="1" x14ac:dyDescent="0.2">
      <c r="A11" s="998"/>
      <c r="B11" s="999"/>
      <c r="C11" s="154" t="s">
        <v>7</v>
      </c>
      <c r="D11" s="132">
        <v>379</v>
      </c>
      <c r="E11" s="151">
        <v>1488.9</v>
      </c>
      <c r="F11" s="133">
        <v>15951.960579999984</v>
      </c>
      <c r="G11" s="1093">
        <f>E11/$E$14</f>
        <v>9.9622626359950242E-2</v>
      </c>
      <c r="H11" s="238">
        <f>(E11-I11)/I11</f>
        <v>1.909650924024647E-2</v>
      </c>
      <c r="I11" s="808">
        <v>1461</v>
      </c>
      <c r="J11" s="185">
        <v>15616.731679999997</v>
      </c>
      <c r="K11" s="193">
        <f>I11/$I$14</f>
        <v>9.3865645559210523E-2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154" t="s">
        <v>8</v>
      </c>
      <c r="D12" s="132">
        <v>12786</v>
      </c>
      <c r="E12" s="151">
        <v>968.9</v>
      </c>
      <c r="F12" s="133">
        <v>10380.700000000001</v>
      </c>
      <c r="G12" s="1093">
        <f>E12/$E$14</f>
        <v>6.4829312029119332E-2</v>
      </c>
      <c r="H12" s="238">
        <f t="shared" ref="H12:H14" si="0">(E12-I12)/I12</f>
        <v>0.11125129028558321</v>
      </c>
      <c r="I12" s="808">
        <v>871.9</v>
      </c>
      <c r="J12" s="185">
        <v>9319.1</v>
      </c>
      <c r="K12" s="193">
        <f>I12/$I$14</f>
        <v>5.6017423930921045E-2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9</v>
      </c>
      <c r="D13" s="132">
        <v>173927</v>
      </c>
      <c r="E13" s="151">
        <v>2062.6999999999998</v>
      </c>
      <c r="F13" s="133">
        <v>22098.9</v>
      </c>
      <c r="G13" s="1093">
        <f>E13/$E$14</f>
        <v>0.13801571051962477</v>
      </c>
      <c r="H13" s="238">
        <f t="shared" si="0"/>
        <v>0.11878288224765404</v>
      </c>
      <c r="I13" s="808">
        <v>1843.7</v>
      </c>
      <c r="J13" s="185">
        <v>19706.599999999999</v>
      </c>
      <c r="K13" s="193">
        <f>I13/$I$14</f>
        <v>0.11845317639802631</v>
      </c>
      <c r="L13" s="149"/>
      <c r="M13" s="134"/>
      <c r="O13" s="134"/>
      <c r="P13" s="134"/>
      <c r="Q13" s="134"/>
    </row>
    <row r="14" spans="1:17" ht="12.95" customHeight="1" x14ac:dyDescent="0.2">
      <c r="A14" s="1000"/>
      <c r="B14" s="1001"/>
      <c r="C14" s="156" t="s">
        <v>2</v>
      </c>
      <c r="D14" s="145">
        <v>187199</v>
      </c>
      <c r="E14" s="146">
        <v>14945.399999999998</v>
      </c>
      <c r="F14" s="147">
        <v>160120.04149999996</v>
      </c>
      <c r="G14" s="1096">
        <f>SUM(G10:G13)</f>
        <v>1</v>
      </c>
      <c r="H14" s="1086">
        <f t="shared" si="0"/>
        <v>-3.9794921875000208E-2</v>
      </c>
      <c r="I14" s="810">
        <v>15564.800000000001</v>
      </c>
      <c r="J14" s="186">
        <v>166368.50472999999</v>
      </c>
      <c r="K14" s="194">
        <f>SUM(K10:K13)</f>
        <v>1</v>
      </c>
      <c r="L14" s="166"/>
      <c r="M14" s="134"/>
    </row>
    <row r="15" spans="1:17" ht="12.95" customHeight="1" x14ac:dyDescent="0.2">
      <c r="A15" s="1002" t="str">
        <f>T!J21</f>
        <v>srpen</v>
      </c>
      <c r="B15" s="1003"/>
      <c r="C15" s="154" t="s">
        <v>6</v>
      </c>
      <c r="D15" s="132">
        <v>108</v>
      </c>
      <c r="E15" s="151">
        <v>10793.3</v>
      </c>
      <c r="F15" s="133">
        <v>115681.78609999995</v>
      </c>
      <c r="G15" s="1093">
        <f>E15/$E$19</f>
        <v>0.67625074402431007</v>
      </c>
      <c r="H15" s="238">
        <f>(E15-I15)/I15</f>
        <v>3.0957475260764769E-2</v>
      </c>
      <c r="I15" s="808">
        <v>10469.200000000001</v>
      </c>
      <c r="J15" s="185">
        <v>112174.32515999995</v>
      </c>
      <c r="K15" s="193">
        <f>I15/$I$19</f>
        <v>0.7123552386266212</v>
      </c>
      <c r="L15" s="149"/>
      <c r="M15" s="134"/>
      <c r="N15" s="134"/>
    </row>
    <row r="16" spans="1:17" ht="12.95" customHeight="1" x14ac:dyDescent="0.2">
      <c r="A16" s="1002"/>
      <c r="B16" s="1003"/>
      <c r="C16" s="154" t="s">
        <v>7</v>
      </c>
      <c r="D16" s="132">
        <v>378</v>
      </c>
      <c r="E16" s="151">
        <v>1884</v>
      </c>
      <c r="F16" s="133">
        <v>20192.817340000005</v>
      </c>
      <c r="G16" s="1093">
        <f t="shared" ref="G16:G17" si="1">E16/$E$19</f>
        <v>0.11804141474264591</v>
      </c>
      <c r="H16" s="238">
        <f>(E16-I16)/I16</f>
        <v>0.23330714846818545</v>
      </c>
      <c r="I16" s="808">
        <v>1527.6</v>
      </c>
      <c r="J16" s="185">
        <v>16368.207069999997</v>
      </c>
      <c r="K16" s="193">
        <f t="shared" ref="K16:K18" si="2">I16/$I$19</f>
        <v>0.10394240844821251</v>
      </c>
      <c r="L16" s="150"/>
      <c r="M16" s="137"/>
      <c r="N16" s="134"/>
    </row>
    <row r="17" spans="1:21" ht="12.95" customHeight="1" x14ac:dyDescent="0.2">
      <c r="A17" s="1002"/>
      <c r="B17" s="1003"/>
      <c r="C17" s="154" t="s">
        <v>8</v>
      </c>
      <c r="D17" s="132">
        <v>12783</v>
      </c>
      <c r="E17" s="151">
        <v>1049.3</v>
      </c>
      <c r="F17" s="133">
        <v>11246.7</v>
      </c>
      <c r="G17" s="1093">
        <f t="shared" si="1"/>
        <v>6.5743554399924825E-2</v>
      </c>
      <c r="H17" s="238">
        <f t="shared" ref="H17:H19" si="3">(E17-I17)/I17</f>
        <v>0.21054453161052147</v>
      </c>
      <c r="I17" s="808">
        <v>866.8</v>
      </c>
      <c r="J17" s="185">
        <v>9287.7999999999993</v>
      </c>
      <c r="K17" s="193">
        <f>I17/$I$19</f>
        <v>5.8979627941156451E-2</v>
      </c>
      <c r="L17" s="149"/>
      <c r="M17" s="134"/>
      <c r="N17" s="134"/>
      <c r="O17" s="134"/>
      <c r="P17" s="134"/>
    </row>
    <row r="18" spans="1:21" ht="12.95" customHeight="1" x14ac:dyDescent="0.2">
      <c r="A18" s="1002"/>
      <c r="B18" s="1003"/>
      <c r="C18" s="154" t="s">
        <v>9</v>
      </c>
      <c r="D18" s="132">
        <v>173849</v>
      </c>
      <c r="E18" s="151">
        <v>2233.9</v>
      </c>
      <c r="F18" s="133">
        <v>23942.400000000001</v>
      </c>
      <c r="G18" s="1093">
        <f>E18/$E$19</f>
        <v>0.13996428683311929</v>
      </c>
      <c r="H18" s="238">
        <f t="shared" si="3"/>
        <v>0.21871249318057834</v>
      </c>
      <c r="I18" s="808">
        <v>1833</v>
      </c>
      <c r="J18" s="185">
        <v>19640.400000000001</v>
      </c>
      <c r="K18" s="193">
        <f t="shared" si="2"/>
        <v>0.12472272498400991</v>
      </c>
      <c r="L18" s="149"/>
      <c r="M18" s="134"/>
      <c r="N18" s="134"/>
      <c r="O18" s="134"/>
      <c r="P18" s="134"/>
    </row>
    <row r="19" spans="1:21" ht="12.95" customHeight="1" x14ac:dyDescent="0.2">
      <c r="A19" s="1002"/>
      <c r="B19" s="1003"/>
      <c r="C19" s="156" t="s">
        <v>2</v>
      </c>
      <c r="D19" s="145">
        <v>187118</v>
      </c>
      <c r="E19" s="146">
        <v>15960.499999999998</v>
      </c>
      <c r="F19" s="147">
        <v>171063.70343999995</v>
      </c>
      <c r="G19" s="1096">
        <f>SUM(G15:G18)</f>
        <v>1.0000000000000002</v>
      </c>
      <c r="H19" s="1086">
        <f t="shared" si="3"/>
        <v>8.5999482873589661E-2</v>
      </c>
      <c r="I19" s="810">
        <v>14696.6</v>
      </c>
      <c r="J19" s="186">
        <v>157470.73222999994</v>
      </c>
      <c r="K19" s="194">
        <f>SUM(K15:K18)</f>
        <v>1</v>
      </c>
      <c r="L19" s="166"/>
      <c r="M19" s="134"/>
      <c r="N19" s="134"/>
      <c r="O19" s="134"/>
      <c r="P19" s="134"/>
    </row>
    <row r="20" spans="1:21" ht="12.95" customHeight="1" x14ac:dyDescent="0.2">
      <c r="A20" s="1002" t="str">
        <f>T!J22</f>
        <v>září</v>
      </c>
      <c r="B20" s="1003"/>
      <c r="C20" s="153" t="s">
        <v>6</v>
      </c>
      <c r="D20" s="171">
        <v>108</v>
      </c>
      <c r="E20" s="173">
        <v>10974</v>
      </c>
      <c r="F20" s="172">
        <v>117635.27694000001</v>
      </c>
      <c r="G20" s="1092">
        <f>E20/$E$24</f>
        <v>0.64391583443840739</v>
      </c>
      <c r="H20" s="776">
        <f>(E20-I20)/I20</f>
        <v>-4.1203606626127098E-2</v>
      </c>
      <c r="I20" s="807">
        <v>11445.6</v>
      </c>
      <c r="J20" s="187">
        <v>122445.10243000003</v>
      </c>
      <c r="K20" s="192">
        <f>I20/$I$24</f>
        <v>0.6220333364129933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1002"/>
      <c r="B21" s="1003"/>
      <c r="C21" s="154" t="s">
        <v>7</v>
      </c>
      <c r="D21" s="132">
        <v>379</v>
      </c>
      <c r="E21" s="151">
        <v>2004.6</v>
      </c>
      <c r="F21" s="133">
        <v>21488.492840000014</v>
      </c>
      <c r="G21" s="1093">
        <f t="shared" ref="G21:G23" si="4">E21/$E$24</f>
        <v>0.11762289791463744</v>
      </c>
      <c r="H21" s="238">
        <f t="shared" ref="H21:H24" si="5">(E21-I21)/I21</f>
        <v>3.2341126789576659E-2</v>
      </c>
      <c r="I21" s="808">
        <v>1941.8</v>
      </c>
      <c r="J21" s="185">
        <v>20773.054120000004</v>
      </c>
      <c r="K21" s="193">
        <f t="shared" ref="K21:K22" si="6">I21/$I$24</f>
        <v>0.10553088808334647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1002"/>
      <c r="B22" s="1003"/>
      <c r="C22" s="154" t="s">
        <v>8</v>
      </c>
      <c r="D22" s="132">
        <v>12786</v>
      </c>
      <c r="E22" s="151">
        <v>1298.9000000000001</v>
      </c>
      <c r="F22" s="133">
        <v>13923.5</v>
      </c>
      <c r="G22" s="1093">
        <f t="shared" si="4"/>
        <v>7.6214896788048783E-2</v>
      </c>
      <c r="H22" s="238">
        <f t="shared" si="5"/>
        <v>-0.19297918608263431</v>
      </c>
      <c r="I22" s="808">
        <v>1609.5</v>
      </c>
      <c r="J22" s="185">
        <v>17218</v>
      </c>
      <c r="K22" s="193">
        <f t="shared" si="6"/>
        <v>8.7471399922827348E-2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1002"/>
      <c r="B23" s="1003"/>
      <c r="C23" s="154" t="s">
        <v>9</v>
      </c>
      <c r="D23" s="132">
        <v>173858</v>
      </c>
      <c r="E23" s="151">
        <v>2765.1</v>
      </c>
      <c r="F23" s="133">
        <v>29640.799999999999</v>
      </c>
      <c r="G23" s="1093">
        <f t="shared" si="4"/>
        <v>0.1622463708589065</v>
      </c>
      <c r="H23" s="238">
        <f t="shared" si="5"/>
        <v>-0.18754774637127583</v>
      </c>
      <c r="I23" s="808">
        <v>3403.4</v>
      </c>
      <c r="J23" s="185">
        <v>36409.699999999997</v>
      </c>
      <c r="K23" s="193">
        <f>I23/$I$24</f>
        <v>0.18496437558083292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1004"/>
      <c r="B24" s="1005"/>
      <c r="C24" s="174" t="s">
        <v>2</v>
      </c>
      <c r="D24" s="175">
        <v>187131</v>
      </c>
      <c r="E24" s="176">
        <v>17042.599999999999</v>
      </c>
      <c r="F24" s="177">
        <v>182688.06978000002</v>
      </c>
      <c r="G24" s="1105">
        <f>SUM(G20:G23)</f>
        <v>1.0000000000000002</v>
      </c>
      <c r="H24" s="1101">
        <f t="shared" si="5"/>
        <v>-7.3786840431949524E-2</v>
      </c>
      <c r="I24" s="818">
        <v>18400.3</v>
      </c>
      <c r="J24" s="188">
        <v>196845.85655000003</v>
      </c>
      <c r="K24" s="195">
        <f>SUM(K20:K23)</f>
        <v>1</v>
      </c>
      <c r="L24" s="178"/>
    </row>
    <row r="25" spans="1:21" ht="12.95" customHeight="1" thickTop="1" x14ac:dyDescent="0.2">
      <c r="A25" s="1024" t="str">
        <f>T!E17</f>
        <v>III. čtvrtletí</v>
      </c>
      <c r="B25" s="1025"/>
      <c r="C25" s="154" t="s">
        <v>6</v>
      </c>
      <c r="D25" s="132">
        <f>D20</f>
        <v>108</v>
      </c>
      <c r="E25" s="151">
        <f>E10+E15+E20</f>
        <v>32192.199999999997</v>
      </c>
      <c r="F25" s="133">
        <f>F10+F15+F20</f>
        <v>345005.54395999992</v>
      </c>
      <c r="G25" s="1093">
        <f>E25/$E$29</f>
        <v>0.67139118012033738</v>
      </c>
      <c r="H25" s="238">
        <f>(E25-I25)/I25</f>
        <v>-3.335435246073936E-2</v>
      </c>
      <c r="I25" s="812">
        <v>33303</v>
      </c>
      <c r="J25" s="185">
        <v>356345.50063999998</v>
      </c>
      <c r="K25" s="193">
        <f>I25/$I$29</f>
        <v>0.68437806324070061</v>
      </c>
      <c r="L25" s="148"/>
    </row>
    <row r="26" spans="1:21" ht="12.95" customHeight="1" x14ac:dyDescent="0.2">
      <c r="A26" s="1002"/>
      <c r="B26" s="1003"/>
      <c r="C26" s="154" t="s">
        <v>7</v>
      </c>
      <c r="D26" s="132">
        <f>D21</f>
        <v>379</v>
      </c>
      <c r="E26" s="151">
        <f t="shared" ref="E26:F28" si="7">E11+E16+E21</f>
        <v>5377.5</v>
      </c>
      <c r="F26" s="133">
        <f t="shared" si="7"/>
        <v>57633.270760000007</v>
      </c>
      <c r="G26" s="1093">
        <f t="shared" ref="G26:G28" si="8">E26/$E$29</f>
        <v>0.11215157929862248</v>
      </c>
      <c r="H26" s="238">
        <f t="shared" ref="H26:H29" si="9">(E26-I26)/I26</f>
        <v>9.0682297582346347E-2</v>
      </c>
      <c r="I26" s="808">
        <v>4930.3999999999996</v>
      </c>
      <c r="J26" s="185">
        <v>52757.992870000002</v>
      </c>
      <c r="K26" s="193">
        <f t="shared" ref="K26:K28" si="10">I26/$I$29</f>
        <v>0.10131992922565385</v>
      </c>
      <c r="L26" s="148"/>
    </row>
    <row r="27" spans="1:21" ht="12.95" customHeight="1" x14ac:dyDescent="0.2">
      <c r="A27" s="1002"/>
      <c r="B27" s="1003"/>
      <c r="C27" s="154" t="s">
        <v>8</v>
      </c>
      <c r="D27" s="132">
        <f t="shared" ref="D27:D28" si="11">D22</f>
        <v>12786</v>
      </c>
      <c r="E27" s="151">
        <f t="shared" si="7"/>
        <v>3317.1</v>
      </c>
      <c r="F27" s="133">
        <f t="shared" si="7"/>
        <v>35550.9</v>
      </c>
      <c r="G27" s="1093">
        <f t="shared" si="8"/>
        <v>6.9180474884511511E-2</v>
      </c>
      <c r="H27" s="238">
        <f t="shared" si="9"/>
        <v>-9.2885729645779559E-3</v>
      </c>
      <c r="I27" s="808">
        <v>3348.2</v>
      </c>
      <c r="J27" s="185">
        <v>35824.9</v>
      </c>
      <c r="K27" s="193">
        <f t="shared" si="10"/>
        <v>6.8805652083671551E-2</v>
      </c>
      <c r="L27" s="148"/>
    </row>
    <row r="28" spans="1:21" ht="12.95" customHeight="1" x14ac:dyDescent="0.2">
      <c r="A28" s="1002"/>
      <c r="B28" s="1003"/>
      <c r="C28" s="154" t="s">
        <v>9</v>
      </c>
      <c r="D28" s="132">
        <f t="shared" si="11"/>
        <v>173858</v>
      </c>
      <c r="E28" s="151">
        <f t="shared" si="7"/>
        <v>7061.7000000000007</v>
      </c>
      <c r="F28" s="133">
        <f t="shared" si="7"/>
        <v>75682.100000000006</v>
      </c>
      <c r="G28" s="1093">
        <f t="shared" si="8"/>
        <v>0.14727676569652859</v>
      </c>
      <c r="H28" s="238">
        <f t="shared" si="9"/>
        <v>-2.5988333498113917E-3</v>
      </c>
      <c r="I28" s="808">
        <v>7080.1</v>
      </c>
      <c r="J28" s="185">
        <v>75756.7</v>
      </c>
      <c r="K28" s="193">
        <f t="shared" si="10"/>
        <v>0.14549635544997402</v>
      </c>
      <c r="L28" s="148"/>
    </row>
    <row r="29" spans="1:21" ht="12.95" customHeight="1" x14ac:dyDescent="0.2">
      <c r="A29" s="1002"/>
      <c r="B29" s="1003"/>
      <c r="C29" s="157" t="s">
        <v>2</v>
      </c>
      <c r="D29" s="158">
        <f>SUM(D25:D28)</f>
        <v>187131</v>
      </c>
      <c r="E29" s="159">
        <f>SUM(E25:E28)</f>
        <v>47948.5</v>
      </c>
      <c r="F29" s="160">
        <f>SUM(F25:F28)</f>
        <v>513871.81471999991</v>
      </c>
      <c r="G29" s="1100">
        <f>SUM(G25:G28)</f>
        <v>1</v>
      </c>
      <c r="H29" s="1088">
        <f t="shared" si="9"/>
        <v>-1.4656290265239338E-2</v>
      </c>
      <c r="I29" s="813">
        <v>48661.7</v>
      </c>
      <c r="J29" s="189">
        <v>520685.09351000004</v>
      </c>
      <c r="K29" s="196">
        <f>SUM(K25:K28)</f>
        <v>1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815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56" t="s">
        <v>121</v>
      </c>
      <c r="B32" s="1056"/>
      <c r="C32" s="1056"/>
      <c r="D32" s="1057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13">
        <f>T!G17</f>
        <v>2016</v>
      </c>
      <c r="F33" s="1014"/>
      <c r="G33" s="1014"/>
      <c r="H33" s="803"/>
      <c r="I33" s="1015">
        <f>E33-1</f>
        <v>2015</v>
      </c>
      <c r="J33" s="1016"/>
      <c r="K33" s="1017"/>
      <c r="L33" s="148"/>
    </row>
    <row r="34" spans="1:12" ht="24.95" customHeight="1" x14ac:dyDescent="0.25">
      <c r="A34" s="129"/>
      <c r="B34" s="130"/>
      <c r="C34" s="131"/>
      <c r="D34" s="131"/>
      <c r="E34" s="1089"/>
      <c r="F34" s="1090"/>
      <c r="G34" s="1091"/>
      <c r="H34" s="987" t="s">
        <v>112</v>
      </c>
      <c r="I34" s="804"/>
      <c r="J34" s="182"/>
      <c r="K34" s="805"/>
      <c r="L34" s="148"/>
    </row>
    <row r="35" spans="1:12" ht="24.95" customHeight="1" x14ac:dyDescent="0.25">
      <c r="A35" s="129"/>
      <c r="B35" s="161"/>
      <c r="C35" s="161"/>
      <c r="D35" s="1019" t="s">
        <v>0</v>
      </c>
      <c r="E35" s="986" t="s">
        <v>41</v>
      </c>
      <c r="F35" s="987"/>
      <c r="G35" s="898" t="s">
        <v>111</v>
      </c>
      <c r="H35" s="987"/>
      <c r="I35" s="1021" t="s">
        <v>41</v>
      </c>
      <c r="J35" s="1022"/>
      <c r="K35" s="190" t="s">
        <v>111</v>
      </c>
      <c r="L35" s="148"/>
    </row>
    <row r="36" spans="1:12" ht="12.95" customHeight="1" x14ac:dyDescent="0.25">
      <c r="A36" s="1018" t="s">
        <v>164</v>
      </c>
      <c r="B36" s="1018"/>
      <c r="C36" s="213" t="s">
        <v>48</v>
      </c>
      <c r="D36" s="1020"/>
      <c r="E36" s="163" t="s">
        <v>154</v>
      </c>
      <c r="F36" s="897" t="s">
        <v>1</v>
      </c>
      <c r="G36" s="899" t="s">
        <v>69</v>
      </c>
      <c r="H36" s="1018"/>
      <c r="I36" s="806" t="s">
        <v>165</v>
      </c>
      <c r="J36" s="184" t="s">
        <v>1</v>
      </c>
      <c r="K36" s="191" t="s">
        <v>69</v>
      </c>
      <c r="L36" s="152"/>
    </row>
    <row r="37" spans="1:12" ht="12.95" customHeight="1" x14ac:dyDescent="0.2">
      <c r="A37" s="996" t="str">
        <f>T!J20</f>
        <v>červenec</v>
      </c>
      <c r="B37" s="997"/>
      <c r="C37" s="153" t="s">
        <v>6</v>
      </c>
      <c r="D37" s="132">
        <v>77</v>
      </c>
      <c r="E37" s="151">
        <v>9513.5</v>
      </c>
      <c r="F37" s="133">
        <v>101924.26357999998</v>
      </c>
      <c r="G37" s="1093">
        <f>E37/$E$41</f>
        <v>0.72304219614519361</v>
      </c>
      <c r="H37" s="238">
        <f>(E37-I37)/I37</f>
        <v>-9.163388458159881E-2</v>
      </c>
      <c r="I37" s="808">
        <v>10473.200000000001</v>
      </c>
      <c r="J37" s="185">
        <v>111945.73035999999</v>
      </c>
      <c r="K37" s="193">
        <f>I37/$I$41</f>
        <v>0.75055719189617232</v>
      </c>
      <c r="L37" s="148"/>
    </row>
    <row r="38" spans="1:12" ht="12.95" customHeight="1" x14ac:dyDescent="0.2">
      <c r="A38" s="998"/>
      <c r="B38" s="999"/>
      <c r="C38" s="154" t="s">
        <v>7</v>
      </c>
      <c r="D38" s="132">
        <v>283</v>
      </c>
      <c r="E38" s="151">
        <v>1278.4000000000001</v>
      </c>
      <c r="F38" s="133">
        <v>13696.302939999998</v>
      </c>
      <c r="G38" s="1093">
        <f t="shared" ref="G38:G41" si="12">E38/$E$41</f>
        <v>9.7160576396911294E-2</v>
      </c>
      <c r="H38" s="238">
        <f>(E38-I38)/I38</f>
        <v>9.3955527716884236E-4</v>
      </c>
      <c r="I38" s="808">
        <v>1277.2</v>
      </c>
      <c r="J38" s="185">
        <v>13651.750459999997</v>
      </c>
      <c r="K38" s="193">
        <f t="shared" ref="K38:K41" si="13">I38/$I$41</f>
        <v>9.1529966532653953E-2</v>
      </c>
      <c r="L38" s="149"/>
    </row>
    <row r="39" spans="1:12" ht="12.95" customHeight="1" x14ac:dyDescent="0.2">
      <c r="A39" s="998"/>
      <c r="B39" s="999"/>
      <c r="C39" s="154" t="s">
        <v>8</v>
      </c>
      <c r="D39" s="132">
        <v>10874</v>
      </c>
      <c r="E39" s="151">
        <v>772.2</v>
      </c>
      <c r="F39" s="133">
        <v>8272.7999999999993</v>
      </c>
      <c r="G39" s="1093">
        <f t="shared" si="12"/>
        <v>5.8688514622727554E-2</v>
      </c>
      <c r="H39" s="238">
        <f t="shared" ref="H39:H41" si="14">(E39-I39)/I39</f>
        <v>6.0131795716639305E-2</v>
      </c>
      <c r="I39" s="808">
        <v>728.4</v>
      </c>
      <c r="J39" s="185">
        <v>7785.4</v>
      </c>
      <c r="K39" s="193">
        <f t="shared" si="13"/>
        <v>5.2200460086427446E-2</v>
      </c>
      <c r="L39" s="149"/>
    </row>
    <row r="40" spans="1:12" ht="12.95" customHeight="1" x14ac:dyDescent="0.2">
      <c r="A40" s="998"/>
      <c r="B40" s="999"/>
      <c r="C40" s="154" t="s">
        <v>9</v>
      </c>
      <c r="D40" s="132">
        <v>124968</v>
      </c>
      <c r="E40" s="151">
        <v>1593.5</v>
      </c>
      <c r="F40" s="133">
        <v>17072</v>
      </c>
      <c r="G40" s="1093">
        <f t="shared" si="12"/>
        <v>0.1211087128351675</v>
      </c>
      <c r="H40" s="238">
        <f t="shared" si="14"/>
        <v>8.0265744695274963E-2</v>
      </c>
      <c r="I40" s="808">
        <v>1475.1</v>
      </c>
      <c r="J40" s="185">
        <v>15767.5</v>
      </c>
      <c r="K40" s="193">
        <f t="shared" si="13"/>
        <v>0.10571238148474618</v>
      </c>
      <c r="L40" s="149"/>
    </row>
    <row r="41" spans="1:12" ht="12.95" customHeight="1" x14ac:dyDescent="0.2">
      <c r="A41" s="1000"/>
      <c r="B41" s="1001"/>
      <c r="C41" s="156" t="s">
        <v>2</v>
      </c>
      <c r="D41" s="145">
        <v>136202</v>
      </c>
      <c r="E41" s="146">
        <v>13157.6</v>
      </c>
      <c r="F41" s="147">
        <v>140965.36651999998</v>
      </c>
      <c r="G41" s="1096">
        <f t="shared" si="12"/>
        <v>1</v>
      </c>
      <c r="H41" s="1086">
        <f t="shared" si="14"/>
        <v>-5.7066483205412182E-2</v>
      </c>
      <c r="I41" s="810">
        <v>13953.900000000001</v>
      </c>
      <c r="J41" s="186">
        <v>149150.38081999999</v>
      </c>
      <c r="K41" s="194">
        <f t="shared" si="13"/>
        <v>1</v>
      </c>
      <c r="L41" s="166"/>
    </row>
    <row r="42" spans="1:12" ht="12.95" customHeight="1" x14ac:dyDescent="0.2">
      <c r="A42" s="1002" t="str">
        <f>T!J21</f>
        <v>srpen</v>
      </c>
      <c r="B42" s="1003"/>
      <c r="C42" s="154" t="s">
        <v>6</v>
      </c>
      <c r="D42" s="132">
        <v>77</v>
      </c>
      <c r="E42" s="151">
        <v>9157.1</v>
      </c>
      <c r="F42" s="133">
        <v>98144.861979999972</v>
      </c>
      <c r="G42" s="1093">
        <f>E42/$E$46</f>
        <v>0.68938492810359109</v>
      </c>
      <c r="H42" s="238">
        <f>(E42-I42)/I42</f>
        <v>-6.6278512506245474E-2</v>
      </c>
      <c r="I42" s="808">
        <v>9807.1</v>
      </c>
      <c r="J42" s="185">
        <v>105080.25125000003</v>
      </c>
      <c r="K42" s="193">
        <f>I42/$I$46</f>
        <v>0.7415576559546313</v>
      </c>
      <c r="L42" s="149"/>
    </row>
    <row r="43" spans="1:12" ht="12.95" customHeight="1" x14ac:dyDescent="0.2">
      <c r="A43" s="1002"/>
      <c r="B43" s="1003"/>
      <c r="C43" s="154" t="s">
        <v>7</v>
      </c>
      <c r="D43" s="132">
        <v>285</v>
      </c>
      <c r="E43" s="151">
        <v>1563.9</v>
      </c>
      <c r="F43" s="133">
        <v>16761.564340000001</v>
      </c>
      <c r="G43" s="1093">
        <f t="shared" ref="G43:G46" si="15">E43/$E$46</f>
        <v>0.11773695701272303</v>
      </c>
      <c r="H43" s="238">
        <f>(E43-I43)/I43</f>
        <v>0.27446825849564027</v>
      </c>
      <c r="I43" s="808">
        <v>1227.0999999999999</v>
      </c>
      <c r="J43" s="185">
        <v>13147.554080000009</v>
      </c>
      <c r="K43" s="193">
        <f t="shared" ref="K43:K46" si="16">I43/$I$46</f>
        <v>9.2786389413988632E-2</v>
      </c>
      <c r="L43" s="150"/>
    </row>
    <row r="44" spans="1:12" ht="12.95" customHeight="1" x14ac:dyDescent="0.2">
      <c r="A44" s="1002"/>
      <c r="B44" s="1003"/>
      <c r="C44" s="154" t="s">
        <v>8</v>
      </c>
      <c r="D44" s="132">
        <v>10871</v>
      </c>
      <c r="E44" s="151">
        <v>836.3</v>
      </c>
      <c r="F44" s="133">
        <v>8963</v>
      </c>
      <c r="G44" s="1093">
        <f t="shared" si="15"/>
        <v>6.2960174659339008E-2</v>
      </c>
      <c r="H44" s="238">
        <f t="shared" ref="H44:H46" si="17">(E44-I44)/I44</f>
        <v>0.15479149406241358</v>
      </c>
      <c r="I44" s="808">
        <v>724.2</v>
      </c>
      <c r="J44" s="185">
        <v>7759.2</v>
      </c>
      <c r="K44" s="193">
        <f t="shared" si="16"/>
        <v>5.4759924385633263E-2</v>
      </c>
      <c r="L44" s="149"/>
    </row>
    <row r="45" spans="1:12" ht="12.95" customHeight="1" x14ac:dyDescent="0.2">
      <c r="A45" s="1002"/>
      <c r="B45" s="1003"/>
      <c r="C45" s="154" t="s">
        <v>9</v>
      </c>
      <c r="D45" s="132">
        <v>124912</v>
      </c>
      <c r="E45" s="151">
        <v>1725.7</v>
      </c>
      <c r="F45" s="133">
        <v>18496.099999999999</v>
      </c>
      <c r="G45" s="1093">
        <f t="shared" si="15"/>
        <v>0.12991794022434691</v>
      </c>
      <c r="H45" s="238">
        <f t="shared" si="17"/>
        <v>0.17666712123278341</v>
      </c>
      <c r="I45" s="808">
        <v>1466.6</v>
      </c>
      <c r="J45" s="185">
        <v>15714.5</v>
      </c>
      <c r="K45" s="193">
        <f t="shared" si="16"/>
        <v>0.11089603024574667</v>
      </c>
      <c r="L45" s="149"/>
    </row>
    <row r="46" spans="1:12" ht="12.95" customHeight="1" x14ac:dyDescent="0.2">
      <c r="A46" s="1002"/>
      <c r="B46" s="1003"/>
      <c r="C46" s="156" t="s">
        <v>2</v>
      </c>
      <c r="D46" s="145">
        <v>136145</v>
      </c>
      <c r="E46" s="146">
        <v>13283</v>
      </c>
      <c r="F46" s="147">
        <v>142365.52631999998</v>
      </c>
      <c r="G46" s="1097">
        <f t="shared" si="15"/>
        <v>1</v>
      </c>
      <c r="H46" s="1086">
        <f t="shared" si="17"/>
        <v>4.3856332703212228E-3</v>
      </c>
      <c r="I46" s="810">
        <v>13225.000000000002</v>
      </c>
      <c r="J46" s="186">
        <v>141701.50533000001</v>
      </c>
      <c r="K46" s="206">
        <f t="shared" si="16"/>
        <v>1</v>
      </c>
      <c r="L46" s="166"/>
    </row>
    <row r="47" spans="1:12" ht="12.95" customHeight="1" x14ac:dyDescent="0.2">
      <c r="A47" s="1002" t="str">
        <f>T!J22</f>
        <v>září</v>
      </c>
      <c r="B47" s="1003"/>
      <c r="C47" s="153" t="s">
        <v>6</v>
      </c>
      <c r="D47" s="171">
        <v>78</v>
      </c>
      <c r="E47" s="173">
        <v>10434.799999999999</v>
      </c>
      <c r="F47" s="172">
        <v>111855.86313999994</v>
      </c>
      <c r="G47" s="1092">
        <f>E47/$E$51</f>
        <v>0.68191056246446613</v>
      </c>
      <c r="H47" s="776">
        <f>(E47-I47)/I47</f>
        <v>-6.0621882933328659E-2</v>
      </c>
      <c r="I47" s="807">
        <v>11108.2</v>
      </c>
      <c r="J47" s="187">
        <v>118834.99263000004</v>
      </c>
      <c r="K47" s="192">
        <f>I47/$I$51</f>
        <v>0.66195496069936655</v>
      </c>
      <c r="L47" s="173"/>
    </row>
    <row r="48" spans="1:12" ht="12.95" customHeight="1" x14ac:dyDescent="0.2">
      <c r="A48" s="1002"/>
      <c r="B48" s="1003"/>
      <c r="C48" s="154" t="s">
        <v>7</v>
      </c>
      <c r="D48" s="132">
        <v>286</v>
      </c>
      <c r="E48" s="151">
        <v>1696.3</v>
      </c>
      <c r="F48" s="133">
        <v>18183.64806</v>
      </c>
      <c r="G48" s="1093">
        <f t="shared" ref="G48:G51" si="18">E48/$E$51</f>
        <v>0.11085261692686721</v>
      </c>
      <c r="H48" s="238">
        <f t="shared" ref="H48:H51" si="19">(E48-I48)/I48</f>
        <v>5.6884735202492182E-2</v>
      </c>
      <c r="I48" s="808">
        <v>1605</v>
      </c>
      <c r="J48" s="185">
        <v>17170.118899999983</v>
      </c>
      <c r="K48" s="193">
        <f t="shared" ref="K48:K51" si="20">I48/$I$51</f>
        <v>9.5644452919688441E-2</v>
      </c>
      <c r="L48" s="151"/>
    </row>
    <row r="49" spans="1:12" ht="12.95" customHeight="1" x14ac:dyDescent="0.2">
      <c r="A49" s="1002"/>
      <c r="B49" s="1003"/>
      <c r="C49" s="154" t="s">
        <v>8</v>
      </c>
      <c r="D49" s="132">
        <v>10874</v>
      </c>
      <c r="E49" s="151">
        <v>1035.0999999999999</v>
      </c>
      <c r="F49" s="133">
        <v>11096.2</v>
      </c>
      <c r="G49" s="1093">
        <f t="shared" si="18"/>
        <v>6.7643426151624261E-2</v>
      </c>
      <c r="H49" s="238">
        <f t="shared" si="19"/>
        <v>-0.23017997917596314</v>
      </c>
      <c r="I49" s="808">
        <v>1344.6</v>
      </c>
      <c r="J49" s="185">
        <v>14384.2</v>
      </c>
      <c r="K49" s="193">
        <f t="shared" si="20"/>
        <v>8.0126810838512821E-2</v>
      </c>
      <c r="L49" s="151"/>
    </row>
    <row r="50" spans="1:12" ht="12.95" customHeight="1" x14ac:dyDescent="0.2">
      <c r="A50" s="1002"/>
      <c r="B50" s="1003"/>
      <c r="C50" s="154" t="s">
        <v>9</v>
      </c>
      <c r="D50" s="132">
        <v>124919</v>
      </c>
      <c r="E50" s="151">
        <v>2136.1</v>
      </c>
      <c r="F50" s="133">
        <v>22898.3</v>
      </c>
      <c r="G50" s="1093">
        <f t="shared" si="18"/>
        <v>0.13959339445704241</v>
      </c>
      <c r="H50" s="238">
        <f t="shared" si="19"/>
        <v>-0.21556314494509934</v>
      </c>
      <c r="I50" s="808">
        <v>2723.1</v>
      </c>
      <c r="J50" s="185">
        <v>29131.9</v>
      </c>
      <c r="K50" s="193">
        <f t="shared" si="20"/>
        <v>0.16227377554243216</v>
      </c>
      <c r="L50" s="151"/>
    </row>
    <row r="51" spans="1:12" ht="12.95" customHeight="1" thickBot="1" x14ac:dyDescent="0.25">
      <c r="A51" s="1004"/>
      <c r="B51" s="1005"/>
      <c r="C51" s="174" t="s">
        <v>2</v>
      </c>
      <c r="D51" s="175">
        <v>136157</v>
      </c>
      <c r="E51" s="176">
        <v>15302.3</v>
      </c>
      <c r="F51" s="177">
        <v>164034.01119999995</v>
      </c>
      <c r="G51" s="1105">
        <f t="shared" si="18"/>
        <v>1</v>
      </c>
      <c r="H51" s="1101">
        <f t="shared" si="19"/>
        <v>-8.8112079805016535E-2</v>
      </c>
      <c r="I51" s="818">
        <v>16780.900000000001</v>
      </c>
      <c r="J51" s="188">
        <v>179521.21153000003</v>
      </c>
      <c r="K51" s="195">
        <f t="shared" si="20"/>
        <v>1</v>
      </c>
      <c r="L51" s="178"/>
    </row>
    <row r="52" spans="1:12" ht="12.95" customHeight="1" thickTop="1" x14ac:dyDescent="0.2">
      <c r="A52" s="1024" t="str">
        <f>T!E17</f>
        <v>III. čtvrtletí</v>
      </c>
      <c r="B52" s="1025"/>
      <c r="C52" s="154" t="s">
        <v>6</v>
      </c>
      <c r="D52" s="132">
        <f>D47</f>
        <v>78</v>
      </c>
      <c r="E52" s="151">
        <f>E37+E42+E47</f>
        <v>29105.399999999998</v>
      </c>
      <c r="F52" s="133">
        <f>F37+F42+F47</f>
        <v>311924.98869999987</v>
      </c>
      <c r="G52" s="1093">
        <f>E52/$E$56</f>
        <v>0.69725390425677181</v>
      </c>
      <c r="H52" s="238">
        <f>(E52-I52)/I52</f>
        <v>-7.2736830367810049E-2</v>
      </c>
      <c r="I52" s="808">
        <v>31388.500000000004</v>
      </c>
      <c r="J52" s="185">
        <v>335860.97424000007</v>
      </c>
      <c r="K52" s="193">
        <f>I52/$I$56</f>
        <v>0.71402736136197165</v>
      </c>
      <c r="L52" s="148"/>
    </row>
    <row r="53" spans="1:12" ht="12.95" customHeight="1" x14ac:dyDescent="0.2">
      <c r="A53" s="1002"/>
      <c r="B53" s="1003"/>
      <c r="C53" s="154" t="s">
        <v>7</v>
      </c>
      <c r="D53" s="132">
        <f>D48</f>
        <v>286</v>
      </c>
      <c r="E53" s="151">
        <f t="shared" ref="E53:F55" si="21">E38+E43+E48</f>
        <v>4538.6000000000004</v>
      </c>
      <c r="F53" s="133">
        <f t="shared" si="21"/>
        <v>48641.515339999998</v>
      </c>
      <c r="G53" s="1093">
        <f t="shared" ref="G53:G56" si="22">E53/$E$56</f>
        <v>0.10872747221683211</v>
      </c>
      <c r="H53" s="238">
        <f t="shared" ref="H53:H56" si="23">(E53-I53)/I53</f>
        <v>0.10447034774779164</v>
      </c>
      <c r="I53" s="808">
        <v>4109.3</v>
      </c>
      <c r="J53" s="185">
        <v>43969.423439999984</v>
      </c>
      <c r="K53" s="193">
        <f t="shared" ref="K53:K56" si="24">I53/$I$56</f>
        <v>9.3478587254719081E-2</v>
      </c>
      <c r="L53" s="148"/>
    </row>
    <row r="54" spans="1:12" ht="12.95" customHeight="1" x14ac:dyDescent="0.2">
      <c r="A54" s="1002"/>
      <c r="B54" s="1003"/>
      <c r="C54" s="154" t="s">
        <v>8</v>
      </c>
      <c r="D54" s="132">
        <f t="shared" ref="D54:D55" si="25">D49</f>
        <v>10874</v>
      </c>
      <c r="E54" s="151">
        <f t="shared" si="21"/>
        <v>2643.6</v>
      </c>
      <c r="F54" s="133">
        <f t="shared" si="21"/>
        <v>28332</v>
      </c>
      <c r="G54" s="1093">
        <f t="shared" si="22"/>
        <v>6.3330530461467707E-2</v>
      </c>
      <c r="H54" s="238">
        <f t="shared" si="23"/>
        <v>-5.4912054912054885E-2</v>
      </c>
      <c r="I54" s="808">
        <v>2797.2</v>
      </c>
      <c r="J54" s="185">
        <v>29928.799999999999</v>
      </c>
      <c r="K54" s="193">
        <f t="shared" si="24"/>
        <v>6.3630862742778627E-2</v>
      </c>
      <c r="L54" s="148"/>
    </row>
    <row r="55" spans="1:12" ht="12.95" customHeight="1" x14ac:dyDescent="0.2">
      <c r="A55" s="1002"/>
      <c r="B55" s="1003"/>
      <c r="C55" s="154" t="s">
        <v>9</v>
      </c>
      <c r="D55" s="132">
        <f t="shared" si="25"/>
        <v>124919</v>
      </c>
      <c r="E55" s="151">
        <f t="shared" si="21"/>
        <v>5455.2999999999993</v>
      </c>
      <c r="F55" s="133">
        <f t="shared" si="21"/>
        <v>58466.399999999994</v>
      </c>
      <c r="G55" s="1093">
        <f t="shared" si="22"/>
        <v>0.1306880930649284</v>
      </c>
      <c r="H55" s="238">
        <f t="shared" si="23"/>
        <v>-3.6982770795085447E-2</v>
      </c>
      <c r="I55" s="808">
        <v>5664.7999999999993</v>
      </c>
      <c r="J55" s="185">
        <v>60613.9</v>
      </c>
      <c r="K55" s="193">
        <f t="shared" si="24"/>
        <v>0.12886318864053065</v>
      </c>
      <c r="L55" s="148"/>
    </row>
    <row r="56" spans="1:12" ht="12.95" customHeight="1" x14ac:dyDescent="0.2">
      <c r="A56" s="1002"/>
      <c r="B56" s="1003"/>
      <c r="C56" s="157" t="s">
        <v>2</v>
      </c>
      <c r="D56" s="158">
        <f>SUM(D52:D55)</f>
        <v>136157</v>
      </c>
      <c r="E56" s="159">
        <f>SUM(E52:E55)</f>
        <v>41742.899999999994</v>
      </c>
      <c r="F56" s="160">
        <f>SUM(F52:F55)</f>
        <v>447364.90403999982</v>
      </c>
      <c r="G56" s="1100">
        <f t="shared" si="22"/>
        <v>1</v>
      </c>
      <c r="H56" s="1088">
        <f t="shared" si="23"/>
        <v>-5.043016574233751E-2</v>
      </c>
      <c r="I56" s="813">
        <v>43959.8</v>
      </c>
      <c r="J56" s="189">
        <v>470373.09768000006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815"/>
      <c r="J57" s="198"/>
      <c r="K57" s="201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282</v>
      </c>
      <c r="L1" s="1010"/>
    </row>
    <row r="2" spans="1:17" ht="6.75" customHeight="1" x14ac:dyDescent="0.2"/>
    <row r="3" spans="1:17" ht="30" customHeight="1" x14ac:dyDescent="0.2">
      <c r="A3" s="1023" t="s">
        <v>238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122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805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21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6</v>
      </c>
      <c r="D10" s="132">
        <v>80</v>
      </c>
      <c r="E10" s="151">
        <v>10289.299999999999</v>
      </c>
      <c r="F10" s="133">
        <v>110235.17137999999</v>
      </c>
      <c r="G10" s="1092">
        <f>E10/$E$14</f>
        <v>0.74064769692563504</v>
      </c>
      <c r="H10" s="238">
        <f>(E10-I10)/I10</f>
        <v>2.7214551698663086E-2</v>
      </c>
      <c r="I10" s="808">
        <v>10016.700000000001</v>
      </c>
      <c r="J10" s="185">
        <v>107066.41369000004</v>
      </c>
      <c r="K10" s="192">
        <f>I10/$I$14</f>
        <v>0.7364570773167074</v>
      </c>
      <c r="L10" s="148"/>
    </row>
    <row r="11" spans="1:17" ht="12.95" customHeight="1" x14ac:dyDescent="0.2">
      <c r="A11" s="998"/>
      <c r="B11" s="999"/>
      <c r="C11" s="154" t="s">
        <v>7</v>
      </c>
      <c r="D11" s="132">
        <v>342</v>
      </c>
      <c r="E11" s="151">
        <v>1295</v>
      </c>
      <c r="F11" s="133">
        <v>13873.705529999999</v>
      </c>
      <c r="G11" s="1093">
        <f>E11/$E$14</f>
        <v>9.3217105878796169E-2</v>
      </c>
      <c r="H11" s="238">
        <f>(E11-I11)/I11</f>
        <v>-7.8881855039476548E-2</v>
      </c>
      <c r="I11" s="808">
        <v>1405.9</v>
      </c>
      <c r="J11" s="185">
        <v>15027.770009999987</v>
      </c>
      <c r="K11" s="193">
        <f>I11/$I$14</f>
        <v>0.10336587948122225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154" t="s">
        <v>8</v>
      </c>
      <c r="D12" s="132">
        <v>11440</v>
      </c>
      <c r="E12" s="151">
        <v>848.8</v>
      </c>
      <c r="F12" s="133">
        <v>9093.5</v>
      </c>
      <c r="G12" s="1093">
        <f>E12/$E$14</f>
        <v>6.1098594185268099E-2</v>
      </c>
      <c r="H12" s="238">
        <f t="shared" ref="H12:H14" si="0">(E12-I12)/I12</f>
        <v>5.5590100733739496E-2</v>
      </c>
      <c r="I12" s="808">
        <v>804.1</v>
      </c>
      <c r="J12" s="185">
        <v>8594.7999999999993</v>
      </c>
      <c r="K12" s="193">
        <f>I12/$I$14</f>
        <v>5.9119783548510427E-2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9</v>
      </c>
      <c r="D13" s="132">
        <v>147290</v>
      </c>
      <c r="E13" s="151">
        <v>1459.2</v>
      </c>
      <c r="F13" s="133">
        <v>15633.3</v>
      </c>
      <c r="G13" s="1093">
        <f>E13/$E$14</f>
        <v>0.10503660301030068</v>
      </c>
      <c r="H13" s="238">
        <f t="shared" si="0"/>
        <v>6.1622408148417643E-2</v>
      </c>
      <c r="I13" s="808">
        <v>1374.5</v>
      </c>
      <c r="J13" s="185">
        <v>14691.3</v>
      </c>
      <c r="K13" s="193">
        <f>I13/$I$14</f>
        <v>0.10105725965355998</v>
      </c>
      <c r="L13" s="149"/>
      <c r="M13" s="134"/>
      <c r="O13" s="134"/>
      <c r="P13" s="134"/>
      <c r="Q13" s="134"/>
    </row>
    <row r="14" spans="1:17" ht="12.95" customHeight="1" x14ac:dyDescent="0.2">
      <c r="A14" s="1000"/>
      <c r="B14" s="1001"/>
      <c r="C14" s="156" t="s">
        <v>2</v>
      </c>
      <c r="D14" s="145">
        <v>159152</v>
      </c>
      <c r="E14" s="146">
        <v>13892.3</v>
      </c>
      <c r="F14" s="147">
        <v>148835.67690999998</v>
      </c>
      <c r="G14" s="1096">
        <f>SUM(G10:G13)</f>
        <v>1</v>
      </c>
      <c r="H14" s="1086">
        <f t="shared" si="0"/>
        <v>2.1402523306766941E-2</v>
      </c>
      <c r="I14" s="810">
        <v>13601.2</v>
      </c>
      <c r="J14" s="186">
        <v>145380.28370000003</v>
      </c>
      <c r="K14" s="194">
        <f>SUM(K10:K13)</f>
        <v>1</v>
      </c>
      <c r="L14" s="166"/>
      <c r="M14" s="134"/>
    </row>
    <row r="15" spans="1:17" ht="12.95" customHeight="1" x14ac:dyDescent="0.2">
      <c r="A15" s="1002" t="str">
        <f>T!J21</f>
        <v>srpen</v>
      </c>
      <c r="B15" s="1003"/>
      <c r="C15" s="154" t="s">
        <v>6</v>
      </c>
      <c r="D15" s="132">
        <v>80</v>
      </c>
      <c r="E15" s="151">
        <v>10418.299999999999</v>
      </c>
      <c r="F15" s="133">
        <v>111661.93412999997</v>
      </c>
      <c r="G15" s="1093">
        <f>E15/$E$19</f>
        <v>0.7192921893662706</v>
      </c>
      <c r="H15" s="238">
        <f>(E15-I15)/I15</f>
        <v>5.2236620173515963E-2</v>
      </c>
      <c r="I15" s="808">
        <v>9901.1</v>
      </c>
      <c r="J15" s="185">
        <v>106087.79679000005</v>
      </c>
      <c r="K15" s="193">
        <f>I15/$I$19</f>
        <v>0.74088956733863121</v>
      </c>
      <c r="L15" s="149"/>
      <c r="M15" s="134"/>
      <c r="N15" s="134"/>
    </row>
    <row r="16" spans="1:17" ht="12.95" customHeight="1" x14ac:dyDescent="0.2">
      <c r="A16" s="1002"/>
      <c r="B16" s="1003"/>
      <c r="C16" s="154" t="s">
        <v>7</v>
      </c>
      <c r="D16" s="132">
        <v>345</v>
      </c>
      <c r="E16" s="151">
        <v>1566.3</v>
      </c>
      <c r="F16" s="133">
        <v>16787.020660000006</v>
      </c>
      <c r="G16" s="1093">
        <f t="shared" ref="G16:G17" si="1">E16/$E$19</f>
        <v>0.10813926995809199</v>
      </c>
      <c r="H16" s="238">
        <f>(E16-I16)/I16</f>
        <v>0.20791239299760925</v>
      </c>
      <c r="I16" s="808">
        <v>1296.7</v>
      </c>
      <c r="J16" s="185">
        <v>13894.027070000007</v>
      </c>
      <c r="K16" s="193">
        <f t="shared" ref="K16:K18" si="2">I16/$I$19</f>
        <v>9.7030784657058611E-2</v>
      </c>
      <c r="L16" s="150"/>
      <c r="M16" s="137"/>
      <c r="N16" s="134"/>
    </row>
    <row r="17" spans="1:21" ht="12.95" customHeight="1" x14ac:dyDescent="0.2">
      <c r="A17" s="1002"/>
      <c r="B17" s="1003"/>
      <c r="C17" s="154" t="s">
        <v>8</v>
      </c>
      <c r="D17" s="132">
        <v>11437</v>
      </c>
      <c r="E17" s="151">
        <v>919.2</v>
      </c>
      <c r="F17" s="133">
        <v>9852.1</v>
      </c>
      <c r="G17" s="1093">
        <f t="shared" si="1"/>
        <v>6.3462693574333248E-2</v>
      </c>
      <c r="H17" s="238">
        <f t="shared" ref="H17:H19" si="3">(E17-I17)/I17</f>
        <v>0.14971857410881806</v>
      </c>
      <c r="I17" s="808">
        <v>799.5</v>
      </c>
      <c r="J17" s="185">
        <v>8566</v>
      </c>
      <c r="K17" s="193">
        <f>I17/$I$19</f>
        <v>5.9825798051452425E-2</v>
      </c>
      <c r="L17" s="149"/>
      <c r="M17" s="134"/>
      <c r="N17" s="134"/>
      <c r="O17" s="134"/>
      <c r="P17" s="134"/>
    </row>
    <row r="18" spans="1:21" ht="12.95" customHeight="1" x14ac:dyDescent="0.2">
      <c r="A18" s="1002"/>
      <c r="B18" s="1003"/>
      <c r="C18" s="154" t="s">
        <v>9</v>
      </c>
      <c r="D18" s="132">
        <v>147224</v>
      </c>
      <c r="E18" s="151">
        <v>1580.3</v>
      </c>
      <c r="F18" s="133">
        <v>16937.5</v>
      </c>
      <c r="G18" s="1093">
        <f>E18/$E$19</f>
        <v>0.10910584710130419</v>
      </c>
      <c r="H18" s="238">
        <f t="shared" si="3"/>
        <v>0.15645810464690812</v>
      </c>
      <c r="I18" s="808">
        <v>1366.5</v>
      </c>
      <c r="J18" s="185">
        <v>14642</v>
      </c>
      <c r="K18" s="193">
        <f t="shared" si="2"/>
        <v>0.10225384995285772</v>
      </c>
      <c r="L18" s="149"/>
      <c r="M18" s="134"/>
      <c r="N18" s="134"/>
      <c r="O18" s="134"/>
      <c r="P18" s="134"/>
    </row>
    <row r="19" spans="1:21" ht="12.95" customHeight="1" x14ac:dyDescent="0.2">
      <c r="A19" s="1002"/>
      <c r="B19" s="1003"/>
      <c r="C19" s="156" t="s">
        <v>2</v>
      </c>
      <c r="D19" s="145">
        <v>159086</v>
      </c>
      <c r="E19" s="146">
        <v>14484.099999999999</v>
      </c>
      <c r="F19" s="147">
        <v>155238.55478999997</v>
      </c>
      <c r="G19" s="1096">
        <f>SUM(G15:G18)</f>
        <v>1</v>
      </c>
      <c r="H19" s="1086">
        <f t="shared" si="3"/>
        <v>8.3830946287732327E-2</v>
      </c>
      <c r="I19" s="810">
        <v>13363.800000000001</v>
      </c>
      <c r="J19" s="186">
        <v>143189.82386000006</v>
      </c>
      <c r="K19" s="194">
        <f>SUM(K15:K18)</f>
        <v>0.99999999999999989</v>
      </c>
      <c r="L19" s="166"/>
      <c r="M19" s="134"/>
      <c r="N19" s="134"/>
      <c r="O19" s="134"/>
      <c r="P19" s="134"/>
    </row>
    <row r="20" spans="1:21" ht="12.95" customHeight="1" x14ac:dyDescent="0.2">
      <c r="A20" s="1002" t="str">
        <f>T!J22</f>
        <v>září</v>
      </c>
      <c r="B20" s="1003"/>
      <c r="C20" s="153" t="s">
        <v>6</v>
      </c>
      <c r="D20" s="171">
        <v>80</v>
      </c>
      <c r="E20" s="173">
        <v>11634.2</v>
      </c>
      <c r="F20" s="172">
        <v>124712.66551999997</v>
      </c>
      <c r="G20" s="1092">
        <f>E20/$E$24</f>
        <v>0.71014722758014504</v>
      </c>
      <c r="H20" s="776">
        <f>(E20-I20)/I20</f>
        <v>8.344444922362878E-4</v>
      </c>
      <c r="I20" s="807">
        <v>11624.5</v>
      </c>
      <c r="J20" s="187">
        <v>124358.18142999998</v>
      </c>
      <c r="K20" s="192">
        <f>I20/$I$24</f>
        <v>0.66244393916081123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1002"/>
      <c r="B21" s="1003"/>
      <c r="C21" s="154" t="s">
        <v>7</v>
      </c>
      <c r="D21" s="132">
        <v>350</v>
      </c>
      <c r="E21" s="151">
        <v>1654.7</v>
      </c>
      <c r="F21" s="133">
        <v>17737.260890000005</v>
      </c>
      <c r="G21" s="1093">
        <f t="shared" ref="G21:G23" si="4">E21/$E$24</f>
        <v>0.10100227067412164</v>
      </c>
      <c r="H21" s="238">
        <f t="shared" ref="H21:H24" si="5">(E21-I21)/I21</f>
        <v>-0.12988378818951465</v>
      </c>
      <c r="I21" s="808">
        <v>1901.7</v>
      </c>
      <c r="J21" s="185">
        <v>20344.475090000004</v>
      </c>
      <c r="K21" s="193">
        <f t="shared" ref="K21:K22" si="6">I21/$I$24</f>
        <v>0.1083719419417708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1002"/>
      <c r="B22" s="1003"/>
      <c r="C22" s="154" t="s">
        <v>8</v>
      </c>
      <c r="D22" s="132">
        <v>11440</v>
      </c>
      <c r="E22" s="151">
        <v>1137.8</v>
      </c>
      <c r="F22" s="133">
        <v>12196.9</v>
      </c>
      <c r="G22" s="1093">
        <f t="shared" si="4"/>
        <v>6.9450887516175494E-2</v>
      </c>
      <c r="H22" s="238">
        <f t="shared" si="5"/>
        <v>-0.23349501482080309</v>
      </c>
      <c r="I22" s="808">
        <v>1484.4</v>
      </c>
      <c r="J22" s="185">
        <v>15879.7</v>
      </c>
      <c r="K22" s="193">
        <f t="shared" si="6"/>
        <v>8.4591318619321967E-2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1002"/>
      <c r="B23" s="1003"/>
      <c r="C23" s="154" t="s">
        <v>9</v>
      </c>
      <c r="D23" s="132">
        <v>147232</v>
      </c>
      <c r="E23" s="151">
        <v>1956.1</v>
      </c>
      <c r="F23" s="133">
        <v>20968.7</v>
      </c>
      <c r="G23" s="1093">
        <f t="shared" si="4"/>
        <v>0.11939961422955782</v>
      </c>
      <c r="H23" s="238">
        <f t="shared" si="5"/>
        <v>-0.22906238915382501</v>
      </c>
      <c r="I23" s="808">
        <v>2537.3000000000002</v>
      </c>
      <c r="J23" s="185">
        <v>27143.599999999999</v>
      </c>
      <c r="K23" s="193">
        <f>I23/$I$24</f>
        <v>0.14459280027809596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1004"/>
      <c r="B24" s="1005"/>
      <c r="C24" s="174" t="s">
        <v>2</v>
      </c>
      <c r="D24" s="175">
        <v>159102</v>
      </c>
      <c r="E24" s="176">
        <v>16382.800000000001</v>
      </c>
      <c r="F24" s="177">
        <v>175615.52640999996</v>
      </c>
      <c r="G24" s="1105">
        <f>SUM(G20:G23)</f>
        <v>0.99999999999999989</v>
      </c>
      <c r="H24" s="1101">
        <f t="shared" si="5"/>
        <v>-6.6395409137275707E-2</v>
      </c>
      <c r="I24" s="818">
        <v>17547.900000000001</v>
      </c>
      <c r="J24" s="188">
        <v>187725.95652000001</v>
      </c>
      <c r="K24" s="195">
        <f>SUM(K20:K23)</f>
        <v>1</v>
      </c>
      <c r="L24" s="178"/>
    </row>
    <row r="25" spans="1:21" ht="12.95" customHeight="1" thickTop="1" x14ac:dyDescent="0.2">
      <c r="A25" s="1024" t="str">
        <f>T!E17</f>
        <v>III. čtvrtletí</v>
      </c>
      <c r="B25" s="1025"/>
      <c r="C25" s="154" t="s">
        <v>6</v>
      </c>
      <c r="D25" s="132">
        <f>D20</f>
        <v>80</v>
      </c>
      <c r="E25" s="151">
        <f>E10+E15+E20</f>
        <v>32341.8</v>
      </c>
      <c r="F25" s="133">
        <f>F10+F15+F20</f>
        <v>346609.77102999995</v>
      </c>
      <c r="G25" s="1093">
        <f>E25/$E$29</f>
        <v>0.72257323634023829</v>
      </c>
      <c r="H25" s="238">
        <f>(E25-I25)/I25</f>
        <v>2.5346915094967594E-2</v>
      </c>
      <c r="I25" s="812">
        <v>31542.300000000003</v>
      </c>
      <c r="J25" s="185">
        <v>337512.39191000006</v>
      </c>
      <c r="K25" s="193">
        <f>I25/$I$29</f>
        <v>0.70861031296545485</v>
      </c>
      <c r="L25" s="148"/>
    </row>
    <row r="26" spans="1:21" ht="12.95" customHeight="1" x14ac:dyDescent="0.2">
      <c r="A26" s="1002"/>
      <c r="B26" s="1003"/>
      <c r="C26" s="154" t="s">
        <v>7</v>
      </c>
      <c r="D26" s="132">
        <f>D21</f>
        <v>350</v>
      </c>
      <c r="E26" s="151">
        <f t="shared" ref="E26:F28" si="7">E11+E16+E21</f>
        <v>4516</v>
      </c>
      <c r="F26" s="133">
        <f t="shared" si="7"/>
        <v>48397.987080000006</v>
      </c>
      <c r="G26" s="1093">
        <f t="shared" ref="G26:G28" si="8">E26/$E$29</f>
        <v>0.10089545836386708</v>
      </c>
      <c r="H26" s="238">
        <f t="shared" ref="H26:H29" si="9">(E26-I26)/I26</f>
        <v>-1.917772516994987E-2</v>
      </c>
      <c r="I26" s="808">
        <v>4604.3</v>
      </c>
      <c r="J26" s="185">
        <v>49266.272169999997</v>
      </c>
      <c r="K26" s="193">
        <f t="shared" ref="K26:K28" si="10">I26/$I$29</f>
        <v>0.10343743049767594</v>
      </c>
      <c r="L26" s="148"/>
    </row>
    <row r="27" spans="1:21" ht="12.95" customHeight="1" x14ac:dyDescent="0.2">
      <c r="A27" s="1002"/>
      <c r="B27" s="1003"/>
      <c r="C27" s="154" t="s">
        <v>8</v>
      </c>
      <c r="D27" s="132">
        <f t="shared" ref="D27:D28" si="11">D22</f>
        <v>11440</v>
      </c>
      <c r="E27" s="151">
        <f t="shared" si="7"/>
        <v>2905.8</v>
      </c>
      <c r="F27" s="133">
        <f t="shared" si="7"/>
        <v>31142.5</v>
      </c>
      <c r="G27" s="1093">
        <f t="shared" si="8"/>
        <v>6.4920731380364263E-2</v>
      </c>
      <c r="H27" s="238">
        <f t="shared" si="9"/>
        <v>-5.9002590673575071E-2</v>
      </c>
      <c r="I27" s="808">
        <v>3088</v>
      </c>
      <c r="J27" s="185">
        <v>33040.5</v>
      </c>
      <c r="K27" s="193">
        <f t="shared" si="10"/>
        <v>6.9373148008779459E-2</v>
      </c>
      <c r="L27" s="148"/>
    </row>
    <row r="28" spans="1:21" ht="12.95" customHeight="1" x14ac:dyDescent="0.2">
      <c r="A28" s="1002"/>
      <c r="B28" s="1003"/>
      <c r="C28" s="154" t="s">
        <v>9</v>
      </c>
      <c r="D28" s="132">
        <f t="shared" si="11"/>
        <v>147232</v>
      </c>
      <c r="E28" s="151">
        <f t="shared" si="7"/>
        <v>4995.6000000000004</v>
      </c>
      <c r="F28" s="133">
        <f t="shared" si="7"/>
        <v>53539.5</v>
      </c>
      <c r="G28" s="1093">
        <f t="shared" si="8"/>
        <v>0.11161057391553021</v>
      </c>
      <c r="H28" s="238">
        <f t="shared" si="9"/>
        <v>-5.355891101301552E-2</v>
      </c>
      <c r="I28" s="808">
        <v>5278.3</v>
      </c>
      <c r="J28" s="185">
        <v>56476.899999999994</v>
      </c>
      <c r="K28" s="193">
        <f t="shared" si="10"/>
        <v>0.11857910852808959</v>
      </c>
      <c r="L28" s="148"/>
    </row>
    <row r="29" spans="1:21" ht="12.95" customHeight="1" x14ac:dyDescent="0.2">
      <c r="A29" s="1002"/>
      <c r="B29" s="1003"/>
      <c r="C29" s="157" t="s">
        <v>2</v>
      </c>
      <c r="D29" s="158">
        <f>SUM(D25:D28)</f>
        <v>159102</v>
      </c>
      <c r="E29" s="159">
        <f>SUM(E25:E28)</f>
        <v>44759.200000000004</v>
      </c>
      <c r="F29" s="160">
        <f>SUM(F25:F28)</f>
        <v>479689.75810999994</v>
      </c>
      <c r="G29" s="1100">
        <f>SUM(G25:G28)</f>
        <v>0.99999999999999978</v>
      </c>
      <c r="H29" s="1088">
        <f t="shared" si="9"/>
        <v>5.533227446425544E-3</v>
      </c>
      <c r="I29" s="813">
        <v>44512.900000000009</v>
      </c>
      <c r="J29" s="189">
        <v>476296.06408000004</v>
      </c>
      <c r="K29" s="196">
        <f>SUM(K25:K28)</f>
        <v>0.99999999999999989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815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56" t="s">
        <v>3</v>
      </c>
      <c r="B32" s="1056"/>
      <c r="C32" s="1056"/>
      <c r="D32" s="1057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13">
        <f>T!G17</f>
        <v>2016</v>
      </c>
      <c r="F33" s="1014"/>
      <c r="G33" s="1014"/>
      <c r="H33" s="803"/>
      <c r="I33" s="1015">
        <f>E33-1</f>
        <v>2015</v>
      </c>
      <c r="J33" s="1016"/>
      <c r="K33" s="1017"/>
      <c r="L33" s="148"/>
    </row>
    <row r="34" spans="1:12" ht="24.95" customHeight="1" x14ac:dyDescent="0.25">
      <c r="A34" s="129"/>
      <c r="B34" s="130"/>
      <c r="C34" s="131"/>
      <c r="D34" s="131"/>
      <c r="E34" s="1089"/>
      <c r="F34" s="1090"/>
      <c r="G34" s="1091"/>
      <c r="H34" s="987" t="s">
        <v>112</v>
      </c>
      <c r="I34" s="804"/>
      <c r="J34" s="182"/>
      <c r="K34" s="805"/>
      <c r="L34" s="148"/>
    </row>
    <row r="35" spans="1:12" ht="24.95" customHeight="1" x14ac:dyDescent="0.25">
      <c r="A35" s="129"/>
      <c r="B35" s="161"/>
      <c r="C35" s="161"/>
      <c r="D35" s="1019" t="s">
        <v>0</v>
      </c>
      <c r="E35" s="986" t="s">
        <v>41</v>
      </c>
      <c r="F35" s="987"/>
      <c r="G35" s="898" t="s">
        <v>111</v>
      </c>
      <c r="H35" s="987"/>
      <c r="I35" s="1021" t="s">
        <v>41</v>
      </c>
      <c r="J35" s="1022"/>
      <c r="K35" s="190" t="s">
        <v>111</v>
      </c>
      <c r="L35" s="148"/>
    </row>
    <row r="36" spans="1:12" ht="12.95" customHeight="1" x14ac:dyDescent="0.25">
      <c r="A36" s="1018" t="s">
        <v>164</v>
      </c>
      <c r="B36" s="1018"/>
      <c r="C36" s="213" t="s">
        <v>48</v>
      </c>
      <c r="D36" s="1020"/>
      <c r="E36" s="163" t="s">
        <v>154</v>
      </c>
      <c r="F36" s="897" t="s">
        <v>1</v>
      </c>
      <c r="G36" s="899" t="s">
        <v>69</v>
      </c>
      <c r="H36" s="1018"/>
      <c r="I36" s="806" t="s">
        <v>165</v>
      </c>
      <c r="J36" s="184" t="s">
        <v>1</v>
      </c>
      <c r="K36" s="191" t="s">
        <v>69</v>
      </c>
      <c r="L36" s="152"/>
    </row>
    <row r="37" spans="1:12" ht="12.95" customHeight="1" x14ac:dyDescent="0.2">
      <c r="A37" s="996" t="str">
        <f>T!J20</f>
        <v>červenec</v>
      </c>
      <c r="B37" s="997"/>
      <c r="C37" s="153" t="s">
        <v>6</v>
      </c>
      <c r="D37" s="132">
        <v>185</v>
      </c>
      <c r="E37" s="151">
        <v>9786.7563249399991</v>
      </c>
      <c r="F37" s="133">
        <v>104921.28</v>
      </c>
      <c r="G37" s="1093">
        <f>E37/$E$41</f>
        <v>0.47347849568635147</v>
      </c>
      <c r="H37" s="238">
        <f>(E37-I37)/I37</f>
        <v>0.17614927662023602</v>
      </c>
      <c r="I37" s="808">
        <v>8321.0154692804535</v>
      </c>
      <c r="J37" s="185">
        <v>88138.611999999994</v>
      </c>
      <c r="K37" s="193">
        <f>I37/$I$41</f>
        <v>0.44822316677750607</v>
      </c>
      <c r="L37" s="148"/>
    </row>
    <row r="38" spans="1:12" ht="12.95" customHeight="1" x14ac:dyDescent="0.2">
      <c r="A38" s="998"/>
      <c r="B38" s="999"/>
      <c r="C38" s="154" t="s">
        <v>7</v>
      </c>
      <c r="D38" s="132">
        <v>1626</v>
      </c>
      <c r="E38" s="151">
        <v>3510.4830936550302</v>
      </c>
      <c r="F38" s="133">
        <v>37634.981</v>
      </c>
      <c r="G38" s="1093">
        <f t="shared" ref="G38:G41" si="12">E38/$E$41</f>
        <v>0.169835459178692</v>
      </c>
      <c r="H38" s="238">
        <f>(E38-I38)/I38</f>
        <v>3.5308941870862091E-3</v>
      </c>
      <c r="I38" s="808">
        <v>3498.1315612597155</v>
      </c>
      <c r="J38" s="185">
        <v>37053.036</v>
      </c>
      <c r="K38" s="193">
        <f t="shared" ref="K38:K41" si="13">I38/$I$41</f>
        <v>0.18843176196231209</v>
      </c>
      <c r="L38" s="149"/>
    </row>
    <row r="39" spans="1:12" ht="12.95" customHeight="1" x14ac:dyDescent="0.2">
      <c r="A39" s="998"/>
      <c r="B39" s="999"/>
      <c r="C39" s="154" t="s">
        <v>8</v>
      </c>
      <c r="D39" s="132">
        <v>38353</v>
      </c>
      <c r="E39" s="151">
        <v>2348.3262788043958</v>
      </c>
      <c r="F39" s="133">
        <v>25175.798466126733</v>
      </c>
      <c r="G39" s="1093">
        <f t="shared" si="12"/>
        <v>0.11361087953478291</v>
      </c>
      <c r="H39" s="238">
        <f t="shared" ref="H39:H41" si="14">(E39-I39)/I39</f>
        <v>5.0998138991243627E-2</v>
      </c>
      <c r="I39" s="808">
        <v>2234.3771998096381</v>
      </c>
      <c r="J39" s="185">
        <v>23667.051216424792</v>
      </c>
      <c r="K39" s="193">
        <f t="shared" si="13"/>
        <v>0.12035786112542049</v>
      </c>
      <c r="L39" s="149"/>
    </row>
    <row r="40" spans="1:12" ht="12.95" customHeight="1" x14ac:dyDescent="0.2">
      <c r="A40" s="998"/>
      <c r="B40" s="999"/>
      <c r="C40" s="154" t="s">
        <v>9</v>
      </c>
      <c r="D40" s="132">
        <v>387002</v>
      </c>
      <c r="E40" s="151">
        <v>5024.3409912943835</v>
      </c>
      <c r="F40" s="133">
        <v>53864.659848855255</v>
      </c>
      <c r="G40" s="1093">
        <f t="shared" si="12"/>
        <v>0.24307516560017359</v>
      </c>
      <c r="H40" s="238">
        <f t="shared" si="14"/>
        <v>0.11381653774304885</v>
      </c>
      <c r="I40" s="808">
        <v>4510.9233172954291</v>
      </c>
      <c r="J40" s="185">
        <v>47780.765572120668</v>
      </c>
      <c r="K40" s="193">
        <f t="shared" si="13"/>
        <v>0.24298721013476143</v>
      </c>
      <c r="L40" s="149"/>
    </row>
    <row r="41" spans="1:12" ht="12.95" customHeight="1" x14ac:dyDescent="0.2">
      <c r="A41" s="1000"/>
      <c r="B41" s="1001"/>
      <c r="C41" s="156" t="s">
        <v>2</v>
      </c>
      <c r="D41" s="145">
        <v>427166</v>
      </c>
      <c r="E41" s="146">
        <v>20669.906688693809</v>
      </c>
      <c r="F41" s="147">
        <v>221596.71931498198</v>
      </c>
      <c r="G41" s="1096">
        <f t="shared" si="12"/>
        <v>1</v>
      </c>
      <c r="H41" s="1086">
        <f t="shared" si="14"/>
        <v>0.11341350910900852</v>
      </c>
      <c r="I41" s="810">
        <v>18564.447547645235</v>
      </c>
      <c r="J41" s="186">
        <v>196639.46478854545</v>
      </c>
      <c r="K41" s="194">
        <f t="shared" si="13"/>
        <v>1</v>
      </c>
      <c r="L41" s="166"/>
    </row>
    <row r="42" spans="1:12" ht="12.95" customHeight="1" x14ac:dyDescent="0.2">
      <c r="A42" s="1002" t="str">
        <f>T!J21</f>
        <v>srpen</v>
      </c>
      <c r="B42" s="1003"/>
      <c r="C42" s="154" t="s">
        <v>6</v>
      </c>
      <c r="D42" s="132">
        <v>185</v>
      </c>
      <c r="E42" s="151">
        <v>7736.4940567438844</v>
      </c>
      <c r="F42" s="133">
        <v>82722.048999999999</v>
      </c>
      <c r="G42" s="1093">
        <f>E42/$E$46</f>
        <v>0.39769829228010689</v>
      </c>
      <c r="H42" s="238">
        <f>(E42-I42)/I42</f>
        <v>3.7950557825866902E-3</v>
      </c>
      <c r="I42" s="808">
        <v>7707.2446334299757</v>
      </c>
      <c r="J42" s="185">
        <v>82492.856</v>
      </c>
      <c r="K42" s="193">
        <f>I42/$I$46</f>
        <v>0.44158096404839464</v>
      </c>
      <c r="L42" s="149"/>
    </row>
    <row r="43" spans="1:12" ht="12.95" customHeight="1" x14ac:dyDescent="0.2">
      <c r="A43" s="1002"/>
      <c r="B43" s="1003"/>
      <c r="C43" s="154" t="s">
        <v>7</v>
      </c>
      <c r="D43" s="132">
        <v>1624</v>
      </c>
      <c r="E43" s="151">
        <v>3694.2221148204412</v>
      </c>
      <c r="F43" s="133">
        <v>39500.233999999997</v>
      </c>
      <c r="G43" s="1093">
        <f t="shared" ref="G43:G46" si="15">E43/$E$46</f>
        <v>0.18990330963762694</v>
      </c>
      <c r="H43" s="238">
        <f>(E43-I43)/I43</f>
        <v>0.12251166928617728</v>
      </c>
      <c r="I43" s="808">
        <v>3291.0322590852484</v>
      </c>
      <c r="J43" s="185">
        <v>35224.853000000003</v>
      </c>
      <c r="K43" s="193">
        <f t="shared" ref="K43:K46" si="16">I43/$I$46</f>
        <v>0.18855729470137284</v>
      </c>
      <c r="L43" s="150"/>
    </row>
    <row r="44" spans="1:12" ht="12.95" customHeight="1" x14ac:dyDescent="0.2">
      <c r="A44" s="1002"/>
      <c r="B44" s="1003"/>
      <c r="C44" s="154" t="s">
        <v>8</v>
      </c>
      <c r="D44" s="132">
        <v>38425</v>
      </c>
      <c r="E44" s="151">
        <v>2772.2804352332091</v>
      </c>
      <c r="F44" s="133">
        <v>29642.431478610808</v>
      </c>
      <c r="G44" s="1093">
        <f t="shared" si="15"/>
        <v>0.142510442938003</v>
      </c>
      <c r="H44" s="238">
        <f t="shared" ref="H44:H46" si="17">(E44-I44)/I44</f>
        <v>0.29469503789675666</v>
      </c>
      <c r="I44" s="808">
        <v>2141.2613426995154</v>
      </c>
      <c r="J44" s="185">
        <v>22918.528319785542</v>
      </c>
      <c r="K44" s="193">
        <f t="shared" si="16"/>
        <v>0.12268200802755831</v>
      </c>
      <c r="L44" s="149"/>
    </row>
    <row r="45" spans="1:12" ht="12.95" customHeight="1" x14ac:dyDescent="0.2">
      <c r="A45" s="1002"/>
      <c r="B45" s="1003"/>
      <c r="C45" s="154" t="s">
        <v>9</v>
      </c>
      <c r="D45" s="132">
        <v>386617</v>
      </c>
      <c r="E45" s="151">
        <v>5250.1773366674179</v>
      </c>
      <c r="F45" s="133">
        <v>56137.185825368186</v>
      </c>
      <c r="G45" s="1093">
        <f t="shared" si="15"/>
        <v>0.26988795514426311</v>
      </c>
      <c r="H45" s="238">
        <f t="shared" si="17"/>
        <v>0.2169488174774159</v>
      </c>
      <c r="I45" s="808">
        <v>4314.2137625396481</v>
      </c>
      <c r="J45" s="185">
        <v>46176.255239222686</v>
      </c>
      <c r="K45" s="193">
        <f t="shared" si="16"/>
        <v>0.24717973322267434</v>
      </c>
      <c r="L45" s="149"/>
    </row>
    <row r="46" spans="1:12" ht="12.95" customHeight="1" x14ac:dyDescent="0.2">
      <c r="A46" s="1002"/>
      <c r="B46" s="1003"/>
      <c r="C46" s="156" t="s">
        <v>2</v>
      </c>
      <c r="D46" s="145">
        <v>426851</v>
      </c>
      <c r="E46" s="146">
        <v>19453.173943464953</v>
      </c>
      <c r="F46" s="147">
        <v>208001.900303979</v>
      </c>
      <c r="G46" s="1097">
        <f t="shared" si="15"/>
        <v>1</v>
      </c>
      <c r="H46" s="1086">
        <f t="shared" si="17"/>
        <v>0.11455542315301694</v>
      </c>
      <c r="I46" s="810">
        <v>17453.751997754385</v>
      </c>
      <c r="J46" s="186">
        <v>186812.49255900824</v>
      </c>
      <c r="K46" s="206">
        <f t="shared" si="16"/>
        <v>1</v>
      </c>
      <c r="L46" s="166"/>
    </row>
    <row r="47" spans="1:12" ht="12.95" customHeight="1" x14ac:dyDescent="0.2">
      <c r="A47" s="1002" t="str">
        <f>T!J22</f>
        <v>září</v>
      </c>
      <c r="B47" s="1003"/>
      <c r="C47" s="153" t="s">
        <v>6</v>
      </c>
      <c r="D47" s="171">
        <v>185</v>
      </c>
      <c r="E47" s="173">
        <v>8630.7984719230662</v>
      </c>
      <c r="F47" s="172">
        <v>92415.638120000003</v>
      </c>
      <c r="G47" s="1092">
        <f>E47/$E$51</f>
        <v>0.37649093665804362</v>
      </c>
      <c r="H47" s="776">
        <f>(E47-I47)/I47</f>
        <v>-0.13790137633677838</v>
      </c>
      <c r="I47" s="807">
        <v>10011.381801364159</v>
      </c>
      <c r="J47" s="187">
        <v>107040.15700000001</v>
      </c>
      <c r="K47" s="192">
        <f>I47/$I$51</f>
        <v>0.36288922374853433</v>
      </c>
      <c r="L47" s="173"/>
    </row>
    <row r="48" spans="1:12" ht="12.95" customHeight="1" x14ac:dyDescent="0.2">
      <c r="A48" s="1002"/>
      <c r="B48" s="1003"/>
      <c r="C48" s="154" t="s">
        <v>7</v>
      </c>
      <c r="D48" s="132">
        <v>1625</v>
      </c>
      <c r="E48" s="151">
        <v>4507.3884934209718</v>
      </c>
      <c r="F48" s="133">
        <v>48263.475810000004</v>
      </c>
      <c r="G48" s="1093">
        <f t="shared" ref="G48:G51" si="18">E48/$E$51</f>
        <v>0.19662038469444598</v>
      </c>
      <c r="H48" s="238">
        <f t="shared" ref="H48:H51" si="19">(E48-I48)/I48</f>
        <v>-0.14479219492958686</v>
      </c>
      <c r="I48" s="808">
        <v>5270.5184245247365</v>
      </c>
      <c r="J48" s="185">
        <v>56351.546999999999</v>
      </c>
      <c r="K48" s="193">
        <f t="shared" ref="K48:K51" si="20">I48/$I$51</f>
        <v>0.19104399150649864</v>
      </c>
      <c r="L48" s="151"/>
    </row>
    <row r="49" spans="1:12" ht="12.95" customHeight="1" x14ac:dyDescent="0.2">
      <c r="A49" s="1002"/>
      <c r="B49" s="1003"/>
      <c r="C49" s="154" t="s">
        <v>8</v>
      </c>
      <c r="D49" s="132">
        <v>38386</v>
      </c>
      <c r="E49" s="151">
        <v>3650.9449124598309</v>
      </c>
      <c r="F49" s="133">
        <v>39092.989593273676</v>
      </c>
      <c r="G49" s="1093">
        <f t="shared" si="18"/>
        <v>0.15926077688529922</v>
      </c>
      <c r="H49" s="238">
        <f t="shared" si="19"/>
        <v>-0.23924495586527192</v>
      </c>
      <c r="I49" s="808">
        <v>4799.1070721224905</v>
      </c>
      <c r="J49" s="185">
        <v>51311.291594076793</v>
      </c>
      <c r="K49" s="193">
        <f t="shared" si="20"/>
        <v>0.17395643025534474</v>
      </c>
      <c r="L49" s="151"/>
    </row>
    <row r="50" spans="1:12" ht="12.95" customHeight="1" x14ac:dyDescent="0.2">
      <c r="A50" s="1002"/>
      <c r="B50" s="1003"/>
      <c r="C50" s="154" t="s">
        <v>9</v>
      </c>
      <c r="D50" s="132">
        <v>386464</v>
      </c>
      <c r="E50" s="151">
        <v>6135.1874923651494</v>
      </c>
      <c r="F50" s="133">
        <v>65693.355156711783</v>
      </c>
      <c r="G50" s="1093">
        <f t="shared" si="18"/>
        <v>0.26762790176221118</v>
      </c>
      <c r="H50" s="238">
        <f t="shared" si="19"/>
        <v>-0.18273515355029321</v>
      </c>
      <c r="I50" s="808">
        <v>7506.9758830532292</v>
      </c>
      <c r="J50" s="185">
        <v>80263.395405905772</v>
      </c>
      <c r="K50" s="193">
        <f t="shared" si="20"/>
        <v>0.27211035448962223</v>
      </c>
      <c r="L50" s="151"/>
    </row>
    <row r="51" spans="1:12" ht="12.95" customHeight="1" thickBot="1" x14ac:dyDescent="0.25">
      <c r="A51" s="1004"/>
      <c r="B51" s="1005"/>
      <c r="C51" s="174" t="s">
        <v>2</v>
      </c>
      <c r="D51" s="175">
        <v>426660</v>
      </c>
      <c r="E51" s="176">
        <v>22924.319370169018</v>
      </c>
      <c r="F51" s="177">
        <v>245465.45867998543</v>
      </c>
      <c r="G51" s="1105">
        <f t="shared" si="18"/>
        <v>1</v>
      </c>
      <c r="H51" s="1101">
        <f t="shared" si="19"/>
        <v>-0.16904692816024941</v>
      </c>
      <c r="I51" s="818">
        <v>27587.983181064617</v>
      </c>
      <c r="J51" s="188">
        <v>294966.39099998254</v>
      </c>
      <c r="K51" s="195">
        <f t="shared" si="20"/>
        <v>1</v>
      </c>
      <c r="L51" s="178"/>
    </row>
    <row r="52" spans="1:12" ht="12.95" customHeight="1" thickTop="1" x14ac:dyDescent="0.2">
      <c r="A52" s="1024" t="str">
        <f>T!E17</f>
        <v>III. čtvrtletí</v>
      </c>
      <c r="B52" s="1025"/>
      <c r="C52" s="154" t="s">
        <v>6</v>
      </c>
      <c r="D52" s="132">
        <f>D47</f>
        <v>185</v>
      </c>
      <c r="E52" s="151">
        <f>E37+E42+E47</f>
        <v>26154.04885360695</v>
      </c>
      <c r="F52" s="133">
        <f>F37+F42+F47</f>
        <v>280058.96711999999</v>
      </c>
      <c r="G52" s="1093">
        <f>E52/$E$56</f>
        <v>0.41483152124657502</v>
      </c>
      <c r="H52" s="238">
        <f>(E52-I52)/I52</f>
        <v>4.3935684658727263E-3</v>
      </c>
      <c r="I52" s="808">
        <v>26039.64190407459</v>
      </c>
      <c r="J52" s="185">
        <v>277671.625</v>
      </c>
      <c r="K52" s="193">
        <f>I52/$I$56</f>
        <v>0.40938853406840958</v>
      </c>
      <c r="L52" s="148"/>
    </row>
    <row r="53" spans="1:12" ht="12.95" customHeight="1" x14ac:dyDescent="0.2">
      <c r="A53" s="1002"/>
      <c r="B53" s="1003"/>
      <c r="C53" s="154" t="s">
        <v>7</v>
      </c>
      <c r="D53" s="132">
        <f>D48</f>
        <v>1625</v>
      </c>
      <c r="E53" s="151">
        <f t="shared" ref="E53:F55" si="21">E38+E43+E48</f>
        <v>11712.093701896443</v>
      </c>
      <c r="F53" s="133">
        <f t="shared" si="21"/>
        <v>125398.69081</v>
      </c>
      <c r="G53" s="1093">
        <f t="shared" ref="G53:G56" si="22">E53/$E$56</f>
        <v>0.18576648206688967</v>
      </c>
      <c r="H53" s="238">
        <f t="shared" ref="H53:H56" si="23">(E53-I53)/I53</f>
        <v>-2.8822363302409931E-2</v>
      </c>
      <c r="I53" s="808">
        <v>12059.6822448697</v>
      </c>
      <c r="J53" s="185">
        <v>128629.43599999999</v>
      </c>
      <c r="K53" s="193">
        <f t="shared" ref="K53:K56" si="24">I53/$I$56</f>
        <v>0.18959921391182782</v>
      </c>
      <c r="L53" s="148"/>
    </row>
    <row r="54" spans="1:12" ht="12.95" customHeight="1" x14ac:dyDescent="0.2">
      <c r="A54" s="1002"/>
      <c r="B54" s="1003"/>
      <c r="C54" s="154" t="s">
        <v>8</v>
      </c>
      <c r="D54" s="132">
        <f t="shared" ref="D54:D55" si="25">D49</f>
        <v>38386</v>
      </c>
      <c r="E54" s="151">
        <f t="shared" si="21"/>
        <v>8771.5516264974358</v>
      </c>
      <c r="F54" s="133">
        <f t="shared" si="21"/>
        <v>93911.21953801121</v>
      </c>
      <c r="G54" s="1093">
        <f t="shared" si="22"/>
        <v>0.13912630221347083</v>
      </c>
      <c r="H54" s="238">
        <f t="shared" si="23"/>
        <v>-4.3946067288362152E-2</v>
      </c>
      <c r="I54" s="808">
        <v>9174.7456146316435</v>
      </c>
      <c r="J54" s="185">
        <v>97896.871130287123</v>
      </c>
      <c r="K54" s="193">
        <f t="shared" si="24"/>
        <v>0.14424298427225635</v>
      </c>
      <c r="L54" s="148"/>
    </row>
    <row r="55" spans="1:12" ht="12.95" customHeight="1" x14ac:dyDescent="0.2">
      <c r="A55" s="1002"/>
      <c r="B55" s="1003"/>
      <c r="C55" s="154" t="s">
        <v>9</v>
      </c>
      <c r="D55" s="132">
        <f t="shared" si="25"/>
        <v>386464</v>
      </c>
      <c r="E55" s="151">
        <f t="shared" si="21"/>
        <v>16409.705820326952</v>
      </c>
      <c r="F55" s="133">
        <f t="shared" si="21"/>
        <v>175695.20083093521</v>
      </c>
      <c r="G55" s="1093">
        <f t="shared" si="22"/>
        <v>0.26027569447306453</v>
      </c>
      <c r="H55" s="238">
        <f t="shared" si="23"/>
        <v>4.7509380822285917E-3</v>
      </c>
      <c r="I55" s="808">
        <v>16332.112962888306</v>
      </c>
      <c r="J55" s="185">
        <v>174220.41621724912</v>
      </c>
      <c r="K55" s="193">
        <f t="shared" si="24"/>
        <v>0.2567692677475063</v>
      </c>
      <c r="L55" s="148"/>
    </row>
    <row r="56" spans="1:12" ht="12.95" customHeight="1" x14ac:dyDescent="0.2">
      <c r="A56" s="1002"/>
      <c r="B56" s="1003"/>
      <c r="C56" s="157" t="s">
        <v>2</v>
      </c>
      <c r="D56" s="158">
        <f>SUM(D52:D55)</f>
        <v>426660</v>
      </c>
      <c r="E56" s="159">
        <f>SUM(E52:E55)</f>
        <v>63047.400002327777</v>
      </c>
      <c r="F56" s="160">
        <f>SUM(F52:F55)</f>
        <v>675064.07829894638</v>
      </c>
      <c r="G56" s="1100">
        <f t="shared" si="22"/>
        <v>1</v>
      </c>
      <c r="H56" s="1088">
        <f t="shared" si="23"/>
        <v>-8.7850378718603451E-3</v>
      </c>
      <c r="I56" s="813">
        <v>63606.182726464234</v>
      </c>
      <c r="J56" s="189">
        <v>678418.34834753629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169"/>
      <c r="J57" s="141"/>
      <c r="K57" s="170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283</v>
      </c>
      <c r="L1" s="1010"/>
    </row>
    <row r="2" spans="1:17" ht="6.75" customHeight="1" x14ac:dyDescent="0.2"/>
    <row r="3" spans="1:17" ht="30" customHeight="1" x14ac:dyDescent="0.2">
      <c r="A3" s="1023" t="s">
        <v>238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123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805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21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6</v>
      </c>
      <c r="D10" s="132">
        <v>182</v>
      </c>
      <c r="E10" s="151">
        <v>35681.032999999996</v>
      </c>
      <c r="F10" s="133">
        <v>382273.69075999991</v>
      </c>
      <c r="G10" s="1092">
        <f>E10/$E$14</f>
        <v>0.80835258231381646</v>
      </c>
      <c r="H10" s="238">
        <f>(E10-I10)/I10</f>
        <v>-2.8012703631002727E-3</v>
      </c>
      <c r="I10" s="808">
        <v>35781.266000000003</v>
      </c>
      <c r="J10" s="185">
        <v>382422.67337999993</v>
      </c>
      <c r="K10" s="192">
        <f>I10/$I$14</f>
        <v>0.83479641510320524</v>
      </c>
      <c r="L10" s="148"/>
    </row>
    <row r="11" spans="1:17" ht="12.95" customHeight="1" x14ac:dyDescent="0.2">
      <c r="A11" s="998"/>
      <c r="B11" s="999"/>
      <c r="C11" s="154" t="s">
        <v>7</v>
      </c>
      <c r="D11" s="132">
        <v>642</v>
      </c>
      <c r="E11" s="151">
        <v>3472.6</v>
      </c>
      <c r="F11" s="133">
        <v>37204.038170000014</v>
      </c>
      <c r="G11" s="1093">
        <f>E11/$E$14</f>
        <v>7.8671634236120891E-2</v>
      </c>
      <c r="H11" s="238">
        <f>(E11-I11)/I11</f>
        <v>0.38185435734182249</v>
      </c>
      <c r="I11" s="808">
        <v>2513</v>
      </c>
      <c r="J11" s="185">
        <v>26860.611913999994</v>
      </c>
      <c r="K11" s="193">
        <f>I11/$I$14</f>
        <v>5.8629658077340094E-2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154" t="s">
        <v>8</v>
      </c>
      <c r="D12" s="132">
        <v>17882</v>
      </c>
      <c r="E12" s="151">
        <v>1425.8</v>
      </c>
      <c r="F12" s="133">
        <v>15275.3</v>
      </c>
      <c r="G12" s="1093">
        <f>E12/$E$14</f>
        <v>3.2301450237246204E-2</v>
      </c>
      <c r="H12" s="238">
        <f t="shared" ref="H12:H14" si="0">(E12-I12)/I12</f>
        <v>8.6406583358731984E-2</v>
      </c>
      <c r="I12" s="808">
        <v>1312.4</v>
      </c>
      <c r="J12" s="185">
        <v>14028.3</v>
      </c>
      <c r="K12" s="193">
        <f>I12/$I$14</f>
        <v>3.0619006470633169E-2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9</v>
      </c>
      <c r="D13" s="132">
        <v>235443</v>
      </c>
      <c r="E13" s="151">
        <v>3561</v>
      </c>
      <c r="F13" s="133">
        <v>38151.5</v>
      </c>
      <c r="G13" s="1093">
        <f>E13/$E$14</f>
        <v>8.0674333212816474E-2</v>
      </c>
      <c r="H13" s="238">
        <f t="shared" si="0"/>
        <v>9.3807593070401804E-2</v>
      </c>
      <c r="I13" s="808">
        <v>3255.6</v>
      </c>
      <c r="J13" s="185">
        <v>34798.300000000003</v>
      </c>
      <c r="K13" s="193">
        <f>I13/$I$14</f>
        <v>7.5954920348821495E-2</v>
      </c>
      <c r="L13" s="149"/>
      <c r="M13" s="134"/>
      <c r="O13" s="134"/>
      <c r="P13" s="134"/>
      <c r="Q13" s="134"/>
    </row>
    <row r="14" spans="1:17" ht="12.95" customHeight="1" x14ac:dyDescent="0.2">
      <c r="A14" s="1000"/>
      <c r="B14" s="1001"/>
      <c r="C14" s="156" t="s">
        <v>2</v>
      </c>
      <c r="D14" s="145">
        <v>254149</v>
      </c>
      <c r="E14" s="146">
        <v>44140.432999999997</v>
      </c>
      <c r="F14" s="147">
        <v>472904.52892999991</v>
      </c>
      <c r="G14" s="1096">
        <f>SUM(G10:G13)</f>
        <v>1</v>
      </c>
      <c r="H14" s="1086">
        <f t="shared" si="0"/>
        <v>2.9820331944185915E-2</v>
      </c>
      <c r="I14" s="810">
        <v>42862.266000000003</v>
      </c>
      <c r="J14" s="186">
        <v>458109.88529399992</v>
      </c>
      <c r="K14" s="194">
        <f>SUM(K10:K13)</f>
        <v>1</v>
      </c>
      <c r="L14" s="166"/>
      <c r="M14" s="134"/>
    </row>
    <row r="15" spans="1:17" ht="12.95" customHeight="1" x14ac:dyDescent="0.2">
      <c r="A15" s="1002" t="str">
        <f>T!J21</f>
        <v>srpen</v>
      </c>
      <c r="B15" s="1003"/>
      <c r="C15" s="154" t="s">
        <v>6</v>
      </c>
      <c r="D15" s="132">
        <v>182</v>
      </c>
      <c r="E15" s="151">
        <v>37133.375999999997</v>
      </c>
      <c r="F15" s="133">
        <v>397964.28963999997</v>
      </c>
      <c r="G15" s="1093">
        <f>E15/$E$19</f>
        <v>0.79815911760902636</v>
      </c>
      <c r="H15" s="238">
        <f>(E15-I15)/I15</f>
        <v>3.8805291735215748E-2</v>
      </c>
      <c r="I15" s="808">
        <v>35746.233</v>
      </c>
      <c r="J15" s="185">
        <v>382981.44475999998</v>
      </c>
      <c r="K15" s="193">
        <f>I15/$I$19</f>
        <v>0.83186619724455479</v>
      </c>
      <c r="L15" s="149"/>
      <c r="M15" s="134"/>
      <c r="N15" s="134"/>
    </row>
    <row r="16" spans="1:17" ht="12.95" customHeight="1" x14ac:dyDescent="0.2">
      <c r="A16" s="1002"/>
      <c r="B16" s="1003"/>
      <c r="C16" s="154" t="s">
        <v>7</v>
      </c>
      <c r="D16" s="132">
        <v>644</v>
      </c>
      <c r="E16" s="151">
        <v>3989.8</v>
      </c>
      <c r="F16" s="133">
        <v>42762.656200000019</v>
      </c>
      <c r="G16" s="1093">
        <f t="shared" ref="G16:G17" si="1">E16/$E$19</f>
        <v>8.5758301303832274E-2</v>
      </c>
      <c r="H16" s="238">
        <f>(E16-I16)/I16</f>
        <v>0.48695587358378073</v>
      </c>
      <c r="I16" s="808">
        <v>2683.2</v>
      </c>
      <c r="J16" s="185">
        <v>28749.621359999983</v>
      </c>
      <c r="K16" s="193">
        <f t="shared" ref="K16:K18" si="2">I16/$I$19</f>
        <v>6.2441918857480433E-2</v>
      </c>
      <c r="L16" s="150"/>
      <c r="M16" s="137"/>
      <c r="N16" s="134"/>
    </row>
    <row r="17" spans="1:21" ht="12.95" customHeight="1" x14ac:dyDescent="0.2">
      <c r="A17" s="1002"/>
      <c r="B17" s="1003"/>
      <c r="C17" s="154" t="s">
        <v>8</v>
      </c>
      <c r="D17" s="132">
        <v>17877</v>
      </c>
      <c r="E17" s="151">
        <v>1544.1</v>
      </c>
      <c r="F17" s="133">
        <v>16549.599999999999</v>
      </c>
      <c r="G17" s="1093">
        <f t="shared" si="1"/>
        <v>3.3189481438479974E-2</v>
      </c>
      <c r="H17" s="238">
        <f t="shared" ref="H17:H19" si="3">(E17-I17)/I17</f>
        <v>0.18330906582879899</v>
      </c>
      <c r="I17" s="808">
        <v>1304.9000000000001</v>
      </c>
      <c r="J17" s="185">
        <v>13981.2</v>
      </c>
      <c r="K17" s="193">
        <f>I17/$I$19</f>
        <v>3.0366897703162726E-2</v>
      </c>
      <c r="L17" s="149"/>
      <c r="M17" s="134"/>
      <c r="N17" s="134"/>
      <c r="O17" s="134"/>
      <c r="P17" s="134"/>
    </row>
    <row r="18" spans="1:21" ht="12.95" customHeight="1" x14ac:dyDescent="0.2">
      <c r="A18" s="1002"/>
      <c r="B18" s="1003"/>
      <c r="C18" s="154" t="s">
        <v>9</v>
      </c>
      <c r="D18" s="132">
        <v>235339</v>
      </c>
      <c r="E18" s="151">
        <v>3856.5</v>
      </c>
      <c r="F18" s="133">
        <v>41334</v>
      </c>
      <c r="G18" s="1093">
        <f>E18/$E$19</f>
        <v>8.2893099648661372E-2</v>
      </c>
      <c r="H18" s="238">
        <f t="shared" si="3"/>
        <v>0.19145452298566479</v>
      </c>
      <c r="I18" s="808">
        <v>3236.8</v>
      </c>
      <c r="J18" s="185">
        <v>34681.4</v>
      </c>
      <c r="K18" s="193">
        <f t="shared" si="2"/>
        <v>7.5324986194801991E-2</v>
      </c>
      <c r="L18" s="149"/>
      <c r="M18" s="134"/>
      <c r="N18" s="134"/>
      <c r="O18" s="134"/>
      <c r="P18" s="134"/>
    </row>
    <row r="19" spans="1:21" ht="12.95" customHeight="1" x14ac:dyDescent="0.2">
      <c r="A19" s="1002"/>
      <c r="B19" s="1003"/>
      <c r="C19" s="156" t="s">
        <v>2</v>
      </c>
      <c r="D19" s="145">
        <v>254042</v>
      </c>
      <c r="E19" s="146">
        <v>46523.775999999998</v>
      </c>
      <c r="F19" s="147">
        <v>498610.54583999998</v>
      </c>
      <c r="G19" s="1096">
        <f>SUM(G15:G18)</f>
        <v>1</v>
      </c>
      <c r="H19" s="1086">
        <f t="shared" si="3"/>
        <v>8.2675106565144471E-2</v>
      </c>
      <c r="I19" s="810">
        <v>42971.133000000002</v>
      </c>
      <c r="J19" s="186">
        <v>460393.66612000001</v>
      </c>
      <c r="K19" s="194">
        <f>SUM(K15:K18)</f>
        <v>0.99999999999999989</v>
      </c>
      <c r="L19" s="166"/>
      <c r="M19" s="134"/>
      <c r="N19" s="134"/>
      <c r="O19" s="134"/>
      <c r="P19" s="134"/>
    </row>
    <row r="20" spans="1:21" ht="12.95" customHeight="1" x14ac:dyDescent="0.2">
      <c r="A20" s="1002" t="str">
        <f>T!J22</f>
        <v>září</v>
      </c>
      <c r="B20" s="1003"/>
      <c r="C20" s="153" t="s">
        <v>6</v>
      </c>
      <c r="D20" s="171">
        <v>181</v>
      </c>
      <c r="E20" s="173">
        <v>42197.357000000004</v>
      </c>
      <c r="F20" s="172">
        <v>452319.10727999994</v>
      </c>
      <c r="G20" s="1092">
        <f>E20/$E$24</f>
        <v>0.80047256258716959</v>
      </c>
      <c r="H20" s="776">
        <f>(E20-I20)/I20</f>
        <v>0.31786334487670731</v>
      </c>
      <c r="I20" s="807">
        <v>32019.523999999998</v>
      </c>
      <c r="J20" s="187">
        <v>342526.30622999987</v>
      </c>
      <c r="K20" s="192">
        <f>I20/$I$24</f>
        <v>0.72273738529138476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1002"/>
      <c r="B21" s="1003"/>
      <c r="C21" s="154" t="s">
        <v>7</v>
      </c>
      <c r="D21" s="132">
        <v>646</v>
      </c>
      <c r="E21" s="151">
        <v>3833.2</v>
      </c>
      <c r="F21" s="133">
        <v>41089.682220000039</v>
      </c>
      <c r="G21" s="1093">
        <f t="shared" ref="G21:G23" si="4">E21/$E$24</f>
        <v>7.2714777537113001E-2</v>
      </c>
      <c r="H21" s="238">
        <f t="shared" ref="H21:H24" si="5">(E21-I21)/I21</f>
        <v>-4.6221760581667574E-3</v>
      </c>
      <c r="I21" s="808">
        <v>3851</v>
      </c>
      <c r="J21" s="185">
        <v>41197.529460000042</v>
      </c>
      <c r="K21" s="193">
        <f t="shared" ref="K21:K22" si="6">I21/$I$24</f>
        <v>8.6923892771083131E-2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1002"/>
      <c r="B22" s="1003"/>
      <c r="C22" s="154" t="s">
        <v>8</v>
      </c>
      <c r="D22" s="132">
        <v>17882</v>
      </c>
      <c r="E22" s="151">
        <v>1911.3</v>
      </c>
      <c r="F22" s="133">
        <v>20488.5</v>
      </c>
      <c r="G22" s="1093">
        <f t="shared" si="4"/>
        <v>3.6256849187802379E-2</v>
      </c>
      <c r="H22" s="238">
        <f t="shared" si="5"/>
        <v>-0.21111936602278364</v>
      </c>
      <c r="I22" s="808">
        <v>2422.8000000000002</v>
      </c>
      <c r="J22" s="185">
        <v>25918.6</v>
      </c>
      <c r="K22" s="193">
        <f t="shared" si="6"/>
        <v>5.4686888446060823E-2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1002"/>
      <c r="B23" s="1003"/>
      <c r="C23" s="154" t="s">
        <v>9</v>
      </c>
      <c r="D23" s="132">
        <v>235350</v>
      </c>
      <c r="E23" s="151">
        <v>4773.7</v>
      </c>
      <c r="F23" s="133">
        <v>51171.7</v>
      </c>
      <c r="G23" s="1093">
        <f t="shared" si="4"/>
        <v>9.0555810687915142E-2</v>
      </c>
      <c r="H23" s="238">
        <f t="shared" si="5"/>
        <v>-0.20568072148823593</v>
      </c>
      <c r="I23" s="808">
        <v>6009.8</v>
      </c>
      <c r="J23" s="185">
        <v>64293</v>
      </c>
      <c r="K23" s="193">
        <f>I23/$I$24</f>
        <v>0.13565183349147117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1004"/>
      <c r="B24" s="1005"/>
      <c r="C24" s="174" t="s">
        <v>2</v>
      </c>
      <c r="D24" s="175">
        <v>254059</v>
      </c>
      <c r="E24" s="176">
        <v>52715.557000000001</v>
      </c>
      <c r="F24" s="177">
        <v>565068.98949999991</v>
      </c>
      <c r="G24" s="1105">
        <f>SUM(G20:G23)</f>
        <v>1</v>
      </c>
      <c r="H24" s="1101">
        <f t="shared" si="5"/>
        <v>0.18988351701789691</v>
      </c>
      <c r="I24" s="818">
        <v>44303.124000000003</v>
      </c>
      <c r="J24" s="188">
        <v>473935.4356899999</v>
      </c>
      <c r="K24" s="195">
        <f>SUM(K20:K23)</f>
        <v>0.99999999999999989</v>
      </c>
      <c r="L24" s="178"/>
    </row>
    <row r="25" spans="1:21" ht="12.95" customHeight="1" thickTop="1" x14ac:dyDescent="0.2">
      <c r="A25" s="1024" t="str">
        <f>T!E17</f>
        <v>III. čtvrtletí</v>
      </c>
      <c r="B25" s="1025"/>
      <c r="C25" s="154" t="s">
        <v>6</v>
      </c>
      <c r="D25" s="132">
        <f>D20</f>
        <v>181</v>
      </c>
      <c r="E25" s="151">
        <f>E10+E15+E20</f>
        <v>115011.76599999999</v>
      </c>
      <c r="F25" s="133">
        <f>F10+F15+F20</f>
        <v>1232557.0876799999</v>
      </c>
      <c r="G25" s="1093">
        <f>E25/$E$29</f>
        <v>0.80214781491552989</v>
      </c>
      <c r="H25" s="238">
        <f>(E25-I25)/I25</f>
        <v>0.1107201604434342</v>
      </c>
      <c r="I25" s="812">
        <v>103547.02300000002</v>
      </c>
      <c r="J25" s="185">
        <v>1107930.4243699997</v>
      </c>
      <c r="K25" s="193">
        <f>I25/$I$29</f>
        <v>0.79567995680966519</v>
      </c>
      <c r="L25" s="148"/>
    </row>
    <row r="26" spans="1:21" ht="12.95" customHeight="1" x14ac:dyDescent="0.2">
      <c r="A26" s="1002"/>
      <c r="B26" s="1003"/>
      <c r="C26" s="154" t="s">
        <v>7</v>
      </c>
      <c r="D26" s="132">
        <f>D21</f>
        <v>646</v>
      </c>
      <c r="E26" s="151">
        <f t="shared" ref="E26:F28" si="7">E11+E16+E21</f>
        <v>11295.599999999999</v>
      </c>
      <c r="F26" s="133">
        <f t="shared" si="7"/>
        <v>121056.37659000009</v>
      </c>
      <c r="G26" s="1093">
        <f t="shared" ref="G26:G28" si="8">E26/$E$29</f>
        <v>7.8780990617602201E-2</v>
      </c>
      <c r="H26" s="238">
        <f t="shared" ref="H26:H29" si="9">(E26-I26)/I26</f>
        <v>0.24851887876912168</v>
      </c>
      <c r="I26" s="808">
        <v>9047.2000000000007</v>
      </c>
      <c r="J26" s="185">
        <v>96807.762734000018</v>
      </c>
      <c r="K26" s="193">
        <f t="shared" ref="K26:K28" si="10">I26/$I$29</f>
        <v>6.9520836975181827E-2</v>
      </c>
      <c r="L26" s="148"/>
    </row>
    <row r="27" spans="1:21" ht="12.95" customHeight="1" x14ac:dyDescent="0.2">
      <c r="A27" s="1002"/>
      <c r="B27" s="1003"/>
      <c r="C27" s="154" t="s">
        <v>8</v>
      </c>
      <c r="D27" s="132">
        <f t="shared" ref="D27:D28" si="11">D22</f>
        <v>17882</v>
      </c>
      <c r="E27" s="151">
        <f t="shared" si="7"/>
        <v>4881.2</v>
      </c>
      <c r="F27" s="133">
        <f t="shared" si="7"/>
        <v>52313.399999999994</v>
      </c>
      <c r="G27" s="1093">
        <f t="shared" si="8"/>
        <v>3.4043855253606703E-2</v>
      </c>
      <c r="H27" s="238">
        <f t="shared" si="9"/>
        <v>-3.1527152239042983E-2</v>
      </c>
      <c r="I27" s="808">
        <v>5040.1000000000004</v>
      </c>
      <c r="J27" s="185">
        <v>53928.1</v>
      </c>
      <c r="K27" s="193">
        <f t="shared" si="10"/>
        <v>3.8729327354166364E-2</v>
      </c>
      <c r="L27" s="148"/>
    </row>
    <row r="28" spans="1:21" ht="12.95" customHeight="1" x14ac:dyDescent="0.2">
      <c r="A28" s="1002"/>
      <c r="B28" s="1003"/>
      <c r="C28" s="154" t="s">
        <v>9</v>
      </c>
      <c r="D28" s="132">
        <f t="shared" si="11"/>
        <v>235350</v>
      </c>
      <c r="E28" s="151">
        <f t="shared" si="7"/>
        <v>12191.2</v>
      </c>
      <c r="F28" s="133">
        <f t="shared" si="7"/>
        <v>130657.2</v>
      </c>
      <c r="G28" s="1093">
        <f t="shared" si="8"/>
        <v>8.5027339213261097E-2</v>
      </c>
      <c r="H28" s="238">
        <f t="shared" si="9"/>
        <v>-2.4875621890547261E-2</v>
      </c>
      <c r="I28" s="808">
        <v>12502.2</v>
      </c>
      <c r="J28" s="185">
        <v>133772.70000000001</v>
      </c>
      <c r="K28" s="193">
        <f t="shared" si="10"/>
        <v>9.6069878860986627E-2</v>
      </c>
      <c r="L28" s="148"/>
    </row>
    <row r="29" spans="1:21" ht="12.95" customHeight="1" x14ac:dyDescent="0.2">
      <c r="A29" s="1002"/>
      <c r="B29" s="1003"/>
      <c r="C29" s="157" t="s">
        <v>2</v>
      </c>
      <c r="D29" s="158">
        <f>SUM(D25:D28)</f>
        <v>254059</v>
      </c>
      <c r="E29" s="159">
        <f>SUM(E25:E28)</f>
        <v>143379.766</v>
      </c>
      <c r="F29" s="160">
        <f>SUM(F25:F28)</f>
        <v>1536584.0642699997</v>
      </c>
      <c r="G29" s="1100">
        <f>SUM(G25:G28)</f>
        <v>0.99999999999999989</v>
      </c>
      <c r="H29" s="1088">
        <f t="shared" si="9"/>
        <v>0.10176422955452702</v>
      </c>
      <c r="I29" s="813">
        <v>130136.52300000002</v>
      </c>
      <c r="J29" s="189">
        <v>1392438.9871039998</v>
      </c>
      <c r="K29" s="196">
        <f>SUM(K25:K28)</f>
        <v>1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815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56" t="s">
        <v>124</v>
      </c>
      <c r="B32" s="1056"/>
      <c r="C32" s="1056"/>
      <c r="D32" s="1057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13">
        <f>T!G17</f>
        <v>2016</v>
      </c>
      <c r="F33" s="1014"/>
      <c r="G33" s="1014"/>
      <c r="H33" s="803"/>
      <c r="I33" s="1015">
        <f>E33-1</f>
        <v>2015</v>
      </c>
      <c r="J33" s="1016"/>
      <c r="K33" s="1017"/>
      <c r="L33" s="148"/>
    </row>
    <row r="34" spans="1:12" ht="24.95" customHeight="1" x14ac:dyDescent="0.25">
      <c r="A34" s="129"/>
      <c r="B34" s="130"/>
      <c r="C34" s="131"/>
      <c r="D34" s="131"/>
      <c r="E34" s="1089"/>
      <c r="F34" s="1090"/>
      <c r="G34" s="1091"/>
      <c r="H34" s="987" t="s">
        <v>112</v>
      </c>
      <c r="I34" s="804"/>
      <c r="J34" s="182"/>
      <c r="K34" s="805"/>
      <c r="L34" s="148"/>
    </row>
    <row r="35" spans="1:12" ht="24.95" customHeight="1" x14ac:dyDescent="0.25">
      <c r="A35" s="129"/>
      <c r="B35" s="161"/>
      <c r="C35" s="161"/>
      <c r="D35" s="1019" t="s">
        <v>0</v>
      </c>
      <c r="E35" s="986" t="s">
        <v>41</v>
      </c>
      <c r="F35" s="987"/>
      <c r="G35" s="898" t="s">
        <v>111</v>
      </c>
      <c r="H35" s="987"/>
      <c r="I35" s="1021" t="s">
        <v>41</v>
      </c>
      <c r="J35" s="1022"/>
      <c r="K35" s="190" t="s">
        <v>111</v>
      </c>
      <c r="L35" s="148"/>
    </row>
    <row r="36" spans="1:12" ht="12.95" customHeight="1" x14ac:dyDescent="0.25">
      <c r="A36" s="1018" t="s">
        <v>164</v>
      </c>
      <c r="B36" s="1018"/>
      <c r="C36" s="213" t="s">
        <v>48</v>
      </c>
      <c r="D36" s="1020"/>
      <c r="E36" s="163" t="s">
        <v>154</v>
      </c>
      <c r="F36" s="897" t="s">
        <v>1</v>
      </c>
      <c r="G36" s="899" t="s">
        <v>69</v>
      </c>
      <c r="H36" s="1018"/>
      <c r="I36" s="806" t="s">
        <v>165</v>
      </c>
      <c r="J36" s="184" t="s">
        <v>1</v>
      </c>
      <c r="K36" s="191" t="s">
        <v>69</v>
      </c>
      <c r="L36" s="152"/>
    </row>
    <row r="37" spans="1:12" ht="12.95" customHeight="1" x14ac:dyDescent="0.2">
      <c r="A37" s="996" t="str">
        <f>T!J20</f>
        <v>červenec</v>
      </c>
      <c r="B37" s="997"/>
      <c r="C37" s="153" t="s">
        <v>6</v>
      </c>
      <c r="D37" s="132">
        <v>128</v>
      </c>
      <c r="E37" s="151">
        <v>51533.445</v>
      </c>
      <c r="F37" s="133">
        <v>552002.30660999997</v>
      </c>
      <c r="G37" s="1093">
        <f>E37/$E$41</f>
        <v>0.92484706631040392</v>
      </c>
      <c r="H37" s="238">
        <f>(E37-I37)/I37</f>
        <v>3.8701176195519826E-2</v>
      </c>
      <c r="I37" s="808">
        <v>49613.350000000006</v>
      </c>
      <c r="J37" s="185">
        <v>530250.79356000002</v>
      </c>
      <c r="K37" s="193">
        <f>I37/$I$41</f>
        <v>0.92299871540500089</v>
      </c>
      <c r="L37" s="148"/>
    </row>
    <row r="38" spans="1:12" ht="12.95" customHeight="1" x14ac:dyDescent="0.2">
      <c r="A38" s="998"/>
      <c r="B38" s="999"/>
      <c r="C38" s="154" t="s">
        <v>7</v>
      </c>
      <c r="D38" s="132">
        <v>343</v>
      </c>
      <c r="E38" s="151">
        <v>1515.2</v>
      </c>
      <c r="F38" s="133">
        <v>16232.939410000005</v>
      </c>
      <c r="G38" s="1093">
        <f t="shared" ref="G38:G41" si="12">E38/$E$41</f>
        <v>2.7192598415912698E-2</v>
      </c>
      <c r="H38" s="238">
        <f>(E38-I38)/I38</f>
        <v>-7.6885585475813353E-2</v>
      </c>
      <c r="I38" s="808">
        <v>1641.4</v>
      </c>
      <c r="J38" s="185">
        <v>17544.220980000009</v>
      </c>
      <c r="K38" s="193">
        <f t="shared" ref="K38:K41" si="13">I38/$I$41</f>
        <v>3.0536339341442745E-2</v>
      </c>
      <c r="L38" s="149"/>
    </row>
    <row r="39" spans="1:12" ht="12.95" customHeight="1" x14ac:dyDescent="0.2">
      <c r="A39" s="998"/>
      <c r="B39" s="999"/>
      <c r="C39" s="154" t="s">
        <v>8</v>
      </c>
      <c r="D39" s="132">
        <v>12351</v>
      </c>
      <c r="E39" s="151">
        <v>835.3</v>
      </c>
      <c r="F39" s="133">
        <v>8948.9</v>
      </c>
      <c r="G39" s="1093">
        <f t="shared" si="12"/>
        <v>1.4990745417642472E-2</v>
      </c>
      <c r="H39" s="238">
        <f t="shared" ref="H39:H41" si="14">(E39-I39)/I39</f>
        <v>8.4523500389509093E-2</v>
      </c>
      <c r="I39" s="808">
        <v>770.2</v>
      </c>
      <c r="J39" s="185">
        <v>8232.6</v>
      </c>
      <c r="K39" s="193">
        <f t="shared" si="13"/>
        <v>1.4328675862543683E-2</v>
      </c>
      <c r="L39" s="149"/>
    </row>
    <row r="40" spans="1:12" ht="12.95" customHeight="1" x14ac:dyDescent="0.2">
      <c r="A40" s="998"/>
      <c r="B40" s="999"/>
      <c r="C40" s="154" t="s">
        <v>9</v>
      </c>
      <c r="D40" s="132">
        <v>212912</v>
      </c>
      <c r="E40" s="151">
        <v>1837.1</v>
      </c>
      <c r="F40" s="133">
        <v>19682</v>
      </c>
      <c r="G40" s="1093">
        <f t="shared" si="12"/>
        <v>3.2969589856040926E-2</v>
      </c>
      <c r="H40" s="238">
        <f t="shared" si="14"/>
        <v>6.3505846937593965E-2</v>
      </c>
      <c r="I40" s="808">
        <v>1727.4</v>
      </c>
      <c r="J40" s="185">
        <v>18463.900000000001</v>
      </c>
      <c r="K40" s="193">
        <f t="shared" si="13"/>
        <v>3.2136269391012669E-2</v>
      </c>
      <c r="L40" s="149"/>
    </row>
    <row r="41" spans="1:12" ht="12.95" customHeight="1" x14ac:dyDescent="0.2">
      <c r="A41" s="1000"/>
      <c r="B41" s="1001"/>
      <c r="C41" s="156" t="s">
        <v>2</v>
      </c>
      <c r="D41" s="145">
        <v>225734</v>
      </c>
      <c r="E41" s="146">
        <v>55721.044999999998</v>
      </c>
      <c r="F41" s="147">
        <v>596866.14601999999</v>
      </c>
      <c r="G41" s="1096">
        <f t="shared" si="12"/>
        <v>1</v>
      </c>
      <c r="H41" s="1086">
        <f t="shared" si="14"/>
        <v>3.662528242951224E-2</v>
      </c>
      <c r="I41" s="810">
        <v>53752.350000000006</v>
      </c>
      <c r="J41" s="186">
        <v>574491.51454</v>
      </c>
      <c r="K41" s="194">
        <f t="shared" si="13"/>
        <v>1</v>
      </c>
      <c r="L41" s="166"/>
    </row>
    <row r="42" spans="1:12" ht="12.95" customHeight="1" x14ac:dyDescent="0.2">
      <c r="A42" s="1002" t="str">
        <f>T!J21</f>
        <v>srpen</v>
      </c>
      <c r="B42" s="1003"/>
      <c r="C42" s="154" t="s">
        <v>6</v>
      </c>
      <c r="D42" s="132">
        <v>128</v>
      </c>
      <c r="E42" s="151">
        <v>73113.684000000008</v>
      </c>
      <c r="F42" s="133">
        <v>782634.57095999992</v>
      </c>
      <c r="G42" s="1093">
        <f>E42/$E$46</f>
        <v>0.93720972766219135</v>
      </c>
      <c r="H42" s="238">
        <f>(E42-I42)/I42</f>
        <v>0.79742716097397404</v>
      </c>
      <c r="I42" s="808">
        <v>40676.855000000003</v>
      </c>
      <c r="J42" s="185">
        <v>435832.13344999996</v>
      </c>
      <c r="K42" s="193">
        <f>I42/$I$46</f>
        <v>0.90786307482492756</v>
      </c>
      <c r="L42" s="149"/>
    </row>
    <row r="43" spans="1:12" ht="12.95" customHeight="1" x14ac:dyDescent="0.2">
      <c r="A43" s="1002"/>
      <c r="B43" s="1003"/>
      <c r="C43" s="154" t="s">
        <v>7</v>
      </c>
      <c r="D43" s="132">
        <v>343</v>
      </c>
      <c r="E43" s="151">
        <v>2004.2</v>
      </c>
      <c r="F43" s="133">
        <v>21480.466079999991</v>
      </c>
      <c r="G43" s="1093">
        <f t="shared" ref="G43:G46" si="15">E43/$E$46</f>
        <v>2.5690891682883379E-2</v>
      </c>
      <c r="H43" s="238">
        <f>(E43-I43)/I43</f>
        <v>0.21835866261398179</v>
      </c>
      <c r="I43" s="808">
        <v>1645</v>
      </c>
      <c r="J43" s="185">
        <v>17625.584329999991</v>
      </c>
      <c r="K43" s="193">
        <f t="shared" ref="K43:K46" si="16">I43/$I$46</f>
        <v>3.6714607313839916E-2</v>
      </c>
      <c r="L43" s="150"/>
    </row>
    <row r="44" spans="1:12" ht="12.95" customHeight="1" x14ac:dyDescent="0.2">
      <c r="A44" s="1002"/>
      <c r="B44" s="1003"/>
      <c r="C44" s="154" t="s">
        <v>8</v>
      </c>
      <c r="D44" s="132">
        <v>12348</v>
      </c>
      <c r="E44" s="151">
        <v>904.6</v>
      </c>
      <c r="F44" s="133">
        <v>9695.4</v>
      </c>
      <c r="G44" s="1093">
        <f t="shared" si="15"/>
        <v>1.1595639465291041E-2</v>
      </c>
      <c r="H44" s="238">
        <f t="shared" ref="H44:H46" si="17">(E44-I44)/I44</f>
        <v>0.18124836772003144</v>
      </c>
      <c r="I44" s="808">
        <v>765.8</v>
      </c>
      <c r="J44" s="185">
        <v>8204.9</v>
      </c>
      <c r="K44" s="193">
        <f t="shared" si="16"/>
        <v>1.7091821447379092E-2</v>
      </c>
      <c r="L44" s="149"/>
    </row>
    <row r="45" spans="1:12" ht="12.95" customHeight="1" x14ac:dyDescent="0.2">
      <c r="A45" s="1002"/>
      <c r="B45" s="1003"/>
      <c r="C45" s="154" t="s">
        <v>9</v>
      </c>
      <c r="D45" s="132">
        <v>212818</v>
      </c>
      <c r="E45" s="151">
        <v>1989.6</v>
      </c>
      <c r="F45" s="133">
        <v>21323.9</v>
      </c>
      <c r="G45" s="1093">
        <f t="shared" si="15"/>
        <v>2.5503741189634152E-2</v>
      </c>
      <c r="H45" s="238">
        <f t="shared" si="17"/>
        <v>0.15849540002329091</v>
      </c>
      <c r="I45" s="808">
        <v>1717.4</v>
      </c>
      <c r="J45" s="185">
        <v>18401.900000000001</v>
      </c>
      <c r="K45" s="193">
        <f t="shared" si="16"/>
        <v>3.8330496413853297E-2</v>
      </c>
      <c r="L45" s="149"/>
    </row>
    <row r="46" spans="1:12" ht="12.95" customHeight="1" x14ac:dyDescent="0.2">
      <c r="A46" s="1002"/>
      <c r="B46" s="1003"/>
      <c r="C46" s="156" t="s">
        <v>2</v>
      </c>
      <c r="D46" s="145">
        <v>225637</v>
      </c>
      <c r="E46" s="146">
        <v>78012.084000000017</v>
      </c>
      <c r="F46" s="147">
        <v>835134.33704000001</v>
      </c>
      <c r="G46" s="1097">
        <f t="shared" si="15"/>
        <v>1</v>
      </c>
      <c r="H46" s="1086">
        <f t="shared" si="17"/>
        <v>0.74114469896309698</v>
      </c>
      <c r="I46" s="810">
        <v>44805.055000000008</v>
      </c>
      <c r="J46" s="186">
        <v>480064.51777999999</v>
      </c>
      <c r="K46" s="206">
        <f t="shared" si="16"/>
        <v>1</v>
      </c>
      <c r="L46" s="166"/>
    </row>
    <row r="47" spans="1:12" ht="12.95" customHeight="1" x14ac:dyDescent="0.2">
      <c r="A47" s="1002" t="str">
        <f>T!J22</f>
        <v>září</v>
      </c>
      <c r="B47" s="1003"/>
      <c r="C47" s="153" t="s">
        <v>6</v>
      </c>
      <c r="D47" s="171">
        <v>128</v>
      </c>
      <c r="E47" s="173">
        <v>107449.155</v>
      </c>
      <c r="F47" s="172">
        <v>1151031.3859900001</v>
      </c>
      <c r="G47" s="1092">
        <f>E47/$E$51</f>
        <v>0.94891955452446763</v>
      </c>
      <c r="H47" s="776">
        <f>(E47-I47)/I47</f>
        <v>1.4379506613897914</v>
      </c>
      <c r="I47" s="807">
        <v>44073.555999999997</v>
      </c>
      <c r="J47" s="187">
        <v>471405.0689999999</v>
      </c>
      <c r="K47" s="192">
        <f>I47/$I$51</f>
        <v>0.86694364136835345</v>
      </c>
      <c r="L47" s="173"/>
    </row>
    <row r="48" spans="1:12" ht="12.95" customHeight="1" x14ac:dyDescent="0.2">
      <c r="A48" s="1002"/>
      <c r="B48" s="1003"/>
      <c r="C48" s="154" t="s">
        <v>7</v>
      </c>
      <c r="D48" s="132">
        <v>343</v>
      </c>
      <c r="E48" s="151">
        <v>2201.6</v>
      </c>
      <c r="F48" s="133">
        <v>23600.499779999998</v>
      </c>
      <c r="G48" s="1093">
        <f t="shared" ref="G48:G51" si="18">E48/$E$51</f>
        <v>1.9443068595942591E-2</v>
      </c>
      <c r="H48" s="238">
        <f t="shared" ref="H48:H51" si="19">(E48-I48)/I48</f>
        <v>2.2240794911083297E-2</v>
      </c>
      <c r="I48" s="808">
        <v>2153.6999999999998</v>
      </c>
      <c r="J48" s="185">
        <v>23040.588740000014</v>
      </c>
      <c r="K48" s="193">
        <f t="shared" ref="K48:K51" si="20">I48/$I$51</f>
        <v>4.2364099697674108E-2</v>
      </c>
      <c r="L48" s="151"/>
    </row>
    <row r="49" spans="1:12" ht="12.95" customHeight="1" x14ac:dyDescent="0.2">
      <c r="A49" s="1002"/>
      <c r="B49" s="1003"/>
      <c r="C49" s="154" t="s">
        <v>8</v>
      </c>
      <c r="D49" s="132">
        <v>12351</v>
      </c>
      <c r="E49" s="151">
        <v>1119.7</v>
      </c>
      <c r="F49" s="133">
        <v>12002.9</v>
      </c>
      <c r="G49" s="1093">
        <f t="shared" si="18"/>
        <v>9.8884465420044157E-3</v>
      </c>
      <c r="H49" s="238">
        <f t="shared" si="19"/>
        <v>-0.2124771416514277</v>
      </c>
      <c r="I49" s="808">
        <v>1421.8</v>
      </c>
      <c r="J49" s="185">
        <v>15210.4</v>
      </c>
      <c r="K49" s="193">
        <f t="shared" si="20"/>
        <v>2.7967347796885849E-2</v>
      </c>
      <c r="L49" s="151"/>
    </row>
    <row r="50" spans="1:12" ht="12.95" customHeight="1" x14ac:dyDescent="0.2">
      <c r="A50" s="1002"/>
      <c r="B50" s="1003"/>
      <c r="C50" s="154" t="s">
        <v>9</v>
      </c>
      <c r="D50" s="132">
        <v>212828</v>
      </c>
      <c r="E50" s="151">
        <v>2462.6999999999998</v>
      </c>
      <c r="F50" s="133">
        <v>26399.1</v>
      </c>
      <c r="G50" s="1093">
        <f t="shared" si="18"/>
        <v>2.174893033758531E-2</v>
      </c>
      <c r="H50" s="238">
        <f t="shared" si="19"/>
        <v>-0.22770321123933779</v>
      </c>
      <c r="I50" s="808">
        <v>3188.8</v>
      </c>
      <c r="J50" s="185">
        <v>34113.800000000003</v>
      </c>
      <c r="K50" s="193">
        <f t="shared" si="20"/>
        <v>6.2724911137086503E-2</v>
      </c>
      <c r="L50" s="151"/>
    </row>
    <row r="51" spans="1:12" ht="12.95" customHeight="1" thickBot="1" x14ac:dyDescent="0.25">
      <c r="A51" s="1004"/>
      <c r="B51" s="1005"/>
      <c r="C51" s="174" t="s">
        <v>2</v>
      </c>
      <c r="D51" s="175">
        <v>225650</v>
      </c>
      <c r="E51" s="176">
        <v>113233.155</v>
      </c>
      <c r="F51" s="177">
        <v>1213033.8857700001</v>
      </c>
      <c r="G51" s="1105">
        <f t="shared" si="18"/>
        <v>1</v>
      </c>
      <c r="H51" s="1101">
        <f t="shared" si="19"/>
        <v>1.2273393079361963</v>
      </c>
      <c r="I51" s="818">
        <v>50837.856</v>
      </c>
      <c r="J51" s="188">
        <v>543769.85774000001</v>
      </c>
      <c r="K51" s="195">
        <f t="shared" si="20"/>
        <v>1</v>
      </c>
      <c r="L51" s="178"/>
    </row>
    <row r="52" spans="1:12" ht="12.95" customHeight="1" thickTop="1" x14ac:dyDescent="0.2">
      <c r="A52" s="1024" t="str">
        <f>T!E17</f>
        <v>III. čtvrtletí</v>
      </c>
      <c r="B52" s="1025"/>
      <c r="C52" s="154" t="s">
        <v>6</v>
      </c>
      <c r="D52" s="132">
        <f>D47</f>
        <v>128</v>
      </c>
      <c r="E52" s="151">
        <f>E37+E42+E47</f>
        <v>232096.28400000001</v>
      </c>
      <c r="F52" s="133">
        <f>F37+F42+F47</f>
        <v>2485668.2635599999</v>
      </c>
      <c r="G52" s="1093">
        <f>E52/$E$56</f>
        <v>0.93978935197486313</v>
      </c>
      <c r="H52" s="238">
        <f>(E52-I52)/I52</f>
        <v>0.72737263584040357</v>
      </c>
      <c r="I52" s="808">
        <v>134363.761</v>
      </c>
      <c r="J52" s="185">
        <v>1437487.9960099999</v>
      </c>
      <c r="K52" s="193">
        <f>I52/$I$56</f>
        <v>0.89938435865110877</v>
      </c>
      <c r="L52" s="148"/>
    </row>
    <row r="53" spans="1:12" ht="12.95" customHeight="1" x14ac:dyDescent="0.2">
      <c r="A53" s="1002"/>
      <c r="B53" s="1003"/>
      <c r="C53" s="154" t="s">
        <v>7</v>
      </c>
      <c r="D53" s="132">
        <f>D48</f>
        <v>343</v>
      </c>
      <c r="E53" s="151">
        <f t="shared" ref="E53:F55" si="21">E38+E43+E48</f>
        <v>5721</v>
      </c>
      <c r="F53" s="133">
        <f t="shared" si="21"/>
        <v>61313.905269999996</v>
      </c>
      <c r="G53" s="1093">
        <f t="shared" ref="G53:G56" si="22">E53/$E$56</f>
        <v>2.3165105403618574E-2</v>
      </c>
      <c r="H53" s="238">
        <f t="shared" ref="H53:H56" si="23">(E53-I53)/I53</f>
        <v>5.1635080237495565E-2</v>
      </c>
      <c r="I53" s="808">
        <v>5440.1</v>
      </c>
      <c r="J53" s="185">
        <v>58210.39405000001</v>
      </c>
      <c r="K53" s="193">
        <f t="shared" ref="K53:K56" si="24">I53/$I$56</f>
        <v>3.6414140338762155E-2</v>
      </c>
      <c r="L53" s="148"/>
    </row>
    <row r="54" spans="1:12" ht="12.95" customHeight="1" x14ac:dyDescent="0.2">
      <c r="A54" s="1002"/>
      <c r="B54" s="1003"/>
      <c r="C54" s="154" t="s">
        <v>8</v>
      </c>
      <c r="D54" s="132">
        <f t="shared" ref="D54:D55" si="25">D49</f>
        <v>12351</v>
      </c>
      <c r="E54" s="151">
        <f t="shared" si="21"/>
        <v>2859.6000000000004</v>
      </c>
      <c r="F54" s="133">
        <f t="shared" si="21"/>
        <v>30647.199999999997</v>
      </c>
      <c r="G54" s="1093">
        <f t="shared" si="22"/>
        <v>1.1578908479669234E-2</v>
      </c>
      <c r="H54" s="238">
        <f t="shared" si="23"/>
        <v>-3.3200351612685038E-2</v>
      </c>
      <c r="I54" s="808">
        <v>2957.8</v>
      </c>
      <c r="J54" s="185">
        <v>31647.9</v>
      </c>
      <c r="K54" s="193">
        <f t="shared" si="24"/>
        <v>1.9798486111283008E-2</v>
      </c>
      <c r="L54" s="148"/>
    </row>
    <row r="55" spans="1:12" ht="12.95" customHeight="1" x14ac:dyDescent="0.2">
      <c r="A55" s="1002"/>
      <c r="B55" s="1003"/>
      <c r="C55" s="154" t="s">
        <v>9</v>
      </c>
      <c r="D55" s="132">
        <f t="shared" si="25"/>
        <v>212828</v>
      </c>
      <c r="E55" s="151">
        <f t="shared" si="21"/>
        <v>6289.4</v>
      </c>
      <c r="F55" s="133">
        <f t="shared" si="21"/>
        <v>67405</v>
      </c>
      <c r="G55" s="1093">
        <f t="shared" si="22"/>
        <v>2.5466634141849093E-2</v>
      </c>
      <c r="H55" s="238">
        <f t="shared" si="23"/>
        <v>-5.1887361312108166E-2</v>
      </c>
      <c r="I55" s="808">
        <v>6633.6</v>
      </c>
      <c r="J55" s="185">
        <v>70979.600000000006</v>
      </c>
      <c r="K55" s="193">
        <f t="shared" si="24"/>
        <v>4.4403014898846092E-2</v>
      </c>
      <c r="L55" s="148"/>
    </row>
    <row r="56" spans="1:12" ht="12.95" customHeight="1" x14ac:dyDescent="0.2">
      <c r="A56" s="1002"/>
      <c r="B56" s="1003"/>
      <c r="C56" s="157" t="s">
        <v>2</v>
      </c>
      <c r="D56" s="158">
        <f>SUM(D52:D55)</f>
        <v>225650</v>
      </c>
      <c r="E56" s="159">
        <f>SUM(E52:E55)</f>
        <v>246966.28400000001</v>
      </c>
      <c r="F56" s="160">
        <f>SUM(F52:F55)</f>
        <v>2645034.3688300001</v>
      </c>
      <c r="G56" s="1100">
        <f t="shared" si="22"/>
        <v>1</v>
      </c>
      <c r="H56" s="1088">
        <f t="shared" si="23"/>
        <v>0.65310654666616241</v>
      </c>
      <c r="I56" s="813">
        <v>149395.261</v>
      </c>
      <c r="J56" s="189">
        <v>1598325.8900599999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169"/>
      <c r="J57" s="141"/>
      <c r="K57" s="170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10" t="s">
        <v>284</v>
      </c>
      <c r="L1" s="1010"/>
    </row>
    <row r="2" spans="1:17" ht="6.75" customHeight="1" x14ac:dyDescent="0.2">
      <c r="K2" s="121" t="s">
        <v>202</v>
      </c>
    </row>
    <row r="3" spans="1:17" ht="30" customHeight="1" x14ac:dyDescent="0.2">
      <c r="A3" s="1023" t="s">
        <v>238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1:17" ht="10.5" customHeight="1" x14ac:dyDescent="0.2">
      <c r="B4" s="122"/>
      <c r="C4" s="122"/>
      <c r="D4" s="168"/>
      <c r="E4" s="168"/>
      <c r="F4" s="124"/>
      <c r="G4" s="122"/>
      <c r="H4" s="122"/>
      <c r="I4" s="122"/>
    </row>
    <row r="5" spans="1:17" ht="12.95" customHeight="1" x14ac:dyDescent="0.2">
      <c r="A5" s="1011" t="s">
        <v>125</v>
      </c>
      <c r="B5" s="1011"/>
      <c r="C5" s="1011"/>
      <c r="D5" s="1012"/>
      <c r="E5" s="162"/>
      <c r="F5" s="125"/>
      <c r="G5" s="125"/>
      <c r="H5" s="125"/>
      <c r="I5" s="125"/>
      <c r="J5" s="126"/>
      <c r="K5" s="167"/>
      <c r="L5" s="126"/>
    </row>
    <row r="6" spans="1:17" ht="24.95" customHeight="1" x14ac:dyDescent="0.25">
      <c r="E6" s="1013">
        <f>T!G17</f>
        <v>2016</v>
      </c>
      <c r="F6" s="1014"/>
      <c r="G6" s="1014"/>
      <c r="H6" s="803"/>
      <c r="I6" s="1015">
        <f>E6-1</f>
        <v>2015</v>
      </c>
      <c r="J6" s="1016"/>
      <c r="K6" s="1017"/>
      <c r="L6" s="126"/>
    </row>
    <row r="7" spans="1:17" ht="24.95" customHeight="1" x14ac:dyDescent="0.25">
      <c r="A7" s="129"/>
      <c r="B7" s="130"/>
      <c r="C7" s="131"/>
      <c r="D7" s="131"/>
      <c r="E7" s="1089"/>
      <c r="F7" s="1090"/>
      <c r="G7" s="1091"/>
      <c r="H7" s="987" t="s">
        <v>112</v>
      </c>
      <c r="I7" s="804"/>
      <c r="J7" s="182"/>
      <c r="K7" s="805"/>
      <c r="L7" s="148"/>
    </row>
    <row r="8" spans="1:17" ht="24.95" customHeight="1" x14ac:dyDescent="0.25">
      <c r="A8" s="129"/>
      <c r="B8" s="161"/>
      <c r="C8" s="161"/>
      <c r="D8" s="1019" t="s">
        <v>0</v>
      </c>
      <c r="E8" s="986" t="s">
        <v>41</v>
      </c>
      <c r="F8" s="987"/>
      <c r="G8" s="898" t="s">
        <v>111</v>
      </c>
      <c r="H8" s="987"/>
      <c r="I8" s="1021" t="s">
        <v>41</v>
      </c>
      <c r="J8" s="1022"/>
      <c r="K8" s="190" t="s">
        <v>111</v>
      </c>
      <c r="L8" s="148"/>
    </row>
    <row r="9" spans="1:17" ht="12.95" customHeight="1" x14ac:dyDescent="0.25">
      <c r="A9" s="1018" t="s">
        <v>164</v>
      </c>
      <c r="B9" s="1018"/>
      <c r="C9" s="213" t="s">
        <v>48</v>
      </c>
      <c r="D9" s="1020"/>
      <c r="E9" s="163" t="s">
        <v>154</v>
      </c>
      <c r="F9" s="897" t="s">
        <v>1</v>
      </c>
      <c r="G9" s="899" t="s">
        <v>69</v>
      </c>
      <c r="H9" s="1018"/>
      <c r="I9" s="806" t="s">
        <v>165</v>
      </c>
      <c r="J9" s="184" t="s">
        <v>1</v>
      </c>
      <c r="K9" s="191" t="s">
        <v>69</v>
      </c>
      <c r="L9" s="152"/>
    </row>
    <row r="10" spans="1:17" ht="12.95" customHeight="1" x14ac:dyDescent="0.2">
      <c r="A10" s="996" t="str">
        <f>T!J20</f>
        <v>červenec</v>
      </c>
      <c r="B10" s="997"/>
      <c r="C10" s="153" t="s">
        <v>6</v>
      </c>
      <c r="D10" s="132">
        <v>98</v>
      </c>
      <c r="E10" s="151">
        <v>6654.5360000000001</v>
      </c>
      <c r="F10" s="133">
        <v>71289.677880000003</v>
      </c>
      <c r="G10" s="1092">
        <f>E10/$E$14</f>
        <v>0.60450389071479049</v>
      </c>
      <c r="H10" s="238">
        <f>(E10-I10)/I10</f>
        <v>-9.278628235386506E-2</v>
      </c>
      <c r="I10" s="808">
        <v>7335.1360000000004</v>
      </c>
      <c r="J10" s="185">
        <v>78315.190010000006</v>
      </c>
      <c r="K10" s="192">
        <f>I10/$I$14</f>
        <v>0.63218344442663277</v>
      </c>
      <c r="L10" s="148"/>
    </row>
    <row r="11" spans="1:17" ht="12.95" customHeight="1" x14ac:dyDescent="0.2">
      <c r="A11" s="998"/>
      <c r="B11" s="999"/>
      <c r="C11" s="154" t="s">
        <v>7</v>
      </c>
      <c r="D11" s="132">
        <v>334</v>
      </c>
      <c r="E11" s="151">
        <v>1324.816</v>
      </c>
      <c r="F11" s="133">
        <v>14191.768959999999</v>
      </c>
      <c r="G11" s="1093">
        <f>E11/$E$14</f>
        <v>0.12034744818890543</v>
      </c>
      <c r="H11" s="238">
        <f>(E11-I11)/I11</f>
        <v>-0.10595107624698342</v>
      </c>
      <c r="I11" s="808">
        <v>1481.816</v>
      </c>
      <c r="J11" s="185">
        <v>15815.99956</v>
      </c>
      <c r="K11" s="193">
        <f>I11/$I$14</f>
        <v>0.12771127118658676</v>
      </c>
      <c r="L11" s="149"/>
      <c r="M11" s="134"/>
      <c r="O11" s="134"/>
      <c r="P11" s="134"/>
      <c r="Q11" s="134"/>
    </row>
    <row r="12" spans="1:17" ht="12.95" customHeight="1" x14ac:dyDescent="0.2">
      <c r="A12" s="998"/>
      <c r="B12" s="999"/>
      <c r="C12" s="154" t="s">
        <v>8</v>
      </c>
      <c r="D12" s="132">
        <v>10099</v>
      </c>
      <c r="E12" s="151">
        <v>1030.0605760000001</v>
      </c>
      <c r="F12" s="133">
        <v>11033.648444</v>
      </c>
      <c r="G12" s="1093">
        <f>E12/$E$14</f>
        <v>9.3571606775276026E-2</v>
      </c>
      <c r="H12" s="238">
        <f t="shared" ref="H12:H14" si="0">(E12-I12)/I12</f>
        <v>8.8041691001453593E-2</v>
      </c>
      <c r="I12" s="808">
        <v>946.71057599999995</v>
      </c>
      <c r="J12" s="185">
        <v>10091.200135999999</v>
      </c>
      <c r="K12" s="193">
        <f>I12/$I$14</f>
        <v>8.1592863828400919E-2</v>
      </c>
      <c r="L12" s="149"/>
      <c r="M12" s="134"/>
      <c r="O12" s="134"/>
      <c r="P12" s="134"/>
      <c r="Q12" s="134"/>
    </row>
    <row r="13" spans="1:17" ht="12.95" customHeight="1" x14ac:dyDescent="0.2">
      <c r="A13" s="998"/>
      <c r="B13" s="999"/>
      <c r="C13" s="154" t="s">
        <v>9</v>
      </c>
      <c r="D13" s="132">
        <v>104179</v>
      </c>
      <c r="E13" s="151">
        <v>1998.847424</v>
      </c>
      <c r="F13" s="133">
        <v>21411.153556000001</v>
      </c>
      <c r="G13" s="1093">
        <f>E13/$E$14</f>
        <v>0.18157705432102803</v>
      </c>
      <c r="H13" s="238">
        <f t="shared" si="0"/>
        <v>8.6804166815753481E-2</v>
      </c>
      <c r="I13" s="808">
        <v>1839.197424</v>
      </c>
      <c r="J13" s="185">
        <v>19599.687864</v>
      </c>
      <c r="K13" s="193">
        <f>I13/$I$14</f>
        <v>0.15851242055837955</v>
      </c>
      <c r="L13" s="149"/>
      <c r="M13" s="134"/>
      <c r="O13" s="134"/>
      <c r="P13" s="134"/>
      <c r="Q13" s="134"/>
    </row>
    <row r="14" spans="1:17" ht="12.95" customHeight="1" x14ac:dyDescent="0.2">
      <c r="A14" s="1000"/>
      <c r="B14" s="1001"/>
      <c r="C14" s="156" t="s">
        <v>2</v>
      </c>
      <c r="D14" s="145">
        <v>114710</v>
      </c>
      <c r="E14" s="146">
        <v>11008.26</v>
      </c>
      <c r="F14" s="147">
        <v>117926.24884000001</v>
      </c>
      <c r="G14" s="1096">
        <f>SUM(G10:G13)</f>
        <v>0.99999999999999989</v>
      </c>
      <c r="H14" s="1086">
        <f t="shared" si="0"/>
        <v>-5.1245985903475552E-2</v>
      </c>
      <c r="I14" s="810">
        <v>11602.86</v>
      </c>
      <c r="J14" s="186">
        <v>123822.07756999999</v>
      </c>
      <c r="K14" s="194">
        <f>SUM(K10:K13)</f>
        <v>1</v>
      </c>
      <c r="L14" s="166"/>
      <c r="M14" s="134"/>
    </row>
    <row r="15" spans="1:17" ht="12.95" customHeight="1" x14ac:dyDescent="0.2">
      <c r="A15" s="1002" t="str">
        <f>T!J21</f>
        <v>srpen</v>
      </c>
      <c r="B15" s="1003"/>
      <c r="C15" s="154" t="s">
        <v>6</v>
      </c>
      <c r="D15" s="132">
        <v>98</v>
      </c>
      <c r="E15" s="151">
        <v>8184.4489999999996</v>
      </c>
      <c r="F15" s="133">
        <v>87725.599889999998</v>
      </c>
      <c r="G15" s="1093">
        <f>E15/$E$19</f>
        <v>0.62275024413300861</v>
      </c>
      <c r="H15" s="238">
        <f>(E15-I15)/I15</f>
        <v>7.3194567866850385E-2</v>
      </c>
      <c r="I15" s="808">
        <v>7626.2489999999998</v>
      </c>
      <c r="J15" s="185">
        <v>81698.165430000008</v>
      </c>
      <c r="K15" s="193">
        <f>I15/$I$19</f>
        <v>0.647910637128706</v>
      </c>
      <c r="L15" s="149"/>
      <c r="M15" s="134"/>
      <c r="N15" s="134"/>
    </row>
    <row r="16" spans="1:17" ht="12.95" customHeight="1" x14ac:dyDescent="0.2">
      <c r="A16" s="1002"/>
      <c r="B16" s="1003"/>
      <c r="C16" s="154" t="s">
        <v>7</v>
      </c>
      <c r="D16" s="132">
        <v>336</v>
      </c>
      <c r="E16" s="151">
        <v>1675.645</v>
      </c>
      <c r="F16" s="133">
        <v>17960.534290000003</v>
      </c>
      <c r="G16" s="1093">
        <f t="shared" ref="G16:G17" si="1">E16/$E$19</f>
        <v>0.12749891077948622</v>
      </c>
      <c r="H16" s="238">
        <f>(E16-I16)/I16</f>
        <v>0.15566107679946484</v>
      </c>
      <c r="I16" s="808">
        <v>1449.9449999999999</v>
      </c>
      <c r="J16" s="185">
        <v>15532.276789999994</v>
      </c>
      <c r="K16" s="193">
        <f t="shared" ref="K16:K18" si="2">I16/$I$19</f>
        <v>0.12318438445316716</v>
      </c>
      <c r="L16" s="150"/>
      <c r="M16" s="137"/>
      <c r="N16" s="134"/>
    </row>
    <row r="17" spans="1:21" ht="12.95" customHeight="1" x14ac:dyDescent="0.2">
      <c r="A17" s="1002"/>
      <c r="B17" s="1003"/>
      <c r="C17" s="154" t="s">
        <v>8</v>
      </c>
      <c r="D17" s="132">
        <v>10097</v>
      </c>
      <c r="E17" s="151">
        <v>1116.148504</v>
      </c>
      <c r="F17" s="133">
        <v>11965.362296000001</v>
      </c>
      <c r="G17" s="1093">
        <f t="shared" si="1"/>
        <v>8.4927128674721089E-2</v>
      </c>
      <c r="H17" s="238">
        <f t="shared" ref="H17:H19" si="3">(E17-I17)/I17</f>
        <v>0.21721574855748801</v>
      </c>
      <c r="I17" s="808">
        <v>916.96850400000005</v>
      </c>
      <c r="J17" s="185">
        <v>9819.8681859999997</v>
      </c>
      <c r="K17" s="193">
        <f>I17/$I$19</f>
        <v>7.7903783059482645E-2</v>
      </c>
      <c r="L17" s="149"/>
      <c r="M17" s="134"/>
      <c r="N17" s="134"/>
      <c r="O17" s="134"/>
      <c r="P17" s="134"/>
    </row>
    <row r="18" spans="1:21" ht="12.95" customHeight="1" x14ac:dyDescent="0.2">
      <c r="A18" s="1002"/>
      <c r="B18" s="1003"/>
      <c r="C18" s="154" t="s">
        <v>9</v>
      </c>
      <c r="D18" s="132">
        <v>104137</v>
      </c>
      <c r="E18" s="151">
        <v>2166.1834959999996</v>
      </c>
      <c r="F18" s="133">
        <v>23221.005703999999</v>
      </c>
      <c r="G18" s="1093">
        <f>E18/$E$19</f>
        <v>0.16482371641278404</v>
      </c>
      <c r="H18" s="238">
        <f t="shared" si="3"/>
        <v>0.2187622289278747</v>
      </c>
      <c r="I18" s="808">
        <v>1777.3634959999999</v>
      </c>
      <c r="J18" s="185">
        <v>19033.844814</v>
      </c>
      <c r="K18" s="193">
        <f t="shared" si="2"/>
        <v>0.15100119535864412</v>
      </c>
      <c r="L18" s="149"/>
      <c r="M18" s="134"/>
      <c r="N18" s="134"/>
      <c r="O18" s="134"/>
      <c r="P18" s="134"/>
    </row>
    <row r="19" spans="1:21" ht="12.95" customHeight="1" x14ac:dyDescent="0.2">
      <c r="A19" s="1002"/>
      <c r="B19" s="1003"/>
      <c r="C19" s="156" t="s">
        <v>2</v>
      </c>
      <c r="D19" s="145">
        <v>114668</v>
      </c>
      <c r="E19" s="146">
        <v>13142.425999999999</v>
      </c>
      <c r="F19" s="147">
        <v>140872.50218000001</v>
      </c>
      <c r="G19" s="1096">
        <f>SUM(G15:G18)</f>
        <v>0.99999999999999989</v>
      </c>
      <c r="H19" s="1086">
        <f t="shared" si="3"/>
        <v>0.11655383964998672</v>
      </c>
      <c r="I19" s="810">
        <v>11770.526</v>
      </c>
      <c r="J19" s="186">
        <v>126084.15522</v>
      </c>
      <c r="K19" s="194">
        <f>SUM(K15:K18)</f>
        <v>0.99999999999999989</v>
      </c>
      <c r="L19" s="166"/>
      <c r="M19" s="134"/>
      <c r="N19" s="134"/>
      <c r="O19" s="134"/>
      <c r="P19" s="134"/>
    </row>
    <row r="20" spans="1:21" ht="12.95" customHeight="1" x14ac:dyDescent="0.2">
      <c r="A20" s="1002" t="str">
        <f>T!J22</f>
        <v>září</v>
      </c>
      <c r="B20" s="1003"/>
      <c r="C20" s="153" t="s">
        <v>6</v>
      </c>
      <c r="D20" s="171">
        <v>98</v>
      </c>
      <c r="E20" s="173">
        <v>8163.723</v>
      </c>
      <c r="F20" s="172">
        <v>87506.150869999998</v>
      </c>
      <c r="G20" s="1092">
        <f>E20/$E$24</f>
        <v>0.5978302507244837</v>
      </c>
      <c r="H20" s="776">
        <f>(E20-I20)/I20</f>
        <v>-7.4683005269521277E-2</v>
      </c>
      <c r="I20" s="807">
        <v>8822.6229999999996</v>
      </c>
      <c r="J20" s="187">
        <v>94375.606030000024</v>
      </c>
      <c r="K20" s="192">
        <f>I20/$I$24</f>
        <v>0.59188452264180824</v>
      </c>
      <c r="L20" s="17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2.95" customHeight="1" x14ac:dyDescent="0.2">
      <c r="A21" s="1002"/>
      <c r="B21" s="1003"/>
      <c r="C21" s="154" t="s">
        <v>7</v>
      </c>
      <c r="D21" s="132">
        <v>338</v>
      </c>
      <c r="E21" s="151">
        <v>1627.6870000000001</v>
      </c>
      <c r="F21" s="133">
        <v>17445.838610000006</v>
      </c>
      <c r="G21" s="1093">
        <f t="shared" ref="G21:G23" si="4">E21/$E$24</f>
        <v>0.11919568159171774</v>
      </c>
      <c r="H21" s="238">
        <f t="shared" ref="H21:H24" si="5">(E21-I21)/I21</f>
        <v>-0.10962279147546033</v>
      </c>
      <c r="I21" s="808">
        <v>1828.087</v>
      </c>
      <c r="J21" s="185">
        <v>19554.531610000002</v>
      </c>
      <c r="K21" s="193">
        <f t="shared" ref="K21:K22" si="6">I21/$I$24</f>
        <v>0.12264112399937017</v>
      </c>
      <c r="L21" s="151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2.95" customHeight="1" x14ac:dyDescent="0.2">
      <c r="A22" s="1002"/>
      <c r="B22" s="1003"/>
      <c r="C22" s="154" t="s">
        <v>8</v>
      </c>
      <c r="D22" s="132">
        <v>10099</v>
      </c>
      <c r="E22" s="151">
        <v>1317.6237940000001</v>
      </c>
      <c r="F22" s="133">
        <v>14122.363964</v>
      </c>
      <c r="G22" s="1093">
        <f t="shared" si="4"/>
        <v>9.6489722045635981E-2</v>
      </c>
      <c r="H22" s="238">
        <f t="shared" si="5"/>
        <v>-9.8668563098704115E-2</v>
      </c>
      <c r="I22" s="808">
        <v>1461.8637940000001</v>
      </c>
      <c r="J22" s="185">
        <v>15636.430638</v>
      </c>
      <c r="K22" s="193">
        <f t="shared" si="6"/>
        <v>9.8072257409053148E-2</v>
      </c>
      <c r="L22" s="151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2.95" customHeight="1" x14ac:dyDescent="0.2">
      <c r="A23" s="1002"/>
      <c r="B23" s="1003"/>
      <c r="C23" s="154" t="s">
        <v>9</v>
      </c>
      <c r="D23" s="132">
        <v>104142</v>
      </c>
      <c r="E23" s="151">
        <v>2546.553206</v>
      </c>
      <c r="F23" s="133">
        <v>27293.198036000002</v>
      </c>
      <c r="G23" s="1093">
        <f t="shared" si="4"/>
        <v>0.18648434563816263</v>
      </c>
      <c r="H23" s="238">
        <f t="shared" si="5"/>
        <v>-8.8372174753726759E-2</v>
      </c>
      <c r="I23" s="808">
        <v>2793.4132060000002</v>
      </c>
      <c r="J23" s="185">
        <v>29878.548362000001</v>
      </c>
      <c r="K23" s="193">
        <f>I23/$I$24</f>
        <v>0.18740209594976837</v>
      </c>
      <c r="L23" s="151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2.95" customHeight="1" thickBot="1" x14ac:dyDescent="0.25">
      <c r="A24" s="1004"/>
      <c r="B24" s="1005"/>
      <c r="C24" s="174" t="s">
        <v>2</v>
      </c>
      <c r="D24" s="175">
        <v>114677</v>
      </c>
      <c r="E24" s="176">
        <v>13655.587</v>
      </c>
      <c r="F24" s="177">
        <v>146367.55148000002</v>
      </c>
      <c r="G24" s="1105">
        <f>SUM(G20:G23)</f>
        <v>1</v>
      </c>
      <c r="H24" s="1101">
        <f t="shared" si="5"/>
        <v>-8.3885756776790513E-2</v>
      </c>
      <c r="I24" s="818">
        <v>14905.987000000001</v>
      </c>
      <c r="J24" s="188">
        <v>159445.11664000002</v>
      </c>
      <c r="K24" s="195">
        <f>SUM(K20:K23)</f>
        <v>1</v>
      </c>
      <c r="L24" s="178"/>
    </row>
    <row r="25" spans="1:21" ht="12.95" customHeight="1" thickTop="1" x14ac:dyDescent="0.2">
      <c r="A25" s="1024" t="str">
        <f>T!E17</f>
        <v>III. čtvrtletí</v>
      </c>
      <c r="B25" s="1025"/>
      <c r="C25" s="154" t="s">
        <v>6</v>
      </c>
      <c r="D25" s="132">
        <f>D20</f>
        <v>98</v>
      </c>
      <c r="E25" s="151">
        <f>E10+E15+E20</f>
        <v>23002.707999999999</v>
      </c>
      <c r="F25" s="133">
        <f>F10+F15+F20</f>
        <v>246521.42864</v>
      </c>
      <c r="G25" s="1093">
        <f>E25/$E$29</f>
        <v>0.60843627722838478</v>
      </c>
      <c r="H25" s="238">
        <f>(E25-I25)/I25</f>
        <v>-3.2849803952302858E-2</v>
      </c>
      <c r="I25" s="812">
        <v>23784.008000000002</v>
      </c>
      <c r="J25" s="185">
        <v>254388.96147000004</v>
      </c>
      <c r="K25" s="193">
        <f>I25/$I$29</f>
        <v>0.62132700031424237</v>
      </c>
      <c r="L25" s="148"/>
    </row>
    <row r="26" spans="1:21" ht="12.95" customHeight="1" x14ac:dyDescent="0.2">
      <c r="A26" s="1002"/>
      <c r="B26" s="1003"/>
      <c r="C26" s="154" t="s">
        <v>7</v>
      </c>
      <c r="D26" s="132">
        <f>D21</f>
        <v>338</v>
      </c>
      <c r="E26" s="151">
        <f t="shared" ref="E26:F28" si="7">E11+E16+E21</f>
        <v>4628.1480000000001</v>
      </c>
      <c r="F26" s="133">
        <f t="shared" si="7"/>
        <v>49598.141860000011</v>
      </c>
      <c r="G26" s="1093">
        <f t="shared" ref="G26:G28" si="8">E26/$E$29</f>
        <v>0.12241746230843754</v>
      </c>
      <c r="H26" s="238">
        <f t="shared" ref="H26:H29" si="9">(E26-I26)/I26</f>
        <v>-2.7668950773217932E-2</v>
      </c>
      <c r="I26" s="808">
        <v>4759.848</v>
      </c>
      <c r="J26" s="185">
        <v>50902.807959999991</v>
      </c>
      <c r="K26" s="193">
        <f t="shared" ref="K26:K28" si="10">I26/$I$29</f>
        <v>0.12434498339353678</v>
      </c>
      <c r="L26" s="148"/>
    </row>
    <row r="27" spans="1:21" ht="12.95" customHeight="1" x14ac:dyDescent="0.2">
      <c r="A27" s="1002"/>
      <c r="B27" s="1003"/>
      <c r="C27" s="154" t="s">
        <v>8</v>
      </c>
      <c r="D27" s="132">
        <f t="shared" ref="D27:D28" si="11">D22</f>
        <v>10099</v>
      </c>
      <c r="E27" s="151">
        <f t="shared" si="7"/>
        <v>3463.8328740000002</v>
      </c>
      <c r="F27" s="133">
        <f t="shared" si="7"/>
        <v>37121.374704000002</v>
      </c>
      <c r="G27" s="1093">
        <f t="shared" si="8"/>
        <v>9.1620585663125267E-2</v>
      </c>
      <c r="H27" s="238">
        <f t="shared" si="9"/>
        <v>4.1584187977604894E-2</v>
      </c>
      <c r="I27" s="808">
        <v>3325.5428739999998</v>
      </c>
      <c r="J27" s="185">
        <v>35547.498959999997</v>
      </c>
      <c r="K27" s="193">
        <f t="shared" si="10"/>
        <v>8.6875583724947636E-2</v>
      </c>
      <c r="L27" s="148"/>
    </row>
    <row r="28" spans="1:21" ht="12.95" customHeight="1" x14ac:dyDescent="0.2">
      <c r="A28" s="1002"/>
      <c r="B28" s="1003"/>
      <c r="C28" s="154" t="s">
        <v>9</v>
      </c>
      <c r="D28" s="132">
        <f t="shared" si="11"/>
        <v>104142</v>
      </c>
      <c r="E28" s="151">
        <f t="shared" si="7"/>
        <v>6711.5841259999997</v>
      </c>
      <c r="F28" s="133">
        <f t="shared" si="7"/>
        <v>71925.357296000002</v>
      </c>
      <c r="G28" s="1093">
        <f t="shared" si="8"/>
        <v>0.17752567480005235</v>
      </c>
      <c r="H28" s="238">
        <f t="shared" si="9"/>
        <v>4.7053232052312918E-2</v>
      </c>
      <c r="I28" s="808">
        <v>6409.9741260000001</v>
      </c>
      <c r="J28" s="185">
        <v>68512.081040000005</v>
      </c>
      <c r="K28" s="193">
        <f t="shared" si="10"/>
        <v>0.16745243256727324</v>
      </c>
      <c r="L28" s="148"/>
    </row>
    <row r="29" spans="1:21" ht="12.95" customHeight="1" x14ac:dyDescent="0.2">
      <c r="A29" s="1002"/>
      <c r="B29" s="1003"/>
      <c r="C29" s="157" t="s">
        <v>2</v>
      </c>
      <c r="D29" s="158">
        <f>SUM(D25:D28)</f>
        <v>114677</v>
      </c>
      <c r="E29" s="159">
        <f>SUM(E25:E28)</f>
        <v>37806.273000000001</v>
      </c>
      <c r="F29" s="160">
        <f>SUM(F25:F28)</f>
        <v>405166.30250000005</v>
      </c>
      <c r="G29" s="1100">
        <f>SUM(G25:G28)</f>
        <v>0.99999999999999989</v>
      </c>
      <c r="H29" s="1088">
        <f t="shared" si="9"/>
        <v>-1.2359136603412981E-2</v>
      </c>
      <c r="I29" s="813">
        <v>38279.373</v>
      </c>
      <c r="J29" s="189">
        <v>409351.34943000006</v>
      </c>
      <c r="K29" s="196">
        <f>SUM(K25:K28)</f>
        <v>1</v>
      </c>
      <c r="L29" s="152"/>
    </row>
    <row r="30" spans="1:21" ht="5.0999999999999996" customHeight="1" x14ac:dyDescent="0.2">
      <c r="A30" s="135"/>
      <c r="B30" s="136"/>
      <c r="C30" s="232"/>
      <c r="D30" s="140"/>
      <c r="E30" s="169"/>
      <c r="F30" s="141"/>
      <c r="G30" s="170"/>
      <c r="H30" s="165"/>
      <c r="I30" s="815"/>
      <c r="J30" s="198"/>
      <c r="K30" s="201"/>
      <c r="L30" s="148"/>
    </row>
    <row r="31" spans="1:21" ht="20.100000000000001" customHeight="1" x14ac:dyDescent="0.2">
      <c r="A31" s="135"/>
      <c r="B31" s="136"/>
      <c r="C31" s="139"/>
      <c r="D31" s="141"/>
      <c r="E31" s="141"/>
      <c r="F31" s="141"/>
      <c r="G31" s="165"/>
      <c r="H31" s="122"/>
      <c r="I31" s="198"/>
      <c r="J31" s="198"/>
      <c r="K31" s="200"/>
      <c r="L31" s="126"/>
    </row>
    <row r="32" spans="1:21" ht="12.95" customHeight="1" x14ac:dyDescent="0.2">
      <c r="A32" s="1056" t="s">
        <v>126</v>
      </c>
      <c r="B32" s="1056"/>
      <c r="C32" s="1056"/>
      <c r="D32" s="1057"/>
      <c r="E32" s="162"/>
      <c r="F32" s="125"/>
      <c r="G32" s="125"/>
      <c r="H32" s="125"/>
      <c r="I32" s="202"/>
      <c r="J32" s="203"/>
      <c r="K32" s="204"/>
      <c r="L32" s="126"/>
    </row>
    <row r="33" spans="1:12" ht="24.95" customHeight="1" x14ac:dyDescent="0.25">
      <c r="A33" s="123"/>
      <c r="B33" s="127"/>
      <c r="C33" s="128"/>
      <c r="D33" s="128"/>
      <c r="E33" s="1013">
        <f>T!G17</f>
        <v>2016</v>
      </c>
      <c r="F33" s="1014"/>
      <c r="G33" s="1014"/>
      <c r="H33" s="803"/>
      <c r="I33" s="1015">
        <f>E33-1</f>
        <v>2015</v>
      </c>
      <c r="J33" s="1016"/>
      <c r="K33" s="1017"/>
      <c r="L33" s="148"/>
    </row>
    <row r="34" spans="1:12" ht="24.95" customHeight="1" x14ac:dyDescent="0.25">
      <c r="A34" s="129"/>
      <c r="B34" s="130"/>
      <c r="C34" s="131"/>
      <c r="D34" s="131"/>
      <c r="E34" s="1089"/>
      <c r="F34" s="1090"/>
      <c r="G34" s="1091"/>
      <c r="H34" s="987" t="s">
        <v>112</v>
      </c>
      <c r="I34" s="804"/>
      <c r="J34" s="182"/>
      <c r="K34" s="805"/>
      <c r="L34" s="148"/>
    </row>
    <row r="35" spans="1:12" ht="24.95" customHeight="1" x14ac:dyDescent="0.25">
      <c r="A35" s="129"/>
      <c r="B35" s="161"/>
      <c r="C35" s="161"/>
      <c r="D35" s="1019" t="s">
        <v>0</v>
      </c>
      <c r="E35" s="986" t="s">
        <v>41</v>
      </c>
      <c r="F35" s="987"/>
      <c r="G35" s="898" t="s">
        <v>111</v>
      </c>
      <c r="H35" s="987"/>
      <c r="I35" s="1021" t="s">
        <v>41</v>
      </c>
      <c r="J35" s="1022"/>
      <c r="K35" s="190" t="s">
        <v>111</v>
      </c>
      <c r="L35" s="148"/>
    </row>
    <row r="36" spans="1:12" ht="12.95" customHeight="1" x14ac:dyDescent="0.25">
      <c r="A36" s="1018" t="s">
        <v>164</v>
      </c>
      <c r="B36" s="1018"/>
      <c r="C36" s="213" t="s">
        <v>48</v>
      </c>
      <c r="D36" s="1020"/>
      <c r="E36" s="163" t="s">
        <v>154</v>
      </c>
      <c r="F36" s="897" t="s">
        <v>1</v>
      </c>
      <c r="G36" s="899" t="s">
        <v>69</v>
      </c>
      <c r="H36" s="1018"/>
      <c r="I36" s="806" t="s">
        <v>165</v>
      </c>
      <c r="J36" s="184" t="s">
        <v>1</v>
      </c>
      <c r="K36" s="191" t="s">
        <v>69</v>
      </c>
      <c r="L36" s="152"/>
    </row>
    <row r="37" spans="1:12" ht="12.95" customHeight="1" x14ac:dyDescent="0.2">
      <c r="A37" s="996" t="str">
        <f>T!J20</f>
        <v>červenec</v>
      </c>
      <c r="B37" s="997"/>
      <c r="C37" s="153" t="s">
        <v>6</v>
      </c>
      <c r="D37" s="132">
        <v>70</v>
      </c>
      <c r="E37" s="151">
        <v>9269.7000000000007</v>
      </c>
      <c r="F37" s="133">
        <v>99311.67545000001</v>
      </c>
      <c r="G37" s="1093">
        <f>E37/$E$41</f>
        <v>0.69408919372229549</v>
      </c>
      <c r="H37" s="238">
        <f>(E37-I37)/I37</f>
        <v>-0.10255591054313092</v>
      </c>
      <c r="I37" s="808">
        <v>10329</v>
      </c>
      <c r="J37" s="185">
        <v>110404.21107999998</v>
      </c>
      <c r="K37" s="193">
        <f>I37/$I$41</f>
        <v>0.73618188945511565</v>
      </c>
      <c r="L37" s="148"/>
    </row>
    <row r="38" spans="1:12" ht="12.95" customHeight="1" x14ac:dyDescent="0.2">
      <c r="A38" s="998"/>
      <c r="B38" s="999"/>
      <c r="C38" s="154" t="s">
        <v>7</v>
      </c>
      <c r="D38" s="132">
        <v>344</v>
      </c>
      <c r="E38" s="151">
        <v>1145.2</v>
      </c>
      <c r="F38" s="133">
        <v>12269.524440000012</v>
      </c>
      <c r="G38" s="1093">
        <f t="shared" ref="G38:G41" si="12">E38/$E$41</f>
        <v>8.5749371031508329E-2</v>
      </c>
      <c r="H38" s="238">
        <f>(E38-I38)/I38</f>
        <v>7.2585932378008797E-2</v>
      </c>
      <c r="I38" s="808">
        <v>1067.7</v>
      </c>
      <c r="J38" s="185">
        <v>11412.191539999994</v>
      </c>
      <c r="K38" s="193">
        <f t="shared" ref="K38:K41" si="13">I38/$I$41</f>
        <v>7.6098499697088484E-2</v>
      </c>
      <c r="L38" s="149"/>
    </row>
    <row r="39" spans="1:12" ht="12.95" customHeight="1" x14ac:dyDescent="0.2">
      <c r="A39" s="998"/>
      <c r="B39" s="999"/>
      <c r="C39" s="154" t="s">
        <v>8</v>
      </c>
      <c r="D39" s="132">
        <v>10465</v>
      </c>
      <c r="E39" s="151">
        <v>895.9</v>
      </c>
      <c r="F39" s="133">
        <v>9597.9</v>
      </c>
      <c r="G39" s="1093">
        <f t="shared" si="12"/>
        <v>6.7082484725050906E-2</v>
      </c>
      <c r="H39" s="238">
        <f t="shared" ref="H39:H41" si="14">(E39-I39)/I39</f>
        <v>0.10769040553907026</v>
      </c>
      <c r="I39" s="808">
        <v>808.8</v>
      </c>
      <c r="J39" s="185">
        <v>8645.1</v>
      </c>
      <c r="K39" s="193">
        <f t="shared" si="13"/>
        <v>5.7645842984925692E-2</v>
      </c>
      <c r="L39" s="149"/>
    </row>
    <row r="40" spans="1:12" ht="12.95" customHeight="1" x14ac:dyDescent="0.2">
      <c r="A40" s="998"/>
      <c r="B40" s="999"/>
      <c r="C40" s="154" t="s">
        <v>9</v>
      </c>
      <c r="D40" s="132">
        <v>147652</v>
      </c>
      <c r="E40" s="151">
        <v>2044.4</v>
      </c>
      <c r="F40" s="133">
        <v>21903.200000000001</v>
      </c>
      <c r="G40" s="1093">
        <f t="shared" si="12"/>
        <v>0.15307895052114531</v>
      </c>
      <c r="H40" s="238">
        <f t="shared" si="14"/>
        <v>0.12021917808219183</v>
      </c>
      <c r="I40" s="808">
        <v>1825</v>
      </c>
      <c r="J40" s="185">
        <v>19507.2</v>
      </c>
      <c r="K40" s="193">
        <f t="shared" si="13"/>
        <v>0.13007376786287017</v>
      </c>
      <c r="L40" s="149"/>
    </row>
    <row r="41" spans="1:12" ht="12.95" customHeight="1" x14ac:dyDescent="0.2">
      <c r="A41" s="1000"/>
      <c r="B41" s="1001"/>
      <c r="C41" s="156" t="s">
        <v>2</v>
      </c>
      <c r="D41" s="145">
        <v>158531</v>
      </c>
      <c r="E41" s="146">
        <v>13355.2</v>
      </c>
      <c r="F41" s="147">
        <v>143082.29989000002</v>
      </c>
      <c r="G41" s="1096">
        <f t="shared" si="12"/>
        <v>1</v>
      </c>
      <c r="H41" s="1086">
        <f t="shared" si="14"/>
        <v>-4.8130857774134866E-2</v>
      </c>
      <c r="I41" s="810">
        <v>14030.5</v>
      </c>
      <c r="J41" s="186">
        <v>149968.70262</v>
      </c>
      <c r="K41" s="194">
        <f t="shared" si="13"/>
        <v>1</v>
      </c>
      <c r="L41" s="166"/>
    </row>
    <row r="42" spans="1:12" ht="12.95" customHeight="1" x14ac:dyDescent="0.2">
      <c r="A42" s="1002" t="str">
        <f>T!J21</f>
        <v>srpen</v>
      </c>
      <c r="B42" s="1003"/>
      <c r="C42" s="154" t="s">
        <v>6</v>
      </c>
      <c r="D42" s="132">
        <v>70</v>
      </c>
      <c r="E42" s="151">
        <v>9300.1</v>
      </c>
      <c r="F42" s="133">
        <v>99677.356480000017</v>
      </c>
      <c r="G42" s="1093">
        <f>E42/$E$46</f>
        <v>0.66787553231980112</v>
      </c>
      <c r="H42" s="238">
        <f>(E42-I42)/I42</f>
        <v>0.14922459067037386</v>
      </c>
      <c r="I42" s="808">
        <v>8092.5</v>
      </c>
      <c r="J42" s="185">
        <v>86708.950630000007</v>
      </c>
      <c r="K42" s="193">
        <f>I42/$I$46</f>
        <v>0.68667798048366568</v>
      </c>
      <c r="L42" s="149"/>
    </row>
    <row r="43" spans="1:12" ht="12.95" customHeight="1" x14ac:dyDescent="0.2">
      <c r="A43" s="1002"/>
      <c r="B43" s="1003"/>
      <c r="C43" s="154" t="s">
        <v>7</v>
      </c>
      <c r="D43" s="132">
        <v>345</v>
      </c>
      <c r="E43" s="151">
        <v>1440.5</v>
      </c>
      <c r="F43" s="133">
        <v>15438.787360000006</v>
      </c>
      <c r="G43" s="1093">
        <f t="shared" ref="G43:G46" si="15">E43/$E$46</f>
        <v>0.10344778059447464</v>
      </c>
      <c r="H43" s="238">
        <f>(E43-I43)/I43</f>
        <v>0.34137256727814497</v>
      </c>
      <c r="I43" s="808">
        <v>1073.9000000000001</v>
      </c>
      <c r="J43" s="185">
        <v>11506.788140000001</v>
      </c>
      <c r="K43" s="193">
        <f t="shared" ref="K43:K46" si="16">I43/$I$46</f>
        <v>9.1124310564276625E-2</v>
      </c>
      <c r="L43" s="150"/>
    </row>
    <row r="44" spans="1:12" ht="12.95" customHeight="1" x14ac:dyDescent="0.2">
      <c r="A44" s="1002"/>
      <c r="B44" s="1003"/>
      <c r="C44" s="154" t="s">
        <v>8</v>
      </c>
      <c r="D44" s="132">
        <v>10462</v>
      </c>
      <c r="E44" s="151">
        <v>970.2</v>
      </c>
      <c r="F44" s="133">
        <v>10398.5</v>
      </c>
      <c r="G44" s="1093">
        <f t="shared" si="15"/>
        <v>6.9673749901256021E-2</v>
      </c>
      <c r="H44" s="238">
        <f t="shared" ref="H44:H46" si="17">(E44-I44)/I44</f>
        <v>0.20656634746922026</v>
      </c>
      <c r="I44" s="808">
        <v>804.1</v>
      </c>
      <c r="J44" s="185">
        <v>8616.1</v>
      </c>
      <c r="K44" s="193">
        <f t="shared" si="16"/>
        <v>6.8230801866779808E-2</v>
      </c>
      <c r="L44" s="149"/>
    </row>
    <row r="45" spans="1:12" ht="12.95" customHeight="1" x14ac:dyDescent="0.2">
      <c r="A45" s="1002"/>
      <c r="B45" s="1003"/>
      <c r="C45" s="154" t="s">
        <v>9</v>
      </c>
      <c r="D45" s="132">
        <v>147586</v>
      </c>
      <c r="E45" s="151">
        <v>2214.1</v>
      </c>
      <c r="F45" s="133">
        <v>23730.400000000001</v>
      </c>
      <c r="G45" s="1093">
        <f t="shared" si="15"/>
        <v>0.15900293718446809</v>
      </c>
      <c r="H45" s="238">
        <f t="shared" si="17"/>
        <v>0.22022595756406718</v>
      </c>
      <c r="I45" s="808">
        <v>1814.5</v>
      </c>
      <c r="J45" s="185">
        <v>19441.7</v>
      </c>
      <c r="K45" s="193">
        <f t="shared" si="16"/>
        <v>0.15396690708527788</v>
      </c>
      <c r="L45" s="149"/>
    </row>
    <row r="46" spans="1:12" ht="12.95" customHeight="1" x14ac:dyDescent="0.2">
      <c r="A46" s="1002"/>
      <c r="B46" s="1003"/>
      <c r="C46" s="156" t="s">
        <v>2</v>
      </c>
      <c r="D46" s="145">
        <v>158463</v>
      </c>
      <c r="E46" s="146">
        <v>13924.900000000001</v>
      </c>
      <c r="F46" s="147">
        <v>149245.04384000003</v>
      </c>
      <c r="G46" s="1097">
        <f t="shared" si="15"/>
        <v>1</v>
      </c>
      <c r="H46" s="1086">
        <f t="shared" si="17"/>
        <v>0.18157827747136202</v>
      </c>
      <c r="I46" s="810">
        <v>11785</v>
      </c>
      <c r="J46" s="186">
        <v>126273.53877000001</v>
      </c>
      <c r="K46" s="206">
        <f t="shared" si="16"/>
        <v>1</v>
      </c>
      <c r="L46" s="166"/>
    </row>
    <row r="47" spans="1:12" ht="12.95" customHeight="1" x14ac:dyDescent="0.2">
      <c r="A47" s="1002" t="str">
        <f>T!J22</f>
        <v>září</v>
      </c>
      <c r="B47" s="1003"/>
      <c r="C47" s="153" t="s">
        <v>6</v>
      </c>
      <c r="D47" s="171">
        <v>70</v>
      </c>
      <c r="E47" s="173">
        <v>10682.3</v>
      </c>
      <c r="F47" s="172">
        <v>114508.51457999999</v>
      </c>
      <c r="G47" s="1092">
        <f>E47/$E$51</f>
        <v>0.66815321682783124</v>
      </c>
      <c r="H47" s="776">
        <f>(E47-I47)/I47</f>
        <v>-1.6847464924524212E-4</v>
      </c>
      <c r="I47" s="807">
        <v>10684.1</v>
      </c>
      <c r="J47" s="187">
        <v>114298.78032999999</v>
      </c>
      <c r="K47" s="192">
        <f>I47/$I$51</f>
        <v>0.62802946138336835</v>
      </c>
      <c r="L47" s="173"/>
    </row>
    <row r="48" spans="1:12" ht="12.95" customHeight="1" x14ac:dyDescent="0.2">
      <c r="A48" s="1002"/>
      <c r="B48" s="1003"/>
      <c r="C48" s="154" t="s">
        <v>7</v>
      </c>
      <c r="D48" s="132">
        <v>346</v>
      </c>
      <c r="E48" s="151">
        <v>1364</v>
      </c>
      <c r="F48" s="133">
        <v>14621.002140000001</v>
      </c>
      <c r="G48" s="1093">
        <f t="shared" ref="G48:G51" si="18">E48/$E$51</f>
        <v>8.5315052727704885E-2</v>
      </c>
      <c r="H48" s="238">
        <f t="shared" ref="H48:H51" si="19">(E48-I48)/I48</f>
        <v>-6.9513609386724934E-2</v>
      </c>
      <c r="I48" s="808">
        <v>1465.9</v>
      </c>
      <c r="J48" s="185">
        <v>15681.819709999992</v>
      </c>
      <c r="K48" s="193">
        <f t="shared" ref="K48:K51" si="20">I48/$I$51</f>
        <v>8.6168080366327504E-2</v>
      </c>
      <c r="L48" s="151"/>
    </row>
    <row r="49" spans="1:12" ht="12.95" customHeight="1" x14ac:dyDescent="0.2">
      <c r="A49" s="1002"/>
      <c r="B49" s="1003"/>
      <c r="C49" s="154" t="s">
        <v>8</v>
      </c>
      <c r="D49" s="132">
        <v>10465</v>
      </c>
      <c r="E49" s="151">
        <v>1200.9000000000001</v>
      </c>
      <c r="F49" s="133">
        <v>12873.4</v>
      </c>
      <c r="G49" s="1093">
        <f t="shared" si="18"/>
        <v>7.5113524062097356E-2</v>
      </c>
      <c r="H49" s="238">
        <f t="shared" si="19"/>
        <v>-0.19570022101667661</v>
      </c>
      <c r="I49" s="808">
        <v>1493.1</v>
      </c>
      <c r="J49" s="185">
        <v>15972.7</v>
      </c>
      <c r="K49" s="193">
        <f t="shared" si="20"/>
        <v>8.776694235279596E-2</v>
      </c>
      <c r="L49" s="151"/>
    </row>
    <row r="50" spans="1:12" ht="12.95" customHeight="1" x14ac:dyDescent="0.2">
      <c r="A50" s="1002"/>
      <c r="B50" s="1003"/>
      <c r="C50" s="154" t="s">
        <v>9</v>
      </c>
      <c r="D50" s="132">
        <v>147593</v>
      </c>
      <c r="E50" s="151">
        <v>2740.6</v>
      </c>
      <c r="F50" s="133">
        <v>29378.3</v>
      </c>
      <c r="G50" s="1093">
        <f t="shared" si="18"/>
        <v>0.17141820638236654</v>
      </c>
      <c r="H50" s="238">
        <f t="shared" si="19"/>
        <v>-0.18652419115464533</v>
      </c>
      <c r="I50" s="808">
        <v>3369</v>
      </c>
      <c r="J50" s="185">
        <v>36041.300000000003</v>
      </c>
      <c r="K50" s="193">
        <f t="shared" si="20"/>
        <v>0.19803551589750826</v>
      </c>
      <c r="L50" s="151"/>
    </row>
    <row r="51" spans="1:12" ht="12.95" customHeight="1" thickBot="1" x14ac:dyDescent="0.25">
      <c r="A51" s="1004"/>
      <c r="B51" s="1005"/>
      <c r="C51" s="174" t="s">
        <v>2</v>
      </c>
      <c r="D51" s="175">
        <v>158474</v>
      </c>
      <c r="E51" s="176">
        <v>15987.8</v>
      </c>
      <c r="F51" s="177">
        <v>171381.21671999997</v>
      </c>
      <c r="G51" s="1105">
        <f t="shared" si="18"/>
        <v>1</v>
      </c>
      <c r="H51" s="1101">
        <f t="shared" si="19"/>
        <v>-6.0210085762486661E-2</v>
      </c>
      <c r="I51" s="818">
        <v>17012.099999999999</v>
      </c>
      <c r="J51" s="188">
        <v>181994.60003999999</v>
      </c>
      <c r="K51" s="195">
        <f t="shared" si="20"/>
        <v>1</v>
      </c>
      <c r="L51" s="178"/>
    </row>
    <row r="52" spans="1:12" ht="12.95" customHeight="1" thickTop="1" x14ac:dyDescent="0.2">
      <c r="A52" s="1024" t="str">
        <f>T!E17</f>
        <v>III. čtvrtletí</v>
      </c>
      <c r="B52" s="1025"/>
      <c r="C52" s="154" t="s">
        <v>6</v>
      </c>
      <c r="D52" s="132">
        <f>D47</f>
        <v>70</v>
      </c>
      <c r="E52" s="151">
        <f>E37+E42+E47</f>
        <v>29252.100000000002</v>
      </c>
      <c r="F52" s="133">
        <f>F37+F42+F47</f>
        <v>313497.54651000001</v>
      </c>
      <c r="G52" s="1093">
        <f>E52/$E$56</f>
        <v>0.67606932622105531</v>
      </c>
      <c r="H52" s="238">
        <f>(E52-I52)/I52</f>
        <v>5.033395635204347E-3</v>
      </c>
      <c r="I52" s="808">
        <v>29105.599999999999</v>
      </c>
      <c r="J52" s="185">
        <v>311411.94203999999</v>
      </c>
      <c r="K52" s="193">
        <f>I52/$I$56</f>
        <v>0.67959913700510888</v>
      </c>
      <c r="L52" s="148"/>
    </row>
    <row r="53" spans="1:12" ht="12.95" customHeight="1" x14ac:dyDescent="0.2">
      <c r="A53" s="1002"/>
      <c r="B53" s="1003"/>
      <c r="C53" s="154" t="s">
        <v>7</v>
      </c>
      <c r="D53" s="132">
        <f>D48</f>
        <v>346</v>
      </c>
      <c r="E53" s="151">
        <f t="shared" ref="E53:F55" si="21">E38+E43+E48</f>
        <v>3949.7</v>
      </c>
      <c r="F53" s="133">
        <f t="shared" si="21"/>
        <v>42329.313940000022</v>
      </c>
      <c r="G53" s="1093">
        <f t="shared" ref="G53:G56" si="22">E53/$E$56</f>
        <v>9.1284763069157504E-2</v>
      </c>
      <c r="H53" s="238">
        <f t="shared" ref="H53:H56" si="23">(E53-I53)/I53</f>
        <v>9.4857934857934673E-2</v>
      </c>
      <c r="I53" s="808">
        <v>3607.5000000000005</v>
      </c>
      <c r="J53" s="185">
        <v>38600.799389999986</v>
      </c>
      <c r="K53" s="193">
        <f t="shared" ref="K53:K56" si="24">I53/$I$56</f>
        <v>8.4233064659238452E-2</v>
      </c>
      <c r="L53" s="148"/>
    </row>
    <row r="54" spans="1:12" ht="12.95" customHeight="1" x14ac:dyDescent="0.2">
      <c r="A54" s="1002"/>
      <c r="B54" s="1003"/>
      <c r="C54" s="154" t="s">
        <v>8</v>
      </c>
      <c r="D54" s="132">
        <f t="shared" ref="D54:D55" si="25">D49</f>
        <v>10465</v>
      </c>
      <c r="E54" s="151">
        <f t="shared" si="21"/>
        <v>3067</v>
      </c>
      <c r="F54" s="133">
        <f t="shared" si="21"/>
        <v>32869.800000000003</v>
      </c>
      <c r="G54" s="1093">
        <f t="shared" si="22"/>
        <v>7.0883957853281526E-2</v>
      </c>
      <c r="H54" s="238">
        <f t="shared" si="23"/>
        <v>-1.2556342562781713E-2</v>
      </c>
      <c r="I54" s="808">
        <v>3106</v>
      </c>
      <c r="J54" s="185">
        <v>33233.9</v>
      </c>
      <c r="K54" s="193">
        <f t="shared" si="24"/>
        <v>7.2523326079444103E-2</v>
      </c>
      <c r="L54" s="148"/>
    </row>
    <row r="55" spans="1:12" ht="12.95" customHeight="1" x14ac:dyDescent="0.2">
      <c r="A55" s="1002"/>
      <c r="B55" s="1003"/>
      <c r="C55" s="154" t="s">
        <v>9</v>
      </c>
      <c r="D55" s="132">
        <f t="shared" si="25"/>
        <v>147593</v>
      </c>
      <c r="E55" s="151">
        <f t="shared" si="21"/>
        <v>6999.1</v>
      </c>
      <c r="F55" s="133">
        <f t="shared" si="21"/>
        <v>75011.900000000009</v>
      </c>
      <c r="G55" s="1093">
        <f t="shared" si="22"/>
        <v>0.16176195285650563</v>
      </c>
      <c r="H55" s="238">
        <f t="shared" si="23"/>
        <v>-1.3412285082399424E-3</v>
      </c>
      <c r="I55" s="808">
        <v>7008.5</v>
      </c>
      <c r="J55" s="185">
        <v>74990.200000000012</v>
      </c>
      <c r="K55" s="193">
        <f t="shared" si="24"/>
        <v>0.16364447225620862</v>
      </c>
      <c r="L55" s="148"/>
    </row>
    <row r="56" spans="1:12" ht="12.95" customHeight="1" x14ac:dyDescent="0.2">
      <c r="A56" s="1002"/>
      <c r="B56" s="1003"/>
      <c r="C56" s="157" t="s">
        <v>2</v>
      </c>
      <c r="D56" s="158">
        <f>SUM(D52:D55)</f>
        <v>158474</v>
      </c>
      <c r="E56" s="159">
        <f>SUM(E52:E55)</f>
        <v>43267.9</v>
      </c>
      <c r="F56" s="160">
        <f>SUM(F52:F55)</f>
        <v>463708.56045000005</v>
      </c>
      <c r="G56" s="1100">
        <f t="shared" si="22"/>
        <v>1</v>
      </c>
      <c r="H56" s="1088">
        <f t="shared" si="23"/>
        <v>1.0280753532768657E-2</v>
      </c>
      <c r="I56" s="813">
        <v>42827.6</v>
      </c>
      <c r="J56" s="189">
        <v>458236.84143000003</v>
      </c>
      <c r="K56" s="196">
        <f t="shared" si="24"/>
        <v>1</v>
      </c>
      <c r="L56" s="152"/>
    </row>
    <row r="57" spans="1:12" ht="5.0999999999999996" customHeight="1" x14ac:dyDescent="0.2">
      <c r="A57" s="135"/>
      <c r="B57" s="136"/>
      <c r="C57" s="232"/>
      <c r="D57" s="140"/>
      <c r="E57" s="169"/>
      <c r="F57" s="141"/>
      <c r="G57" s="170"/>
      <c r="H57" s="165"/>
      <c r="I57" s="169"/>
      <c r="J57" s="141"/>
      <c r="K57" s="170"/>
      <c r="L57" s="148"/>
    </row>
    <row r="58" spans="1:12" ht="15" customHeight="1" x14ac:dyDescent="0.2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2" ht="15" customHeight="1" x14ac:dyDescent="0.2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</row>
    <row r="60" spans="1:12" ht="15" customHeight="1" x14ac:dyDescent="0.2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</row>
    <row r="61" spans="1:12" ht="15" customHeight="1" x14ac:dyDescent="0.2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</row>
    <row r="62" spans="1:12" ht="15" customHeight="1" x14ac:dyDescent="0.2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</row>
    <row r="63" spans="1:12" ht="15" customHeight="1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</row>
    <row r="64" spans="1:12" ht="15" customHeight="1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5" customHeight="1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</row>
    <row r="66" spans="1:11" ht="15" customHeight="1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</row>
    <row r="67" spans="1:11" ht="15" customHeight="1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</row>
    <row r="68" spans="1:11" ht="15" customHeight="1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" customHeight="1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</row>
    <row r="70" spans="1:11" ht="15" customHeight="1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ht="15" customHeight="1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15" customHeight="1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ht="15" customHeight="1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</row>
    <row r="74" spans="1:11" ht="15" customHeight="1" x14ac:dyDescent="0.2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</row>
    <row r="75" spans="1:11" ht="15" customHeight="1" x14ac:dyDescent="0.2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</row>
    <row r="76" spans="1:11" ht="15" customHeight="1" x14ac:dyDescent="0.2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</row>
    <row r="77" spans="1:11" ht="15" customHeight="1" x14ac:dyDescent="0.2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</row>
    <row r="78" spans="1:11" ht="15" customHeight="1" x14ac:dyDescent="0.2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</row>
    <row r="79" spans="1:11" ht="1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</row>
    <row r="80" spans="1:11" ht="1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1" ht="1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</row>
    <row r="82" spans="1:11" ht="15" customHeight="1" x14ac:dyDescent="0.2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</row>
    <row r="83" spans="1:11" ht="1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</row>
    <row r="84" spans="1:11" ht="15" customHeight="1" x14ac:dyDescent="0.2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</row>
    <row r="85" spans="1:11" ht="15" customHeight="1" x14ac:dyDescent="0.2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</row>
    <row r="86" spans="1:11" ht="15" customHeight="1" x14ac:dyDescent="0.2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</row>
    <row r="87" spans="1:11" ht="15" customHeight="1" x14ac:dyDescent="0.2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</row>
    <row r="88" spans="1:11" ht="15" customHeight="1" x14ac:dyDescent="0.2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</row>
    <row r="89" spans="1:11" ht="15" customHeight="1" x14ac:dyDescent="0.2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</row>
    <row r="90" spans="1:11" ht="15" customHeight="1" x14ac:dyDescent="0.2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</row>
    <row r="91" spans="1:11" ht="15" customHeight="1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11" ht="15" customHeight="1" x14ac:dyDescent="0.2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</row>
    <row r="93" spans="1:11" ht="15" customHeight="1" x14ac:dyDescent="0.2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1" ht="15" customHeight="1" x14ac:dyDescent="0.2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</row>
    <row r="95" spans="1:11" ht="15" customHeight="1" x14ac:dyDescent="0.2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</row>
    <row r="96" spans="1:11" ht="15" customHeight="1" x14ac:dyDescent="0.2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</row>
    <row r="97" spans="1:11" ht="15" customHeigh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ht="15" customHeight="1" x14ac:dyDescent="0.2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  <mergeCell ref="A10:B14"/>
    <mergeCell ref="A15:B19"/>
    <mergeCell ref="A20:B24"/>
    <mergeCell ref="A25:B29"/>
    <mergeCell ref="A32:D32"/>
    <mergeCell ref="K1:L1"/>
    <mergeCell ref="A5:D5"/>
    <mergeCell ref="E6:G6"/>
    <mergeCell ref="I6:K6"/>
    <mergeCell ref="A3:L3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0" t="s">
        <v>285</v>
      </c>
      <c r="L1" s="1010"/>
      <c r="M1" s="1010"/>
    </row>
    <row r="2" spans="1:13" ht="6.75" customHeight="1" x14ac:dyDescent="0.2"/>
    <row r="3" spans="1:13" ht="30" customHeight="1" x14ac:dyDescent="0.2">
      <c r="B3" s="1023" t="s">
        <v>176</v>
      </c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22"/>
    </row>
    <row r="4" spans="1:13" ht="15.95" customHeight="1" x14ac:dyDescent="0.2">
      <c r="B4" s="122"/>
      <c r="C4" s="168"/>
      <c r="D4" s="473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0"/>
      <c r="C5" s="1031"/>
      <c r="D5" s="474"/>
      <c r="E5" s="475"/>
      <c r="F5" s="228"/>
      <c r="G5" s="478" t="str">
        <f>T!J20</f>
        <v>červenec</v>
      </c>
      <c r="H5" s="482">
        <f>T!G17</f>
        <v>2016</v>
      </c>
      <c r="I5" s="476"/>
      <c r="J5" s="475"/>
      <c r="K5" s="475"/>
      <c r="L5" s="477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37" t="s">
        <v>41</v>
      </c>
      <c r="E7" s="1032"/>
      <c r="F7" s="1032"/>
      <c r="G7" s="1033"/>
      <c r="H7" s="1037" t="s">
        <v>167</v>
      </c>
      <c r="I7" s="1032"/>
      <c r="J7" s="1032"/>
      <c r="K7" s="1032"/>
      <c r="L7" s="1033"/>
      <c r="M7" s="148"/>
    </row>
    <row r="8" spans="1:13" ht="14.1" customHeight="1" x14ac:dyDescent="0.25">
      <c r="B8" s="161"/>
      <c r="C8" s="1019" t="s">
        <v>168</v>
      </c>
      <c r="D8" s="252"/>
      <c r="E8" s="252"/>
      <c r="F8" s="229" t="s">
        <v>170</v>
      </c>
      <c r="G8" s="687" t="s">
        <v>246</v>
      </c>
      <c r="H8" s="246" t="s">
        <v>40</v>
      </c>
      <c r="I8" s="247" t="s">
        <v>74</v>
      </c>
      <c r="J8" s="247" t="s">
        <v>75</v>
      </c>
      <c r="K8" s="247" t="s">
        <v>171</v>
      </c>
      <c r="L8" s="248" t="s">
        <v>172</v>
      </c>
      <c r="M8" s="126"/>
    </row>
    <row r="9" spans="1:13" ht="14.1" customHeight="1" x14ac:dyDescent="0.25">
      <c r="A9" s="258"/>
      <c r="B9" s="213" t="s">
        <v>169</v>
      </c>
      <c r="C9" s="1020"/>
      <c r="D9" s="213" t="s">
        <v>154</v>
      </c>
      <c r="E9" s="213" t="s">
        <v>1</v>
      </c>
      <c r="F9" s="213" t="s">
        <v>69</v>
      </c>
      <c r="G9" s="689" t="s">
        <v>69</v>
      </c>
      <c r="H9" s="249" t="s">
        <v>12</v>
      </c>
      <c r="I9" s="250" t="s">
        <v>12</v>
      </c>
      <c r="J9" s="250" t="s">
        <v>12</v>
      </c>
      <c r="K9" s="250" t="s">
        <v>12</v>
      </c>
      <c r="L9" s="251" t="s">
        <v>12</v>
      </c>
      <c r="M9" s="228"/>
    </row>
    <row r="10" spans="1:13" ht="14.1" customHeight="1" x14ac:dyDescent="0.2">
      <c r="A10" s="167"/>
      <c r="B10" s="232" t="s">
        <v>14</v>
      </c>
      <c r="C10" s="171">
        <f>'19'!D14</f>
        <v>107031</v>
      </c>
      <c r="D10" s="172">
        <f>'19'!E14</f>
        <v>8509.6139999999996</v>
      </c>
      <c r="E10" s="172">
        <f>'19'!F14</f>
        <v>91119.806080000009</v>
      </c>
      <c r="F10" s="776">
        <f>E10/$E$24</f>
        <v>2.9131995257272586E-2</v>
      </c>
      <c r="G10" s="776">
        <f>'19'!H14</f>
        <v>-0.10406536934501165</v>
      </c>
      <c r="H10" s="259">
        <v>18.419354838709676</v>
      </c>
      <c r="I10" s="260">
        <v>23.2</v>
      </c>
      <c r="J10" s="260">
        <v>11.6</v>
      </c>
      <c r="K10" s="260">
        <v>17.199999999999996</v>
      </c>
      <c r="L10" s="261">
        <v>1.2193548387096804</v>
      </c>
      <c r="M10" s="126"/>
    </row>
    <row r="11" spans="1:13" ht="14.1" customHeight="1" x14ac:dyDescent="0.2">
      <c r="A11" s="258"/>
      <c r="B11" s="235" t="s">
        <v>15</v>
      </c>
      <c r="C11" s="236">
        <f>'19'!D41</f>
        <v>385712</v>
      </c>
      <c r="D11" s="237">
        <f>'19'!E41</f>
        <v>27240.2</v>
      </c>
      <c r="E11" s="237">
        <f>'19'!F41</f>
        <v>291840.38045</v>
      </c>
      <c r="F11" s="238">
        <f t="shared" ref="F11:F23" si="0">E11/$E$24</f>
        <v>9.3304550842499182E-2</v>
      </c>
      <c r="G11" s="777">
        <f>'19'!H41</f>
        <v>-7.6249112005684211E-3</v>
      </c>
      <c r="H11" s="262">
        <v>20.670967741935485</v>
      </c>
      <c r="I11" s="263">
        <v>26.6</v>
      </c>
      <c r="J11" s="263">
        <v>14.1</v>
      </c>
      <c r="K11" s="263">
        <v>18.899999999999988</v>
      </c>
      <c r="L11" s="264">
        <v>1.7709677419354968</v>
      </c>
      <c r="M11" s="228"/>
    </row>
    <row r="12" spans="1:13" ht="14.1" customHeight="1" x14ac:dyDescent="0.2">
      <c r="A12" s="167"/>
      <c r="B12" s="139" t="s">
        <v>16</v>
      </c>
      <c r="C12" s="132">
        <f>'20'!D14</f>
        <v>85567</v>
      </c>
      <c r="D12" s="133">
        <f>'20'!E14</f>
        <v>8462.3000000000011</v>
      </c>
      <c r="E12" s="133">
        <f>'20'!F14</f>
        <v>90661.779510000008</v>
      </c>
      <c r="F12" s="776">
        <f t="shared" si="0"/>
        <v>2.8985559170114653E-2</v>
      </c>
      <c r="G12" s="238">
        <f>'20'!H14</f>
        <v>-0.13241882734085839</v>
      </c>
      <c r="H12" s="265">
        <v>17.245161290322581</v>
      </c>
      <c r="I12" s="266">
        <v>21.4</v>
      </c>
      <c r="J12" s="266">
        <v>10.5</v>
      </c>
      <c r="K12" s="266">
        <v>16.5</v>
      </c>
      <c r="L12" s="267">
        <v>0.74516129032258149</v>
      </c>
      <c r="M12" s="126"/>
    </row>
    <row r="13" spans="1:13" ht="14.1" customHeight="1" x14ac:dyDescent="0.2">
      <c r="A13" s="258"/>
      <c r="B13" s="235" t="s">
        <v>17</v>
      </c>
      <c r="C13" s="236">
        <f>'20'!D41</f>
        <v>118131</v>
      </c>
      <c r="D13" s="237">
        <f>'20'!E41</f>
        <v>9983.2000000000007</v>
      </c>
      <c r="E13" s="237">
        <f>'20'!F41</f>
        <v>106955.29766000001</v>
      </c>
      <c r="F13" s="238">
        <f t="shared" si="0"/>
        <v>3.4194774530530894E-2</v>
      </c>
      <c r="G13" s="777">
        <f>'20'!H41</f>
        <v>-2.684576842844049E-2</v>
      </c>
      <c r="H13" s="262">
        <v>18.687096774193552</v>
      </c>
      <c r="I13" s="263">
        <v>24.6</v>
      </c>
      <c r="J13" s="263">
        <v>12.1</v>
      </c>
      <c r="K13" s="263">
        <v>16.899999999999991</v>
      </c>
      <c r="L13" s="264">
        <v>1.7870967741935608</v>
      </c>
      <c r="M13" s="228"/>
    </row>
    <row r="14" spans="1:13" ht="14.1" customHeight="1" x14ac:dyDescent="0.2">
      <c r="A14" s="167"/>
      <c r="B14" s="139" t="s">
        <v>18</v>
      </c>
      <c r="C14" s="132">
        <f>'21'!D14</f>
        <v>92695</v>
      </c>
      <c r="D14" s="133">
        <f>'21'!E14</f>
        <v>10482.1</v>
      </c>
      <c r="E14" s="133">
        <f>'21'!F14</f>
        <v>112300.93913999999</v>
      </c>
      <c r="F14" s="776">
        <f t="shared" si="0"/>
        <v>3.5903834381972123E-2</v>
      </c>
      <c r="G14" s="238">
        <f>'21'!H14</f>
        <v>-3.1953897729056803E-2</v>
      </c>
      <c r="H14" s="265">
        <v>18.035483870967745</v>
      </c>
      <c r="I14" s="266">
        <v>24.3</v>
      </c>
      <c r="J14" s="266">
        <v>12.3</v>
      </c>
      <c r="K14" s="266">
        <v>16.600000000000009</v>
      </c>
      <c r="L14" s="267">
        <v>1.4354838709677367</v>
      </c>
      <c r="M14" s="126"/>
    </row>
    <row r="15" spans="1:13" ht="14.1" customHeight="1" x14ac:dyDescent="0.2">
      <c r="A15" s="258"/>
      <c r="B15" s="235" t="s">
        <v>19</v>
      </c>
      <c r="C15" s="236">
        <f>'21'!D41</f>
        <v>384254</v>
      </c>
      <c r="D15" s="237">
        <f>'21'!E41</f>
        <v>40398.224000000009</v>
      </c>
      <c r="E15" s="237">
        <f>'21'!F41</f>
        <v>432650.55924000003</v>
      </c>
      <c r="F15" s="238">
        <f t="shared" si="0"/>
        <v>0.13832309990618466</v>
      </c>
      <c r="G15" s="777">
        <f>'21'!H41</f>
        <v>1.6093899453642237E-2</v>
      </c>
      <c r="H15" s="262">
        <v>18.983870967741932</v>
      </c>
      <c r="I15" s="263">
        <v>25.7</v>
      </c>
      <c r="J15" s="263">
        <v>13.6</v>
      </c>
      <c r="K15" s="263">
        <v>17.199999999999996</v>
      </c>
      <c r="L15" s="264">
        <v>1.7838709677419367</v>
      </c>
      <c r="M15" s="228"/>
    </row>
    <row r="16" spans="1:13" ht="14.1" customHeight="1" x14ac:dyDescent="0.2">
      <c r="A16" s="167"/>
      <c r="B16" s="139" t="s">
        <v>20</v>
      </c>
      <c r="C16" s="132">
        <f>'22'!D14</f>
        <v>187199</v>
      </c>
      <c r="D16" s="133">
        <f>'22'!E14</f>
        <v>14945.399999999998</v>
      </c>
      <c r="E16" s="133">
        <f>'22'!F14</f>
        <v>160120.04149999996</v>
      </c>
      <c r="F16" s="776">
        <f t="shared" si="0"/>
        <v>5.1192122659665433E-2</v>
      </c>
      <c r="G16" s="238">
        <f>'22'!H14</f>
        <v>-3.9794921875000208E-2</v>
      </c>
      <c r="H16" s="265">
        <v>18.703225806451613</v>
      </c>
      <c r="I16" s="266">
        <v>25.8</v>
      </c>
      <c r="J16" s="266">
        <v>12.8</v>
      </c>
      <c r="K16" s="266">
        <v>16.699999999999996</v>
      </c>
      <c r="L16" s="267">
        <v>2.0032258064516171</v>
      </c>
      <c r="M16" s="126"/>
    </row>
    <row r="17" spans="1:18" ht="14.1" customHeight="1" x14ac:dyDescent="0.2">
      <c r="A17" s="258"/>
      <c r="B17" s="235" t="s">
        <v>21</v>
      </c>
      <c r="C17" s="236">
        <f>'22'!D41</f>
        <v>136202</v>
      </c>
      <c r="D17" s="237">
        <f>'22'!E41</f>
        <v>13157.6</v>
      </c>
      <c r="E17" s="237">
        <f>'22'!F41</f>
        <v>140965.36651999998</v>
      </c>
      <c r="F17" s="238">
        <f t="shared" si="0"/>
        <v>4.5068164272593796E-2</v>
      </c>
      <c r="G17" s="777">
        <f>'22'!H41</f>
        <v>-5.7066483205412182E-2</v>
      </c>
      <c r="H17" s="262">
        <v>18.838709677419356</v>
      </c>
      <c r="I17" s="263">
        <v>25.8</v>
      </c>
      <c r="J17" s="263">
        <v>12.2</v>
      </c>
      <c r="K17" s="263">
        <v>17.7</v>
      </c>
      <c r="L17" s="264">
        <v>1.1387096774193566</v>
      </c>
      <c r="M17" s="228"/>
    </row>
    <row r="18" spans="1:18" ht="14.1" customHeight="1" x14ac:dyDescent="0.2">
      <c r="A18" s="167"/>
      <c r="B18" s="139" t="s">
        <v>22</v>
      </c>
      <c r="C18" s="132">
        <f>'23'!D14</f>
        <v>159152</v>
      </c>
      <c r="D18" s="133">
        <f>'23'!E14</f>
        <v>13892.3</v>
      </c>
      <c r="E18" s="133">
        <f>'23'!F14</f>
        <v>148835.67690999998</v>
      </c>
      <c r="F18" s="776">
        <f t="shared" si="0"/>
        <v>4.7584388294772302E-2</v>
      </c>
      <c r="G18" s="238">
        <f>'23'!H14</f>
        <v>2.1402523306766941E-2</v>
      </c>
      <c r="H18" s="265">
        <v>18.806451612903224</v>
      </c>
      <c r="I18" s="266">
        <v>22.7</v>
      </c>
      <c r="J18" s="266">
        <v>12</v>
      </c>
      <c r="K18" s="266">
        <v>17.5</v>
      </c>
      <c r="L18" s="267">
        <v>1.3064516129032242</v>
      </c>
      <c r="M18" s="126"/>
    </row>
    <row r="19" spans="1:18" ht="14.1" customHeight="1" x14ac:dyDescent="0.2">
      <c r="A19" s="258"/>
      <c r="B19" s="235" t="s">
        <v>3</v>
      </c>
      <c r="C19" s="236">
        <f>'23'!D41</f>
        <v>427166</v>
      </c>
      <c r="D19" s="237">
        <f>'23'!E41</f>
        <v>20669.906688693809</v>
      </c>
      <c r="E19" s="237">
        <f>'23'!F41</f>
        <v>221596.71931498198</v>
      </c>
      <c r="F19" s="238">
        <f t="shared" si="0"/>
        <v>7.0846886685025076E-2</v>
      </c>
      <c r="G19" s="777">
        <f>'23'!H41</f>
        <v>0.11341350910900852</v>
      </c>
      <c r="H19" s="262">
        <v>20.841935483870969</v>
      </c>
      <c r="I19" s="263">
        <v>26.1</v>
      </c>
      <c r="J19" s="263">
        <v>14.4</v>
      </c>
      <c r="K19" s="263">
        <v>18.7</v>
      </c>
      <c r="L19" s="264">
        <v>2.1419354838709701</v>
      </c>
      <c r="M19" s="228"/>
    </row>
    <row r="20" spans="1:18" ht="14.1" customHeight="1" x14ac:dyDescent="0.2">
      <c r="A20" s="167"/>
      <c r="B20" s="139" t="s">
        <v>23</v>
      </c>
      <c r="C20" s="140">
        <f>'24'!D14</f>
        <v>254149</v>
      </c>
      <c r="D20" s="141">
        <f>'24'!E14</f>
        <v>44140.432999999997</v>
      </c>
      <c r="E20" s="141">
        <f>'24'!F14</f>
        <v>472904.52892999991</v>
      </c>
      <c r="F20" s="776">
        <f t="shared" si="0"/>
        <v>0.15119273280538004</v>
      </c>
      <c r="G20" s="165">
        <f>'24'!H14</f>
        <v>2.9820331944185915E-2</v>
      </c>
      <c r="H20" s="268">
        <v>19.338709677419356</v>
      </c>
      <c r="I20" s="269">
        <v>25.8</v>
      </c>
      <c r="J20" s="266">
        <v>12.9</v>
      </c>
      <c r="K20" s="266">
        <v>18.3</v>
      </c>
      <c r="L20" s="267">
        <v>1.0387096774193552</v>
      </c>
      <c r="M20" s="239"/>
      <c r="N20" s="134"/>
      <c r="P20" s="134"/>
      <c r="Q20" s="134"/>
      <c r="R20" s="134"/>
    </row>
    <row r="21" spans="1:18" ht="14.1" customHeight="1" x14ac:dyDescent="0.2">
      <c r="A21" s="258"/>
      <c r="B21" s="235" t="s">
        <v>24</v>
      </c>
      <c r="C21" s="230">
        <f>'24'!D41</f>
        <v>225734</v>
      </c>
      <c r="D21" s="231">
        <f>'24'!E41</f>
        <v>55721.044999999998</v>
      </c>
      <c r="E21" s="231">
        <f>'24'!F41</f>
        <v>596866.14601999999</v>
      </c>
      <c r="F21" s="238">
        <f t="shared" si="0"/>
        <v>0.19082461303544956</v>
      </c>
      <c r="G21" s="783">
        <f>'24'!H41</f>
        <v>3.662528242951224E-2</v>
      </c>
      <c r="H21" s="270">
        <v>19.032258064516128</v>
      </c>
      <c r="I21" s="271">
        <v>24.4</v>
      </c>
      <c r="J21" s="263">
        <v>13.5</v>
      </c>
      <c r="K21" s="263">
        <v>18.5</v>
      </c>
      <c r="L21" s="264">
        <v>0.53225806451612812</v>
      </c>
      <c r="M21" s="240"/>
      <c r="N21" s="134"/>
      <c r="P21" s="134"/>
      <c r="Q21" s="134"/>
      <c r="R21" s="134"/>
    </row>
    <row r="22" spans="1:18" ht="14.1" customHeight="1" x14ac:dyDescent="0.2">
      <c r="A22" s="167"/>
      <c r="B22" s="139" t="s">
        <v>25</v>
      </c>
      <c r="C22" s="140">
        <f>'25'!D14</f>
        <v>114710</v>
      </c>
      <c r="D22" s="141">
        <f>'25'!E14</f>
        <v>11008.26</v>
      </c>
      <c r="E22" s="141">
        <f>'25'!F14</f>
        <v>117926.24884000001</v>
      </c>
      <c r="F22" s="776">
        <f t="shared" si="0"/>
        <v>3.7702307211877104E-2</v>
      </c>
      <c r="G22" s="165">
        <f>'25'!H14</f>
        <v>-5.1245985903475552E-2</v>
      </c>
      <c r="H22" s="268">
        <v>18.606451612903228</v>
      </c>
      <c r="I22" s="269">
        <v>25.3</v>
      </c>
      <c r="J22" s="266">
        <v>11.3</v>
      </c>
      <c r="K22" s="266">
        <v>17</v>
      </c>
      <c r="L22" s="267">
        <v>1.6064516129032285</v>
      </c>
      <c r="M22" s="239"/>
      <c r="N22" s="134"/>
      <c r="P22" s="134"/>
      <c r="Q22" s="134"/>
      <c r="R22" s="134"/>
    </row>
    <row r="23" spans="1:18" ht="14.1" customHeight="1" thickBot="1" x14ac:dyDescent="0.25">
      <c r="A23" s="292"/>
      <c r="B23" s="288" t="s">
        <v>26</v>
      </c>
      <c r="C23" s="253">
        <f>'25'!D41</f>
        <v>158531</v>
      </c>
      <c r="D23" s="254">
        <f>'25'!E41</f>
        <v>13355.2</v>
      </c>
      <c r="E23" s="254">
        <f>'25'!F41</f>
        <v>143082.29989000002</v>
      </c>
      <c r="F23" s="781">
        <f t="shared" si="0"/>
        <v>4.5744970946662647E-2</v>
      </c>
      <c r="G23" s="784">
        <f>'25'!H41</f>
        <v>-4.8130857774134866E-2</v>
      </c>
      <c r="H23" s="272">
        <v>19.012903225806458</v>
      </c>
      <c r="I23" s="273">
        <v>26</v>
      </c>
      <c r="J23" s="273">
        <v>13.1</v>
      </c>
      <c r="K23" s="273">
        <v>18.2</v>
      </c>
      <c r="L23" s="274">
        <v>0.81290322580645835</v>
      </c>
      <c r="M23" s="255"/>
      <c r="N23" s="134"/>
    </row>
    <row r="24" spans="1:18" ht="14.1" customHeight="1" thickTop="1" x14ac:dyDescent="0.2">
      <c r="A24" s="167"/>
      <c r="B24" s="139" t="s">
        <v>2</v>
      </c>
      <c r="C24" s="285">
        <f>SUM(C10:C23)</f>
        <v>2836233</v>
      </c>
      <c r="D24" s="141">
        <f>SUM(D10:D23)</f>
        <v>291965.78268869384</v>
      </c>
      <c r="E24" s="141">
        <f>SUM(E10:E23)</f>
        <v>3127825.7900049817</v>
      </c>
      <c r="F24" s="284">
        <f>SUM(F10:F23)</f>
        <v>0.99999999999999989</v>
      </c>
      <c r="G24" s="165">
        <f>'9'!H14</f>
        <v>1.6706948272968173E-3</v>
      </c>
      <c r="H24" s="275">
        <v>18.864516129032257</v>
      </c>
      <c r="I24" s="276">
        <v>24.8</v>
      </c>
      <c r="J24" s="276">
        <v>12.4</v>
      </c>
      <c r="K24" s="276">
        <v>17.525806451612908</v>
      </c>
      <c r="L24" s="277">
        <v>1.3387096774193488</v>
      </c>
      <c r="M24" s="126"/>
    </row>
    <row r="25" spans="1:18" ht="14.1" customHeight="1" x14ac:dyDescent="0.2">
      <c r="A25" s="258"/>
      <c r="B25" s="235" t="s">
        <v>96</v>
      </c>
      <c r="C25" s="227"/>
      <c r="D25" s="231">
        <f>'10'!E15+'11'!E15+'12'!E15+'13'!E13</f>
        <v>4683.9786735916277</v>
      </c>
      <c r="E25" s="231">
        <f>'10'!F15+'11'!F15+'12'!F15+'13'!F13</f>
        <v>50286.979930000001</v>
      </c>
      <c r="F25" s="234"/>
      <c r="G25" s="165">
        <f>'9'!H15</f>
        <v>-0.28638750182049671</v>
      </c>
      <c r="H25" s="278">
        <v>18.864516129032257</v>
      </c>
      <c r="I25" s="279">
        <v>24.8</v>
      </c>
      <c r="J25" s="279">
        <v>12.4</v>
      </c>
      <c r="K25" s="279">
        <v>17.525806451612908</v>
      </c>
      <c r="L25" s="280">
        <v>1.3387096774193488</v>
      </c>
      <c r="M25" s="228"/>
    </row>
    <row r="26" spans="1:18" ht="14.1" customHeight="1" x14ac:dyDescent="0.2">
      <c r="A26" s="293"/>
      <c r="B26" s="289" t="s">
        <v>177</v>
      </c>
      <c r="C26" s="286">
        <f>C24+C25</f>
        <v>2836233</v>
      </c>
      <c r="D26" s="146">
        <f t="shared" ref="D26:E26" si="1">D24+D25</f>
        <v>296649.76136228547</v>
      </c>
      <c r="E26" s="290">
        <f t="shared" si="1"/>
        <v>3178112.7699349816</v>
      </c>
      <c r="F26" s="782"/>
      <c r="G26" s="785">
        <f>'9'!H16</f>
        <v>-4.6731770545874306E-3</v>
      </c>
      <c r="H26" s="281">
        <v>18.864516129032257</v>
      </c>
      <c r="I26" s="282">
        <v>24.8</v>
      </c>
      <c r="J26" s="282">
        <v>12.4</v>
      </c>
      <c r="K26" s="282">
        <v>17.525806451612908</v>
      </c>
      <c r="L26" s="283">
        <v>1.3387096774193488</v>
      </c>
      <c r="M26" s="291"/>
    </row>
    <row r="27" spans="1:18" ht="15" customHeight="1" x14ac:dyDescent="0.2">
      <c r="A27" s="167"/>
      <c r="B27" s="139"/>
      <c r="C27" s="257"/>
      <c r="D27" s="1044" t="s">
        <v>175</v>
      </c>
      <c r="E27" s="1045"/>
      <c r="F27" s="1045"/>
      <c r="G27" s="1046"/>
      <c r="H27" s="1038" t="s">
        <v>173</v>
      </c>
      <c r="I27" s="1039"/>
      <c r="J27" s="1039"/>
      <c r="K27" s="1039"/>
      <c r="L27" s="1040"/>
      <c r="M27" s="126"/>
    </row>
    <row r="28" spans="1:18" ht="15" customHeight="1" x14ac:dyDescent="0.2">
      <c r="A28" s="126"/>
      <c r="B28" s="256"/>
      <c r="C28" s="138"/>
      <c r="D28" s="1047"/>
      <c r="E28" s="1048"/>
      <c r="F28" s="1048"/>
      <c r="G28" s="1049"/>
      <c r="H28" s="1041" t="s">
        <v>174</v>
      </c>
      <c r="I28" s="1042"/>
      <c r="J28" s="1042"/>
      <c r="K28" s="1042"/>
      <c r="L28" s="1043"/>
      <c r="M28" s="126"/>
    </row>
    <row r="29" spans="1:18" ht="30" customHeight="1" x14ac:dyDescent="0.2">
      <c r="A29" s="126"/>
      <c r="B29" s="256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26"/>
    </row>
    <row r="30" spans="1:18" ht="15" customHeight="1" x14ac:dyDescent="0.2">
      <c r="A30" s="167"/>
      <c r="B30" s="366"/>
      <c r="C30" s="366"/>
      <c r="D30" s="138"/>
      <c r="E30" s="469"/>
      <c r="F30" s="470"/>
      <c r="G30" s="470"/>
      <c r="H30" s="138"/>
      <c r="I30" s="139"/>
      <c r="J30" s="366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9"/>
      <c r="F31" s="470"/>
      <c r="G31" s="470"/>
      <c r="H31" s="138"/>
      <c r="I31" s="138"/>
      <c r="J31" s="138"/>
      <c r="K31" s="138"/>
      <c r="L31" s="226"/>
      <c r="M31" s="148"/>
    </row>
    <row r="32" spans="1:18" ht="15" customHeight="1" x14ac:dyDescent="0.25">
      <c r="A32" s="167"/>
      <c r="B32" s="1036" t="s">
        <v>197</v>
      </c>
      <c r="C32" s="990"/>
      <c r="D32" s="990"/>
      <c r="E32" s="990"/>
      <c r="F32" s="990"/>
      <c r="G32" s="990" t="s">
        <v>198</v>
      </c>
      <c r="H32" s="990"/>
      <c r="I32" s="990"/>
      <c r="J32" s="990"/>
      <c r="K32" s="990"/>
      <c r="L32" s="993"/>
      <c r="M32" s="148"/>
    </row>
    <row r="33" spans="1:13" ht="15" customHeight="1" x14ac:dyDescent="0.2">
      <c r="A33" s="167"/>
      <c r="C33" s="471" t="str">
        <f>G5</f>
        <v>červenec</v>
      </c>
      <c r="D33" s="472">
        <f>H5</f>
        <v>2016</v>
      </c>
      <c r="I33" s="471" t="str">
        <f>G5</f>
        <v>červenec</v>
      </c>
      <c r="J33" s="472">
        <f>H5</f>
        <v>2016</v>
      </c>
      <c r="M33" s="256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6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6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6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6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6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6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6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6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6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6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8"/>
      <c r="G52" s="228"/>
      <c r="H52" s="228"/>
      <c r="I52" s="228"/>
      <c r="J52" s="228"/>
      <c r="K52" s="228"/>
      <c r="L52" s="258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G32:L32"/>
    <mergeCell ref="B32:F32"/>
    <mergeCell ref="K1:M1"/>
    <mergeCell ref="B5:C5"/>
    <mergeCell ref="C8:C9"/>
    <mergeCell ref="B3:L3"/>
    <mergeCell ref="H28:L28"/>
    <mergeCell ref="H27:L27"/>
    <mergeCell ref="H7:L7"/>
    <mergeCell ref="D27:G28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0" t="s">
        <v>286</v>
      </c>
      <c r="L1" s="1010"/>
      <c r="M1" s="1010"/>
    </row>
    <row r="2" spans="1:13" ht="6.75" customHeight="1" x14ac:dyDescent="0.2"/>
    <row r="3" spans="1:13" ht="30" customHeight="1" x14ac:dyDescent="0.2">
      <c r="B3" s="1023" t="s">
        <v>176</v>
      </c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22"/>
    </row>
    <row r="4" spans="1:13" ht="15.95" customHeight="1" x14ac:dyDescent="0.2">
      <c r="B4" s="122"/>
      <c r="C4" s="168"/>
      <c r="D4" s="473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0"/>
      <c r="C5" s="1031"/>
      <c r="D5" s="474"/>
      <c r="E5" s="475"/>
      <c r="F5" s="228"/>
      <c r="G5" s="478" t="str">
        <f>T!J21</f>
        <v>srpen</v>
      </c>
      <c r="H5" s="482">
        <f>T!G17</f>
        <v>2016</v>
      </c>
      <c r="I5" s="476"/>
      <c r="J5" s="475"/>
      <c r="K5" s="475"/>
      <c r="L5" s="477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37" t="s">
        <v>41</v>
      </c>
      <c r="E7" s="1032"/>
      <c r="F7" s="1032"/>
      <c r="G7" s="1033"/>
      <c r="H7" s="1037" t="s">
        <v>167</v>
      </c>
      <c r="I7" s="1032"/>
      <c r="J7" s="1032"/>
      <c r="K7" s="1032"/>
      <c r="L7" s="1033"/>
      <c r="M7" s="148"/>
    </row>
    <row r="8" spans="1:13" ht="14.1" customHeight="1" x14ac:dyDescent="0.25">
      <c r="B8" s="161"/>
      <c r="C8" s="1019" t="s">
        <v>168</v>
      </c>
      <c r="D8" s="252"/>
      <c r="E8" s="252"/>
      <c r="F8" s="363" t="s">
        <v>170</v>
      </c>
      <c r="G8" s="687" t="s">
        <v>246</v>
      </c>
      <c r="H8" s="246" t="s">
        <v>40</v>
      </c>
      <c r="I8" s="247" t="s">
        <v>74</v>
      </c>
      <c r="J8" s="247" t="s">
        <v>75</v>
      </c>
      <c r="K8" s="247" t="s">
        <v>171</v>
      </c>
      <c r="L8" s="248" t="s">
        <v>172</v>
      </c>
      <c r="M8" s="126"/>
    </row>
    <row r="9" spans="1:13" ht="14.1" customHeight="1" x14ac:dyDescent="0.25">
      <c r="A9" s="258"/>
      <c r="B9" s="364" t="s">
        <v>169</v>
      </c>
      <c r="C9" s="1020"/>
      <c r="D9" s="364" t="s">
        <v>154</v>
      </c>
      <c r="E9" s="364" t="s">
        <v>1</v>
      </c>
      <c r="F9" s="364" t="s">
        <v>69</v>
      </c>
      <c r="G9" s="689" t="s">
        <v>69</v>
      </c>
      <c r="H9" s="249" t="s">
        <v>12</v>
      </c>
      <c r="I9" s="250" t="s">
        <v>12</v>
      </c>
      <c r="J9" s="250" t="s">
        <v>12</v>
      </c>
      <c r="K9" s="250" t="s">
        <v>12</v>
      </c>
      <c r="L9" s="251" t="s">
        <v>12</v>
      </c>
      <c r="M9" s="228"/>
    </row>
    <row r="10" spans="1:13" ht="14.1" customHeight="1" x14ac:dyDescent="0.2">
      <c r="A10" s="167"/>
      <c r="B10" s="232" t="s">
        <v>14</v>
      </c>
      <c r="C10" s="171">
        <f>'19'!D19</f>
        <v>107036</v>
      </c>
      <c r="D10" s="172">
        <f>'19'!E19</f>
        <v>9390.2639999999992</v>
      </c>
      <c r="E10" s="172">
        <f>'19'!F19</f>
        <v>100704.23495</v>
      </c>
      <c r="F10" s="776">
        <f>E10/$E$24</f>
        <v>2.9091450170974077E-2</v>
      </c>
      <c r="G10" s="776">
        <f>'19'!H19</f>
        <v>9.7767281282156004E-2</v>
      </c>
      <c r="H10" s="259">
        <v>16.787096774193547</v>
      </c>
      <c r="I10" s="260">
        <v>21.8</v>
      </c>
      <c r="J10" s="260">
        <v>10.9</v>
      </c>
      <c r="K10" s="260">
        <v>16.899999999999991</v>
      </c>
      <c r="L10" s="261">
        <v>-0.11290322580644485</v>
      </c>
      <c r="M10" s="126"/>
    </row>
    <row r="11" spans="1:13" ht="14.1" customHeight="1" x14ac:dyDescent="0.2">
      <c r="A11" s="258"/>
      <c r="B11" s="235" t="s">
        <v>15</v>
      </c>
      <c r="C11" s="236">
        <f>'19'!D46</f>
        <v>385545</v>
      </c>
      <c r="D11" s="237">
        <f>'19'!E46</f>
        <v>29146.399999999998</v>
      </c>
      <c r="E11" s="237">
        <f>'19'!F46</f>
        <v>312387.66175999999</v>
      </c>
      <c r="F11" s="238">
        <f t="shared" ref="F11:F23" si="0">E11/$E$24</f>
        <v>9.0242581164836536E-2</v>
      </c>
      <c r="G11" s="777">
        <f>'19'!H46</f>
        <v>9.4519591128602073E-2</v>
      </c>
      <c r="H11" s="262">
        <v>18.78709677419355</v>
      </c>
      <c r="I11" s="263">
        <v>24.6</v>
      </c>
      <c r="J11" s="263">
        <v>13</v>
      </c>
      <c r="K11" s="263">
        <v>18.7</v>
      </c>
      <c r="L11" s="264">
        <v>8.7096774193550885E-2</v>
      </c>
      <c r="M11" s="228"/>
    </row>
    <row r="12" spans="1:13" ht="14.1" customHeight="1" x14ac:dyDescent="0.2">
      <c r="A12" s="167"/>
      <c r="B12" s="139" t="s">
        <v>16</v>
      </c>
      <c r="C12" s="132">
        <f>'20'!D19</f>
        <v>85528</v>
      </c>
      <c r="D12" s="133">
        <f>'20'!E19</f>
        <v>9174</v>
      </c>
      <c r="E12" s="133">
        <f>'20'!F19</f>
        <v>98326.039049999963</v>
      </c>
      <c r="F12" s="776">
        <f t="shared" si="0"/>
        <v>2.8404436684838E-2</v>
      </c>
      <c r="G12" s="238">
        <f>'20'!H19</f>
        <v>2.3061825318940056E-2</v>
      </c>
      <c r="H12" s="265">
        <v>15.935483870967742</v>
      </c>
      <c r="I12" s="266">
        <v>21</v>
      </c>
      <c r="J12" s="266">
        <v>9.6</v>
      </c>
      <c r="K12" s="266">
        <v>16.100000000000009</v>
      </c>
      <c r="L12" s="267">
        <v>-0.16451612903226653</v>
      </c>
      <c r="M12" s="126"/>
    </row>
    <row r="13" spans="1:13" ht="14.1" customHeight="1" x14ac:dyDescent="0.2">
      <c r="A13" s="258"/>
      <c r="B13" s="235" t="s">
        <v>17</v>
      </c>
      <c r="C13" s="236">
        <f>'20'!D46</f>
        <v>118082</v>
      </c>
      <c r="D13" s="237">
        <f>'20'!E46</f>
        <v>11429.6</v>
      </c>
      <c r="E13" s="237">
        <f>'20'!F46</f>
        <v>122501.42533000001</v>
      </c>
      <c r="F13" s="238">
        <f t="shared" si="0"/>
        <v>3.538822486095454E-2</v>
      </c>
      <c r="G13" s="777">
        <f>'20'!H46</f>
        <v>0.16438467807660964</v>
      </c>
      <c r="H13" s="262">
        <v>17.148387096774197</v>
      </c>
      <c r="I13" s="263">
        <v>23.3</v>
      </c>
      <c r="J13" s="263">
        <v>10.9</v>
      </c>
      <c r="K13" s="263">
        <v>16.899999999999991</v>
      </c>
      <c r="L13" s="264">
        <v>0.24838709677420567</v>
      </c>
      <c r="M13" s="228"/>
    </row>
    <row r="14" spans="1:13" ht="14.1" customHeight="1" x14ac:dyDescent="0.2">
      <c r="A14" s="167"/>
      <c r="B14" s="139" t="s">
        <v>18</v>
      </c>
      <c r="C14" s="132">
        <f>'21'!D19</f>
        <v>92657</v>
      </c>
      <c r="D14" s="133">
        <f>'21'!E19</f>
        <v>11243.2</v>
      </c>
      <c r="E14" s="133">
        <f>'21'!F19</f>
        <v>120502.32744000002</v>
      </c>
      <c r="F14" s="776">
        <f t="shared" si="0"/>
        <v>3.481072524852305E-2</v>
      </c>
      <c r="G14" s="238">
        <f>'21'!H19</f>
        <v>6.3830592509887998E-2</v>
      </c>
      <c r="H14" s="265">
        <v>16.241935483870968</v>
      </c>
      <c r="I14" s="266">
        <v>22</v>
      </c>
      <c r="J14" s="266">
        <v>10.4</v>
      </c>
      <c r="K14" s="266">
        <v>16.300000000000008</v>
      </c>
      <c r="L14" s="267">
        <v>-5.8064516129039845E-2</v>
      </c>
      <c r="M14" s="126"/>
    </row>
    <row r="15" spans="1:13" ht="14.1" customHeight="1" x14ac:dyDescent="0.2">
      <c r="A15" s="258"/>
      <c r="B15" s="235" t="s">
        <v>19</v>
      </c>
      <c r="C15" s="236">
        <f>'21'!D46</f>
        <v>384092</v>
      </c>
      <c r="D15" s="237">
        <f>'21'!E46</f>
        <v>37961.968000000001</v>
      </c>
      <c r="E15" s="237">
        <f>'21'!F46</f>
        <v>406689.88884000009</v>
      </c>
      <c r="F15" s="238">
        <f t="shared" si="0"/>
        <v>0.11748461861710265</v>
      </c>
      <c r="G15" s="777">
        <f>'21'!H46</f>
        <v>4.2170437479974773E-2</v>
      </c>
      <c r="H15" s="262">
        <v>17.267741935483869</v>
      </c>
      <c r="I15" s="263">
        <v>23.2</v>
      </c>
      <c r="J15" s="263">
        <v>11.4</v>
      </c>
      <c r="K15" s="263">
        <v>16.899999999999991</v>
      </c>
      <c r="L15" s="264">
        <v>0.36774193548387757</v>
      </c>
      <c r="M15" s="228"/>
    </row>
    <row r="16" spans="1:13" ht="14.1" customHeight="1" x14ac:dyDescent="0.2">
      <c r="A16" s="167"/>
      <c r="B16" s="139" t="s">
        <v>20</v>
      </c>
      <c r="C16" s="132">
        <f>'22'!D19</f>
        <v>187118</v>
      </c>
      <c r="D16" s="133">
        <f>'22'!E19</f>
        <v>15960.499999999998</v>
      </c>
      <c r="E16" s="133">
        <f>'22'!F19</f>
        <v>171063.70343999995</v>
      </c>
      <c r="F16" s="776">
        <f t="shared" si="0"/>
        <v>4.9416900959109521E-2</v>
      </c>
      <c r="G16" s="238">
        <f>'22'!H19</f>
        <v>8.5999482873589661E-2</v>
      </c>
      <c r="H16" s="265">
        <v>17.116129032258065</v>
      </c>
      <c r="I16" s="266">
        <v>23.3</v>
      </c>
      <c r="J16" s="266">
        <v>11.3</v>
      </c>
      <c r="K16" s="266">
        <v>16.600000000000009</v>
      </c>
      <c r="L16" s="267">
        <v>0.51612903225805695</v>
      </c>
      <c r="M16" s="126"/>
    </row>
    <row r="17" spans="1:18" ht="14.1" customHeight="1" x14ac:dyDescent="0.2">
      <c r="A17" s="258"/>
      <c r="B17" s="235" t="s">
        <v>21</v>
      </c>
      <c r="C17" s="236">
        <f>'22'!D46</f>
        <v>136145</v>
      </c>
      <c r="D17" s="237">
        <f>'22'!E46</f>
        <v>13283</v>
      </c>
      <c r="E17" s="237">
        <f>'22'!F46</f>
        <v>142365.52631999998</v>
      </c>
      <c r="F17" s="238">
        <f t="shared" si="0"/>
        <v>4.112656848104855E-2</v>
      </c>
      <c r="G17" s="777">
        <f>'22'!H46</f>
        <v>4.3856332703212228E-3</v>
      </c>
      <c r="H17" s="262">
        <v>17.261290322580646</v>
      </c>
      <c r="I17" s="263">
        <v>23.4</v>
      </c>
      <c r="J17" s="263">
        <v>11.2</v>
      </c>
      <c r="K17" s="263">
        <v>17.5</v>
      </c>
      <c r="L17" s="264">
        <v>-0.23870967741935445</v>
      </c>
      <c r="M17" s="228"/>
    </row>
    <row r="18" spans="1:18" ht="14.1" customHeight="1" x14ac:dyDescent="0.2">
      <c r="A18" s="167"/>
      <c r="B18" s="139" t="s">
        <v>22</v>
      </c>
      <c r="C18" s="132">
        <f>'23'!D19</f>
        <v>159086</v>
      </c>
      <c r="D18" s="133">
        <f>'23'!E19</f>
        <v>14484.099999999999</v>
      </c>
      <c r="E18" s="133">
        <f>'23'!F19</f>
        <v>155238.55478999997</v>
      </c>
      <c r="F18" s="776">
        <f t="shared" si="0"/>
        <v>4.4845330323293547E-2</v>
      </c>
      <c r="G18" s="238">
        <f>'23'!H19</f>
        <v>8.3830946287732327E-2</v>
      </c>
      <c r="H18" s="265">
        <v>17.28709677419355</v>
      </c>
      <c r="I18" s="266">
        <v>22.4</v>
      </c>
      <c r="J18" s="266">
        <v>10.6</v>
      </c>
      <c r="K18" s="266">
        <v>17</v>
      </c>
      <c r="L18" s="267">
        <v>0.28709677419355017</v>
      </c>
      <c r="M18" s="126"/>
    </row>
    <row r="19" spans="1:18" ht="14.1" customHeight="1" x14ac:dyDescent="0.2">
      <c r="A19" s="258"/>
      <c r="B19" s="235" t="s">
        <v>3</v>
      </c>
      <c r="C19" s="236">
        <f>'23'!D46</f>
        <v>426851</v>
      </c>
      <c r="D19" s="237">
        <f>'23'!E46</f>
        <v>19453.173943464953</v>
      </c>
      <c r="E19" s="237">
        <f>'23'!F46</f>
        <v>208001.900303979</v>
      </c>
      <c r="F19" s="238">
        <f t="shared" si="0"/>
        <v>6.008761122276042E-2</v>
      </c>
      <c r="G19" s="777">
        <f>'23'!H46</f>
        <v>0.11455542315301694</v>
      </c>
      <c r="H19" s="262">
        <v>19.570967741935487</v>
      </c>
      <c r="I19" s="263">
        <v>25.7</v>
      </c>
      <c r="J19" s="263">
        <v>12.9</v>
      </c>
      <c r="K19" s="263">
        <v>18.5</v>
      </c>
      <c r="L19" s="264">
        <v>1.0709677419354868</v>
      </c>
      <c r="M19" s="228"/>
    </row>
    <row r="20" spans="1:18" ht="14.1" customHeight="1" x14ac:dyDescent="0.2">
      <c r="A20" s="167"/>
      <c r="B20" s="139" t="s">
        <v>23</v>
      </c>
      <c r="C20" s="140">
        <f>'24'!D19</f>
        <v>254042</v>
      </c>
      <c r="D20" s="141">
        <f>'24'!E19</f>
        <v>46523.775999999998</v>
      </c>
      <c r="E20" s="141">
        <f>'24'!F19</f>
        <v>498610.54583999998</v>
      </c>
      <c r="F20" s="776">
        <f t="shared" si="0"/>
        <v>0.14403866784975308</v>
      </c>
      <c r="G20" s="165">
        <f>'24'!H19</f>
        <v>8.2675106565144471E-2</v>
      </c>
      <c r="H20" s="268">
        <v>17.809677419354838</v>
      </c>
      <c r="I20" s="269">
        <v>23.3</v>
      </c>
      <c r="J20" s="266">
        <v>11.9</v>
      </c>
      <c r="K20" s="266">
        <v>18.100000000000009</v>
      </c>
      <c r="L20" s="267">
        <v>-0.2903225806451708</v>
      </c>
      <c r="M20" s="239"/>
      <c r="N20" s="134"/>
      <c r="P20" s="134"/>
      <c r="Q20" s="134"/>
      <c r="R20" s="134"/>
    </row>
    <row r="21" spans="1:18" ht="14.1" customHeight="1" x14ac:dyDescent="0.2">
      <c r="A21" s="258"/>
      <c r="B21" s="235" t="s">
        <v>24</v>
      </c>
      <c r="C21" s="230">
        <f>'24'!D46</f>
        <v>225637</v>
      </c>
      <c r="D21" s="231">
        <f>'24'!E46</f>
        <v>78012.084000000017</v>
      </c>
      <c r="E21" s="231">
        <f>'24'!F46</f>
        <v>835134.33704000001</v>
      </c>
      <c r="F21" s="238">
        <f t="shared" si="0"/>
        <v>0.24125369667056518</v>
      </c>
      <c r="G21" s="783">
        <f>'24'!H46</f>
        <v>0.74114469896309698</v>
      </c>
      <c r="H21" s="270">
        <v>17.548387096774192</v>
      </c>
      <c r="I21" s="271">
        <v>22.8</v>
      </c>
      <c r="J21" s="263">
        <v>10.6</v>
      </c>
      <c r="K21" s="263">
        <v>18</v>
      </c>
      <c r="L21" s="264">
        <v>-0.45161290322580783</v>
      </c>
      <c r="M21" s="240"/>
      <c r="N21" s="134"/>
      <c r="P21" s="134"/>
      <c r="Q21" s="134"/>
      <c r="R21" s="134"/>
    </row>
    <row r="22" spans="1:18" ht="14.1" customHeight="1" x14ac:dyDescent="0.2">
      <c r="A22" s="167"/>
      <c r="B22" s="139" t="s">
        <v>25</v>
      </c>
      <c r="C22" s="140">
        <f>'25'!D19</f>
        <v>114668</v>
      </c>
      <c r="D22" s="141">
        <f>'25'!E19</f>
        <v>13142.425999999999</v>
      </c>
      <c r="E22" s="141">
        <f>'25'!F19</f>
        <v>140872.50218000001</v>
      </c>
      <c r="F22" s="776">
        <f t="shared" si="0"/>
        <v>4.069526350768337E-2</v>
      </c>
      <c r="G22" s="165">
        <f>'25'!H19</f>
        <v>0.11655383964998672</v>
      </c>
      <c r="H22" s="268">
        <v>16.987096774193549</v>
      </c>
      <c r="I22" s="269">
        <v>22.7</v>
      </c>
      <c r="J22" s="266">
        <v>10.8</v>
      </c>
      <c r="K22" s="266">
        <v>16.699999999999996</v>
      </c>
      <c r="L22" s="267">
        <v>0.28709677419355373</v>
      </c>
      <c r="M22" s="239"/>
      <c r="N22" s="134"/>
      <c r="P22" s="134"/>
      <c r="Q22" s="134"/>
      <c r="R22" s="134"/>
    </row>
    <row r="23" spans="1:18" ht="14.1" customHeight="1" thickBot="1" x14ac:dyDescent="0.25">
      <c r="A23" s="292"/>
      <c r="B23" s="288" t="s">
        <v>26</v>
      </c>
      <c r="C23" s="253">
        <f>'25'!D46</f>
        <v>158463</v>
      </c>
      <c r="D23" s="254">
        <f>'25'!E46</f>
        <v>13924.900000000001</v>
      </c>
      <c r="E23" s="254">
        <f>'25'!F46</f>
        <v>149245.04384000003</v>
      </c>
      <c r="F23" s="781">
        <f t="shared" si="0"/>
        <v>4.3113924238557581E-2</v>
      </c>
      <c r="G23" s="784">
        <f>'25'!H46</f>
        <v>0.18157827747136202</v>
      </c>
      <c r="H23" s="272">
        <v>16.887096774193548</v>
      </c>
      <c r="I23" s="273">
        <v>22.6</v>
      </c>
      <c r="J23" s="273">
        <v>10.8</v>
      </c>
      <c r="K23" s="273">
        <v>17.899999999999991</v>
      </c>
      <c r="L23" s="274">
        <v>-1.0129032258064434</v>
      </c>
      <c r="M23" s="255"/>
      <c r="N23" s="134"/>
    </row>
    <row r="24" spans="1:18" ht="14.1" customHeight="1" thickTop="1" x14ac:dyDescent="0.2">
      <c r="A24" s="167"/>
      <c r="B24" s="139" t="s">
        <v>2</v>
      </c>
      <c r="C24" s="285">
        <f>SUM(C10:C23)</f>
        <v>2834950</v>
      </c>
      <c r="D24" s="141">
        <f>SUM(D10:D23)</f>
        <v>323129.39194346499</v>
      </c>
      <c r="E24" s="141">
        <f>SUM(E10:E23)</f>
        <v>3461643.6911239787</v>
      </c>
      <c r="F24" s="284">
        <f>SUM(F10:F23)</f>
        <v>1</v>
      </c>
      <c r="G24" s="165">
        <f>'9'!H21</f>
        <v>0.19221901918204845</v>
      </c>
      <c r="H24" s="275">
        <v>17.267741935483869</v>
      </c>
      <c r="I24" s="276">
        <v>22.8</v>
      </c>
      <c r="J24" s="276">
        <v>11.3</v>
      </c>
      <c r="K24" s="276">
        <v>17.219354838709684</v>
      </c>
      <c r="L24" s="277">
        <v>4.8387096774185068E-2</v>
      </c>
      <c r="M24" s="126"/>
    </row>
    <row r="25" spans="1:18" ht="14.1" customHeight="1" x14ac:dyDescent="0.2">
      <c r="A25" s="258"/>
      <c r="B25" s="235" t="s">
        <v>96</v>
      </c>
      <c r="C25" s="227"/>
      <c r="D25" s="231">
        <f>'10'!E22+'11'!E22+'12'!E22+'13'!E18</f>
        <v>4800.1254842320786</v>
      </c>
      <c r="E25" s="231">
        <f>'10'!F22+'11'!F22+'12'!F22+'13'!F18</f>
        <v>51500.745480000005</v>
      </c>
      <c r="F25" s="234"/>
      <c r="G25" s="786">
        <f>'9'!H22</f>
        <v>-0.21905707847541153</v>
      </c>
      <c r="H25" s="278">
        <v>17.267741935483869</v>
      </c>
      <c r="I25" s="279">
        <v>22.8</v>
      </c>
      <c r="J25" s="279">
        <v>11.3</v>
      </c>
      <c r="K25" s="279">
        <v>17.219354838709684</v>
      </c>
      <c r="L25" s="280">
        <v>4.8387096774185068E-2</v>
      </c>
      <c r="M25" s="228"/>
    </row>
    <row r="26" spans="1:18" ht="14.1" customHeight="1" x14ac:dyDescent="0.2">
      <c r="A26" s="293"/>
      <c r="B26" s="289" t="s">
        <v>177</v>
      </c>
      <c r="C26" s="286">
        <f>C24+C25</f>
        <v>2834950</v>
      </c>
      <c r="D26" s="146">
        <f t="shared" ref="D26:E26" si="1">D24+D25</f>
        <v>327929.51742769708</v>
      </c>
      <c r="E26" s="290">
        <f t="shared" si="1"/>
        <v>3513144.4366039787</v>
      </c>
      <c r="F26" s="782"/>
      <c r="G26" s="787">
        <f>'9'!H23</f>
        <v>0.18309875839626041</v>
      </c>
      <c r="H26" s="281">
        <v>17.267741935483869</v>
      </c>
      <c r="I26" s="282">
        <v>22.8</v>
      </c>
      <c r="J26" s="282">
        <v>11.3</v>
      </c>
      <c r="K26" s="282">
        <v>17.219354838709684</v>
      </c>
      <c r="L26" s="283">
        <v>4.8387096774185068E-2</v>
      </c>
      <c r="M26" s="291"/>
    </row>
    <row r="27" spans="1:18" ht="15" customHeight="1" x14ac:dyDescent="0.2">
      <c r="A27" s="167"/>
      <c r="B27" s="139"/>
      <c r="C27" s="257"/>
      <c r="D27" s="1044" t="s">
        <v>175</v>
      </c>
      <c r="E27" s="1045"/>
      <c r="F27" s="1045"/>
      <c r="G27" s="1046"/>
      <c r="H27" s="1038" t="s">
        <v>173</v>
      </c>
      <c r="I27" s="1039"/>
      <c r="J27" s="1039"/>
      <c r="K27" s="1039"/>
      <c r="L27" s="1040"/>
      <c r="M27" s="126"/>
    </row>
    <row r="28" spans="1:18" ht="15" customHeight="1" x14ac:dyDescent="0.2">
      <c r="A28" s="126"/>
      <c r="B28" s="256"/>
      <c r="C28" s="138"/>
      <c r="D28" s="1047"/>
      <c r="E28" s="1048"/>
      <c r="F28" s="1048"/>
      <c r="G28" s="1049"/>
      <c r="H28" s="1041" t="s">
        <v>174</v>
      </c>
      <c r="I28" s="1042"/>
      <c r="J28" s="1042"/>
      <c r="K28" s="1042"/>
      <c r="L28" s="1043"/>
      <c r="M28" s="126"/>
    </row>
    <row r="29" spans="1:18" ht="30" customHeight="1" x14ac:dyDescent="0.2">
      <c r="A29" s="126"/>
      <c r="B29" s="256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26"/>
    </row>
    <row r="30" spans="1:18" ht="15" customHeight="1" x14ac:dyDescent="0.2">
      <c r="A30" s="167"/>
      <c r="B30" s="366"/>
      <c r="C30" s="366"/>
      <c r="D30" s="138"/>
      <c r="E30" s="469"/>
      <c r="F30" s="470"/>
      <c r="G30" s="470"/>
      <c r="H30" s="138"/>
      <c r="I30" s="139"/>
      <c r="J30" s="366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9"/>
      <c r="F31" s="470"/>
      <c r="G31" s="470"/>
      <c r="H31" s="138"/>
      <c r="I31" s="138"/>
      <c r="J31" s="138"/>
      <c r="K31" s="138"/>
      <c r="L31" s="226"/>
      <c r="M31" s="148"/>
    </row>
    <row r="32" spans="1:18" ht="15" customHeight="1" x14ac:dyDescent="0.25">
      <c r="A32" s="167"/>
      <c r="B32" s="1036" t="s">
        <v>197</v>
      </c>
      <c r="C32" s="990"/>
      <c r="D32" s="990"/>
      <c r="E32" s="990"/>
      <c r="F32" s="990"/>
      <c r="G32" s="990" t="s">
        <v>198</v>
      </c>
      <c r="H32" s="990"/>
      <c r="I32" s="990"/>
      <c r="J32" s="990"/>
      <c r="K32" s="990"/>
      <c r="L32" s="993"/>
      <c r="M32" s="148"/>
    </row>
    <row r="33" spans="1:13" ht="15" customHeight="1" x14ac:dyDescent="0.2">
      <c r="A33" s="167"/>
      <c r="C33" s="471" t="str">
        <f>G5</f>
        <v>srpen</v>
      </c>
      <c r="D33" s="472">
        <f>H5</f>
        <v>2016</v>
      </c>
      <c r="I33" s="471" t="str">
        <f>G5</f>
        <v>srpen</v>
      </c>
      <c r="J33" s="472">
        <f>H5</f>
        <v>2016</v>
      </c>
      <c r="M33" s="256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6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6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6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6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6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6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6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6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6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6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8"/>
      <c r="G52" s="228"/>
      <c r="H52" s="228"/>
      <c r="I52" s="228"/>
      <c r="J52" s="228"/>
      <c r="K52" s="228"/>
      <c r="L52" s="258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0" t="s">
        <v>287</v>
      </c>
      <c r="L1" s="1010"/>
      <c r="M1" s="1010"/>
    </row>
    <row r="2" spans="1:13" ht="6.75" customHeight="1" x14ac:dyDescent="0.2"/>
    <row r="3" spans="1:13" ht="30" customHeight="1" x14ac:dyDescent="0.2">
      <c r="B3" s="1023" t="s">
        <v>176</v>
      </c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22"/>
    </row>
    <row r="4" spans="1:13" ht="15.95" customHeight="1" x14ac:dyDescent="0.2">
      <c r="B4" s="122"/>
      <c r="C4" s="168"/>
      <c r="D4" s="473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0"/>
      <c r="C5" s="1031"/>
      <c r="D5" s="474"/>
      <c r="E5" s="475"/>
      <c r="F5" s="228"/>
      <c r="G5" s="478" t="str">
        <f>T!J22</f>
        <v>září</v>
      </c>
      <c r="H5" s="482">
        <f>T!G17</f>
        <v>2016</v>
      </c>
      <c r="I5" s="476"/>
      <c r="J5" s="475"/>
      <c r="K5" s="475"/>
      <c r="L5" s="477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37" t="s">
        <v>41</v>
      </c>
      <c r="E7" s="1032"/>
      <c r="F7" s="1032"/>
      <c r="G7" s="1033"/>
      <c r="H7" s="1037" t="s">
        <v>167</v>
      </c>
      <c r="I7" s="1032"/>
      <c r="J7" s="1032"/>
      <c r="K7" s="1032"/>
      <c r="L7" s="1033"/>
      <c r="M7" s="148"/>
    </row>
    <row r="8" spans="1:13" ht="14.1" customHeight="1" x14ac:dyDescent="0.25">
      <c r="B8" s="161"/>
      <c r="C8" s="1019" t="s">
        <v>168</v>
      </c>
      <c r="D8" s="252"/>
      <c r="E8" s="252"/>
      <c r="F8" s="363" t="s">
        <v>170</v>
      </c>
      <c r="G8" s="687" t="s">
        <v>246</v>
      </c>
      <c r="H8" s="246" t="s">
        <v>40</v>
      </c>
      <c r="I8" s="247" t="s">
        <v>74</v>
      </c>
      <c r="J8" s="247" t="s">
        <v>75</v>
      </c>
      <c r="K8" s="247" t="s">
        <v>171</v>
      </c>
      <c r="L8" s="248" t="s">
        <v>172</v>
      </c>
      <c r="M8" s="126"/>
    </row>
    <row r="9" spans="1:13" ht="14.1" customHeight="1" x14ac:dyDescent="0.25">
      <c r="A9" s="258"/>
      <c r="B9" s="364" t="s">
        <v>169</v>
      </c>
      <c r="C9" s="1020"/>
      <c r="D9" s="364" t="s">
        <v>154</v>
      </c>
      <c r="E9" s="364" t="s">
        <v>1</v>
      </c>
      <c r="F9" s="364" t="s">
        <v>69</v>
      </c>
      <c r="G9" s="689" t="s">
        <v>69</v>
      </c>
      <c r="H9" s="249" t="s">
        <v>12</v>
      </c>
      <c r="I9" s="250" t="s">
        <v>12</v>
      </c>
      <c r="J9" s="250" t="s">
        <v>12</v>
      </c>
      <c r="K9" s="250" t="s">
        <v>12</v>
      </c>
      <c r="L9" s="251" t="s">
        <v>12</v>
      </c>
      <c r="M9" s="228"/>
    </row>
    <row r="10" spans="1:13" ht="14.1" customHeight="1" x14ac:dyDescent="0.2">
      <c r="A10" s="167"/>
      <c r="B10" s="232" t="s">
        <v>14</v>
      </c>
      <c r="C10" s="171">
        <f>'19'!D24</f>
        <v>107036</v>
      </c>
      <c r="D10" s="172">
        <f>'19'!E24</f>
        <v>11700.914000000001</v>
      </c>
      <c r="E10" s="172">
        <f>'19'!F24</f>
        <v>125363.14277999999</v>
      </c>
      <c r="F10" s="776">
        <f>E10/$E$24</f>
        <v>2.9508934417325602E-2</v>
      </c>
      <c r="G10" s="776">
        <f>'19'!H24</f>
        <v>-5.072751184855092E-2</v>
      </c>
      <c r="H10" s="259">
        <v>15.243333333333332</v>
      </c>
      <c r="I10" s="260">
        <v>19.600000000000001</v>
      </c>
      <c r="J10" s="260">
        <v>9.4</v>
      </c>
      <c r="K10" s="260">
        <v>12.600000000000003</v>
      </c>
      <c r="L10" s="261">
        <v>2.6433333333333291</v>
      </c>
      <c r="M10" s="126"/>
    </row>
    <row r="11" spans="1:13" ht="14.1" customHeight="1" x14ac:dyDescent="0.2">
      <c r="A11" s="258"/>
      <c r="B11" s="235" t="s">
        <v>15</v>
      </c>
      <c r="C11" s="236">
        <f>'19'!D51</f>
        <v>385570</v>
      </c>
      <c r="D11" s="237">
        <f>'19'!E51</f>
        <v>35319.199999999997</v>
      </c>
      <c r="E11" s="237">
        <f>'19'!F51</f>
        <v>378603.65527999995</v>
      </c>
      <c r="F11" s="238">
        <f t="shared" ref="F11:F23" si="0">E11/$E$24</f>
        <v>8.9118621199720291E-2</v>
      </c>
      <c r="G11" s="777">
        <f>'19'!H51</f>
        <v>-7.3407612816227943E-2</v>
      </c>
      <c r="H11" s="262">
        <v>17.196666666666669</v>
      </c>
      <c r="I11" s="263">
        <v>21.8</v>
      </c>
      <c r="J11" s="263">
        <v>10.5</v>
      </c>
      <c r="K11" s="263">
        <v>14.199999999999992</v>
      </c>
      <c r="L11" s="264">
        <v>2.9966666666666768</v>
      </c>
      <c r="M11" s="228"/>
    </row>
    <row r="12" spans="1:13" ht="14.1" customHeight="1" x14ac:dyDescent="0.2">
      <c r="A12" s="167"/>
      <c r="B12" s="139" t="s">
        <v>16</v>
      </c>
      <c r="C12" s="132">
        <f>'20'!D24</f>
        <v>85534</v>
      </c>
      <c r="D12" s="133">
        <f>'20'!E24</f>
        <v>10349.299999999999</v>
      </c>
      <c r="E12" s="133">
        <f>'20'!F24</f>
        <v>110939.03552999998</v>
      </c>
      <c r="F12" s="776">
        <f t="shared" si="0"/>
        <v>2.611367784166941E-2</v>
      </c>
      <c r="G12" s="238">
        <f>'20'!H24</f>
        <v>-3.3128112183409823E-2</v>
      </c>
      <c r="H12" s="265">
        <v>14.560000000000002</v>
      </c>
      <c r="I12" s="266">
        <v>19.7</v>
      </c>
      <c r="J12" s="266">
        <v>8.5</v>
      </c>
      <c r="K12" s="266">
        <v>11.800000000000006</v>
      </c>
      <c r="L12" s="267">
        <v>2.7599999999999962</v>
      </c>
      <c r="M12" s="126"/>
    </row>
    <row r="13" spans="1:13" ht="14.1" customHeight="1" x14ac:dyDescent="0.2">
      <c r="A13" s="258"/>
      <c r="B13" s="235" t="s">
        <v>17</v>
      </c>
      <c r="C13" s="236">
        <f>'20'!D51</f>
        <v>118088</v>
      </c>
      <c r="D13" s="237">
        <f>'20'!E51</f>
        <v>12526.400000000001</v>
      </c>
      <c r="E13" s="237">
        <f>'20'!F51</f>
        <v>134277.03239999997</v>
      </c>
      <c r="F13" s="238">
        <f t="shared" si="0"/>
        <v>3.1607153864978303E-2</v>
      </c>
      <c r="G13" s="777">
        <f>'20'!H51</f>
        <v>-6.2296947284895043E-2</v>
      </c>
      <c r="H13" s="262">
        <v>16.176666666666662</v>
      </c>
      <c r="I13" s="263">
        <v>21.5</v>
      </c>
      <c r="J13" s="263">
        <v>9.1999999999999993</v>
      </c>
      <c r="K13" s="263">
        <v>12.600000000000003</v>
      </c>
      <c r="L13" s="264">
        <v>3.5766666666666591</v>
      </c>
      <c r="M13" s="228"/>
    </row>
    <row r="14" spans="1:13" ht="14.1" customHeight="1" x14ac:dyDescent="0.2">
      <c r="A14" s="167"/>
      <c r="B14" s="139" t="s">
        <v>18</v>
      </c>
      <c r="C14" s="132">
        <f>'21'!D24</f>
        <v>92665</v>
      </c>
      <c r="D14" s="133">
        <f>'21'!E24</f>
        <v>12641</v>
      </c>
      <c r="E14" s="133">
        <f>'21'!F24</f>
        <v>135504.89514000001</v>
      </c>
      <c r="F14" s="776">
        <f t="shared" si="0"/>
        <v>3.189617757852483E-2</v>
      </c>
      <c r="G14" s="238">
        <f>'21'!H24</f>
        <v>-0.12638133478924929</v>
      </c>
      <c r="H14" s="265">
        <v>15.383333333333333</v>
      </c>
      <c r="I14" s="266">
        <v>20.3</v>
      </c>
      <c r="J14" s="266">
        <v>8.6999999999999993</v>
      </c>
      <c r="K14" s="266">
        <v>12.300000000000006</v>
      </c>
      <c r="L14" s="267">
        <v>3.0833333333333268</v>
      </c>
      <c r="M14" s="126"/>
    </row>
    <row r="15" spans="1:13" ht="14.1" customHeight="1" x14ac:dyDescent="0.2">
      <c r="A15" s="258"/>
      <c r="B15" s="235" t="s">
        <v>19</v>
      </c>
      <c r="C15" s="236">
        <f>'21'!D51</f>
        <v>384114</v>
      </c>
      <c r="D15" s="237">
        <f>'21'!E51</f>
        <v>46657.879000000001</v>
      </c>
      <c r="E15" s="237">
        <f>'21'!F51</f>
        <v>499968.93925999984</v>
      </c>
      <c r="F15" s="238">
        <f t="shared" si="0"/>
        <v>0.11768650906601963</v>
      </c>
      <c r="G15" s="777">
        <f>'21'!H51</f>
        <v>-5.4018659103554065E-2</v>
      </c>
      <c r="H15" s="262">
        <v>15.556666666666667</v>
      </c>
      <c r="I15" s="263">
        <v>20.3</v>
      </c>
      <c r="J15" s="263">
        <v>8.6</v>
      </c>
      <c r="K15" s="263">
        <v>12.699999999999994</v>
      </c>
      <c r="L15" s="264">
        <v>2.8566666666666727</v>
      </c>
      <c r="M15" s="228"/>
    </row>
    <row r="16" spans="1:13" ht="14.1" customHeight="1" x14ac:dyDescent="0.2">
      <c r="A16" s="167"/>
      <c r="B16" s="139" t="s">
        <v>20</v>
      </c>
      <c r="C16" s="132">
        <f>'22'!D24</f>
        <v>187131</v>
      </c>
      <c r="D16" s="133">
        <f>'22'!E24</f>
        <v>17042.599999999999</v>
      </c>
      <c r="E16" s="133">
        <f>'22'!F24</f>
        <v>182688.06978000002</v>
      </c>
      <c r="F16" s="776">
        <f t="shared" si="0"/>
        <v>4.3002513740632499E-2</v>
      </c>
      <c r="G16" s="238">
        <f>'22'!H24</f>
        <v>-7.3786840431949524E-2</v>
      </c>
      <c r="H16" s="265">
        <v>15.693333333333332</v>
      </c>
      <c r="I16" s="266">
        <v>20.2</v>
      </c>
      <c r="J16" s="266">
        <v>8.6</v>
      </c>
      <c r="K16" s="266">
        <v>12.5</v>
      </c>
      <c r="L16" s="267">
        <v>3.1933333333333316</v>
      </c>
      <c r="M16" s="126"/>
    </row>
    <row r="17" spans="1:18" ht="14.1" customHeight="1" x14ac:dyDescent="0.2">
      <c r="A17" s="258"/>
      <c r="B17" s="235" t="s">
        <v>21</v>
      </c>
      <c r="C17" s="236">
        <f>'22'!D51</f>
        <v>136157</v>
      </c>
      <c r="D17" s="237">
        <f>'22'!E51</f>
        <v>15302.3</v>
      </c>
      <c r="E17" s="237">
        <f>'22'!F51</f>
        <v>164034.01119999995</v>
      </c>
      <c r="F17" s="238">
        <f t="shared" si="0"/>
        <v>3.8611578900875188E-2</v>
      </c>
      <c r="G17" s="777">
        <f>'22'!H51</f>
        <v>-8.8112079805016535E-2</v>
      </c>
      <c r="H17" s="262">
        <v>15.98666666666667</v>
      </c>
      <c r="I17" s="263">
        <v>21.2</v>
      </c>
      <c r="J17" s="263">
        <v>8.5</v>
      </c>
      <c r="K17" s="263">
        <v>13.300000000000008</v>
      </c>
      <c r="L17" s="264">
        <v>2.6866666666666621</v>
      </c>
      <c r="M17" s="228"/>
    </row>
    <row r="18" spans="1:18" ht="14.1" customHeight="1" x14ac:dyDescent="0.2">
      <c r="A18" s="167"/>
      <c r="B18" s="139" t="s">
        <v>22</v>
      </c>
      <c r="C18" s="132">
        <f>'23'!D24</f>
        <v>159102</v>
      </c>
      <c r="D18" s="133">
        <f>'23'!E24</f>
        <v>16382.800000000001</v>
      </c>
      <c r="E18" s="133">
        <f>'23'!F24</f>
        <v>175615.52640999996</v>
      </c>
      <c r="F18" s="776">
        <f t="shared" si="0"/>
        <v>4.1337724442590762E-2</v>
      </c>
      <c r="G18" s="238">
        <f>'23'!H24</f>
        <v>-6.6395409137275707E-2</v>
      </c>
      <c r="H18" s="265">
        <v>15.806666666666668</v>
      </c>
      <c r="I18" s="266">
        <v>20.3</v>
      </c>
      <c r="J18" s="266">
        <v>9.6999999999999993</v>
      </c>
      <c r="K18" s="266">
        <v>12.800000000000006</v>
      </c>
      <c r="L18" s="267">
        <v>3.0066666666666624</v>
      </c>
      <c r="M18" s="126"/>
    </row>
    <row r="19" spans="1:18" ht="14.1" customHeight="1" x14ac:dyDescent="0.2">
      <c r="A19" s="258"/>
      <c r="B19" s="235" t="s">
        <v>3</v>
      </c>
      <c r="C19" s="236">
        <f>'23'!D51</f>
        <v>426660</v>
      </c>
      <c r="D19" s="237">
        <f>'23'!E51</f>
        <v>22924.319370169018</v>
      </c>
      <c r="E19" s="237">
        <f>'23'!F51</f>
        <v>245465.45867998543</v>
      </c>
      <c r="F19" s="238">
        <f t="shared" si="0"/>
        <v>5.7779535206914326E-2</v>
      </c>
      <c r="G19" s="777">
        <f>'23'!H51</f>
        <v>-0.16904692816024941</v>
      </c>
      <c r="H19" s="262">
        <v>18.29</v>
      </c>
      <c r="I19" s="263">
        <v>23.4</v>
      </c>
      <c r="J19" s="263">
        <v>11.9</v>
      </c>
      <c r="K19" s="263">
        <v>14.100000000000005</v>
      </c>
      <c r="L19" s="264">
        <v>4.1899999999999942</v>
      </c>
      <c r="M19" s="228"/>
    </row>
    <row r="20" spans="1:18" ht="14.1" customHeight="1" x14ac:dyDescent="0.2">
      <c r="A20" s="167"/>
      <c r="B20" s="139" t="s">
        <v>23</v>
      </c>
      <c r="C20" s="140">
        <f>'24'!D24</f>
        <v>254059</v>
      </c>
      <c r="D20" s="141">
        <f>'24'!E24</f>
        <v>52715.557000000001</v>
      </c>
      <c r="E20" s="141">
        <f>'24'!F24</f>
        <v>565068.98949999991</v>
      </c>
      <c r="F20" s="776">
        <f t="shared" si="0"/>
        <v>0.13301025630541349</v>
      </c>
      <c r="G20" s="165">
        <f>'24'!H24</f>
        <v>0.18988351701789691</v>
      </c>
      <c r="H20" s="268">
        <v>16.77</v>
      </c>
      <c r="I20" s="269">
        <v>21.4</v>
      </c>
      <c r="J20" s="266">
        <v>9.9</v>
      </c>
      <c r="K20" s="266">
        <v>13.699999999999992</v>
      </c>
      <c r="L20" s="267">
        <v>3.0700000000000074</v>
      </c>
      <c r="M20" s="239"/>
      <c r="N20" s="134"/>
      <c r="P20" s="134"/>
      <c r="Q20" s="134"/>
      <c r="R20" s="134"/>
    </row>
    <row r="21" spans="1:18" ht="14.1" customHeight="1" x14ac:dyDescent="0.2">
      <c r="A21" s="258"/>
      <c r="B21" s="235" t="s">
        <v>24</v>
      </c>
      <c r="C21" s="230">
        <f>'24'!D51</f>
        <v>225650</v>
      </c>
      <c r="D21" s="231">
        <f>'24'!E51</f>
        <v>113233.155</v>
      </c>
      <c r="E21" s="231">
        <f>'24'!F51</f>
        <v>1213033.8857700001</v>
      </c>
      <c r="F21" s="238">
        <f t="shared" si="0"/>
        <v>0.28553318453413273</v>
      </c>
      <c r="G21" s="783">
        <f>'24'!H51</f>
        <v>1.2273393079361963</v>
      </c>
      <c r="H21" s="270">
        <v>16.393333333333334</v>
      </c>
      <c r="I21" s="271">
        <v>21.2</v>
      </c>
      <c r="J21" s="263">
        <v>10.199999999999999</v>
      </c>
      <c r="K21" s="263">
        <v>13.699999999999992</v>
      </c>
      <c r="L21" s="264">
        <v>2.6933333333333422</v>
      </c>
      <c r="M21" s="240"/>
      <c r="N21" s="134"/>
      <c r="P21" s="134"/>
      <c r="Q21" s="134"/>
      <c r="R21" s="134"/>
    </row>
    <row r="22" spans="1:18" ht="14.1" customHeight="1" x14ac:dyDescent="0.2">
      <c r="A22" s="167"/>
      <c r="B22" s="139" t="s">
        <v>25</v>
      </c>
      <c r="C22" s="140">
        <f>'25'!D24</f>
        <v>114677</v>
      </c>
      <c r="D22" s="141">
        <f>'25'!E24</f>
        <v>13655.587</v>
      </c>
      <c r="E22" s="141">
        <f>'25'!F24</f>
        <v>146367.55148000002</v>
      </c>
      <c r="F22" s="776">
        <f t="shared" si="0"/>
        <v>3.4453112626791231E-2</v>
      </c>
      <c r="G22" s="165">
        <f>'25'!H24</f>
        <v>-8.3885756776790513E-2</v>
      </c>
      <c r="H22" s="268">
        <v>15.816666666666663</v>
      </c>
      <c r="I22" s="269">
        <v>20.6</v>
      </c>
      <c r="J22" s="266">
        <v>8.9</v>
      </c>
      <c r="K22" s="266">
        <v>12.399999999999997</v>
      </c>
      <c r="L22" s="267">
        <v>3.4166666666666661</v>
      </c>
      <c r="M22" s="239"/>
      <c r="N22" s="134"/>
      <c r="P22" s="134"/>
      <c r="Q22" s="134"/>
      <c r="R22" s="134"/>
    </row>
    <row r="23" spans="1:18" ht="14.1" customHeight="1" thickBot="1" x14ac:dyDescent="0.25">
      <c r="A23" s="292"/>
      <c r="B23" s="288" t="s">
        <v>26</v>
      </c>
      <c r="C23" s="253">
        <f>'25'!D51</f>
        <v>158474</v>
      </c>
      <c r="D23" s="254">
        <f>'25'!E51</f>
        <v>15987.8</v>
      </c>
      <c r="E23" s="254">
        <f>'25'!F51</f>
        <v>171381.21671999997</v>
      </c>
      <c r="F23" s="781">
        <f t="shared" si="0"/>
        <v>4.0341020274411672E-2</v>
      </c>
      <c r="G23" s="784">
        <f>'25'!H51</f>
        <v>-6.0210085762486661E-2</v>
      </c>
      <c r="H23" s="272">
        <v>15.483333333333333</v>
      </c>
      <c r="I23" s="273">
        <v>20.7</v>
      </c>
      <c r="J23" s="273">
        <v>8.1999999999999993</v>
      </c>
      <c r="K23" s="273">
        <v>13.699999999999992</v>
      </c>
      <c r="L23" s="274">
        <v>1.7833333333333403</v>
      </c>
      <c r="M23" s="255"/>
      <c r="N23" s="134"/>
    </row>
    <row r="24" spans="1:18" ht="14.1" customHeight="1" thickTop="1" x14ac:dyDescent="0.2">
      <c r="A24" s="167"/>
      <c r="B24" s="139" t="s">
        <v>2</v>
      </c>
      <c r="C24" s="285">
        <f>SUM(C10:C23)</f>
        <v>2834917</v>
      </c>
      <c r="D24" s="141">
        <f>SUM(D10:D23)</f>
        <v>396438.81137016899</v>
      </c>
      <c r="E24" s="141">
        <f>SUM(E10:E23)</f>
        <v>4248311.4099299852</v>
      </c>
      <c r="F24" s="284">
        <f>SUM(F10:F23)</f>
        <v>0.99999999999999989</v>
      </c>
      <c r="G24" s="165">
        <f>'9'!H28</f>
        <v>0.14685734661871347</v>
      </c>
      <c r="H24" s="275">
        <v>16.003333333333334</v>
      </c>
      <c r="I24" s="276">
        <v>20.7</v>
      </c>
      <c r="J24" s="276">
        <v>9.5</v>
      </c>
      <c r="K24" s="276">
        <v>13.010000000000002</v>
      </c>
      <c r="L24" s="277">
        <v>2.9933333333333323</v>
      </c>
      <c r="M24" s="126"/>
    </row>
    <row r="25" spans="1:18" ht="14.1" customHeight="1" x14ac:dyDescent="0.2">
      <c r="A25" s="258"/>
      <c r="B25" s="235" t="s">
        <v>96</v>
      </c>
      <c r="C25" s="227"/>
      <c r="D25" s="231">
        <f>'10'!E29+'11'!E29+'12'!E29+'13'!E23</f>
        <v>5554.8550543679949</v>
      </c>
      <c r="E25" s="231">
        <f>'10'!F29+'11'!F29+'12'!F29+'13'!F23</f>
        <v>59649.138730000006</v>
      </c>
      <c r="F25" s="234"/>
      <c r="G25" s="786">
        <f>'9'!H29</f>
        <v>-0.20280520596939405</v>
      </c>
      <c r="H25" s="278">
        <v>16.003333333333334</v>
      </c>
      <c r="I25" s="279">
        <v>20.7</v>
      </c>
      <c r="J25" s="279">
        <v>9.5</v>
      </c>
      <c r="K25" s="279">
        <v>13.010000000000002</v>
      </c>
      <c r="L25" s="280">
        <v>2.9933333333333323</v>
      </c>
      <c r="M25" s="228"/>
    </row>
    <row r="26" spans="1:18" ht="14.1" customHeight="1" x14ac:dyDescent="0.2">
      <c r="A26" s="293"/>
      <c r="B26" s="289" t="s">
        <v>177</v>
      </c>
      <c r="C26" s="286">
        <f>C24+C25</f>
        <v>2834917</v>
      </c>
      <c r="D26" s="146">
        <f t="shared" ref="D26:E26" si="1">D24+D25</f>
        <v>401993.66642453696</v>
      </c>
      <c r="E26" s="290">
        <f t="shared" si="1"/>
        <v>4307960.548659985</v>
      </c>
      <c r="F26" s="782"/>
      <c r="G26" s="787">
        <f>'9'!H30</f>
        <v>0.13994821741869937</v>
      </c>
      <c r="H26" s="281">
        <v>16.003333333333334</v>
      </c>
      <c r="I26" s="282">
        <v>20.7</v>
      </c>
      <c r="J26" s="282">
        <v>9.5</v>
      </c>
      <c r="K26" s="282">
        <v>13.010000000000002</v>
      </c>
      <c r="L26" s="283">
        <v>2.9933333333333323</v>
      </c>
      <c r="M26" s="291"/>
    </row>
    <row r="27" spans="1:18" ht="15" customHeight="1" x14ac:dyDescent="0.2">
      <c r="A27" s="167"/>
      <c r="B27" s="139"/>
      <c r="C27" s="257"/>
      <c r="D27" s="1044" t="s">
        <v>175</v>
      </c>
      <c r="E27" s="1045"/>
      <c r="F27" s="1045"/>
      <c r="G27" s="1046"/>
      <c r="H27" s="1038" t="s">
        <v>173</v>
      </c>
      <c r="I27" s="1039"/>
      <c r="J27" s="1039"/>
      <c r="K27" s="1039"/>
      <c r="L27" s="1040"/>
      <c r="M27" s="126"/>
    </row>
    <row r="28" spans="1:18" ht="15" customHeight="1" x14ac:dyDescent="0.2">
      <c r="A28" s="126"/>
      <c r="B28" s="256"/>
      <c r="C28" s="138"/>
      <c r="D28" s="1047"/>
      <c r="E28" s="1048"/>
      <c r="F28" s="1048"/>
      <c r="G28" s="1049"/>
      <c r="H28" s="1041" t="s">
        <v>174</v>
      </c>
      <c r="I28" s="1042"/>
      <c r="J28" s="1042"/>
      <c r="K28" s="1042"/>
      <c r="L28" s="1043"/>
      <c r="M28" s="126"/>
    </row>
    <row r="29" spans="1:18" ht="30" customHeight="1" x14ac:dyDescent="0.2">
      <c r="A29" s="126"/>
      <c r="B29" s="256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26"/>
    </row>
    <row r="30" spans="1:18" ht="15" customHeight="1" x14ac:dyDescent="0.2">
      <c r="A30" s="167"/>
      <c r="B30" s="366"/>
      <c r="C30" s="366"/>
      <c r="D30" s="138"/>
      <c r="E30" s="469"/>
      <c r="F30" s="470"/>
      <c r="G30" s="470"/>
      <c r="H30" s="138"/>
      <c r="I30" s="139"/>
      <c r="J30" s="366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9"/>
      <c r="F31" s="470"/>
      <c r="G31" s="470"/>
      <c r="H31" s="138"/>
      <c r="I31" s="138"/>
      <c r="J31" s="138"/>
      <c r="K31" s="138"/>
      <c r="L31" s="226"/>
      <c r="M31" s="148"/>
    </row>
    <row r="32" spans="1:18" ht="15" customHeight="1" x14ac:dyDescent="0.25">
      <c r="A32" s="167"/>
      <c r="B32" s="1036" t="s">
        <v>197</v>
      </c>
      <c r="C32" s="990"/>
      <c r="D32" s="990"/>
      <c r="E32" s="990"/>
      <c r="F32" s="990"/>
      <c r="G32" s="990" t="s">
        <v>198</v>
      </c>
      <c r="H32" s="990"/>
      <c r="I32" s="990"/>
      <c r="J32" s="990"/>
      <c r="K32" s="990"/>
      <c r="L32" s="993"/>
      <c r="M32" s="148"/>
    </row>
    <row r="33" spans="1:13" ht="15" customHeight="1" x14ac:dyDescent="0.2">
      <c r="A33" s="167"/>
      <c r="C33" s="471" t="str">
        <f>G5</f>
        <v>září</v>
      </c>
      <c r="D33" s="472">
        <f>H5</f>
        <v>2016</v>
      </c>
      <c r="I33" s="471" t="str">
        <f>G5</f>
        <v>září</v>
      </c>
      <c r="J33" s="472">
        <f>H5</f>
        <v>2016</v>
      </c>
      <c r="M33" s="256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6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6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6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6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6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6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6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6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6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6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8"/>
      <c r="G52" s="228"/>
      <c r="H52" s="228"/>
      <c r="I52" s="228"/>
      <c r="J52" s="228"/>
      <c r="K52" s="228"/>
      <c r="L52" s="258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5"/>
  <sheetViews>
    <sheetView view="pageBreakPreview" zoomScaleNormal="100" zoomScaleSheetLayoutView="100" workbookViewId="0"/>
  </sheetViews>
  <sheetFormatPr defaultRowHeight="12.75" x14ac:dyDescent="0.25"/>
  <cols>
    <col min="1" max="1" width="12.5703125" style="501" customWidth="1"/>
    <col min="2" max="2" width="2.7109375" style="615" customWidth="1"/>
    <col min="3" max="3" width="65.5703125" style="501" customWidth="1"/>
    <col min="4" max="4" width="13.5703125" style="501" customWidth="1"/>
    <col min="5" max="5" width="9.140625" style="501"/>
    <col min="6" max="6" width="11.7109375" style="501" customWidth="1"/>
    <col min="7" max="8" width="9.140625" style="501"/>
    <col min="9" max="9" width="11.7109375" style="501" customWidth="1"/>
    <col min="10" max="16384" width="9.140625" style="501"/>
  </cols>
  <sheetData>
    <row r="1" spans="1:4" ht="12.75" customHeight="1" x14ac:dyDescent="0.25">
      <c r="B1" s="630"/>
      <c r="C1" s="610"/>
      <c r="D1" s="610"/>
    </row>
    <row r="2" spans="1:4" ht="12.75" customHeight="1" x14ac:dyDescent="0.25">
      <c r="A2" s="610"/>
      <c r="B2" s="630"/>
      <c r="C2" s="610"/>
      <c r="D2" s="610"/>
    </row>
    <row r="3" spans="1:4" ht="12.75" customHeight="1" x14ac:dyDescent="0.25">
      <c r="A3" s="610"/>
      <c r="B3" s="630"/>
      <c r="C3" s="611" t="s">
        <v>346</v>
      </c>
      <c r="D3" s="610"/>
    </row>
    <row r="4" spans="1:4" ht="12.75" customHeight="1" x14ac:dyDescent="0.25">
      <c r="A4" s="826" t="s">
        <v>257</v>
      </c>
      <c r="B4" s="825"/>
      <c r="C4" s="827" t="s">
        <v>258</v>
      </c>
      <c r="D4" s="629"/>
    </row>
    <row r="5" spans="1:4" ht="18" customHeight="1" x14ac:dyDescent="0.25">
      <c r="A5" s="139" t="s">
        <v>51</v>
      </c>
      <c r="B5" s="631" t="s">
        <v>39</v>
      </c>
      <c r="C5" s="632" t="s">
        <v>4</v>
      </c>
      <c r="D5" s="632"/>
    </row>
    <row r="6" spans="1:4" ht="18" customHeight="1" x14ac:dyDescent="0.25">
      <c r="A6" s="139" t="s">
        <v>9</v>
      </c>
      <c r="B6" s="631" t="s">
        <v>39</v>
      </c>
      <c r="C6" s="632" t="s">
        <v>67</v>
      </c>
      <c r="D6" s="632"/>
    </row>
    <row r="7" spans="1:4" ht="18" customHeight="1" x14ac:dyDescent="0.25">
      <c r="A7" s="139" t="s">
        <v>78</v>
      </c>
      <c r="B7" s="631" t="s">
        <v>39</v>
      </c>
      <c r="C7" s="632" t="s">
        <v>79</v>
      </c>
      <c r="D7" s="632"/>
    </row>
    <row r="8" spans="1:4" ht="18" customHeight="1" x14ac:dyDescent="0.25">
      <c r="A8" s="139" t="s">
        <v>44</v>
      </c>
      <c r="B8" s="631" t="s">
        <v>39</v>
      </c>
      <c r="C8" s="138" t="s">
        <v>320</v>
      </c>
      <c r="D8" s="632"/>
    </row>
    <row r="9" spans="1:4" ht="18" customHeight="1" x14ac:dyDescent="0.25">
      <c r="A9" s="139" t="s">
        <v>70</v>
      </c>
      <c r="B9" s="631" t="s">
        <v>39</v>
      </c>
      <c r="C9" s="632" t="s">
        <v>71</v>
      </c>
      <c r="D9" s="489"/>
    </row>
    <row r="10" spans="1:4" ht="18" customHeight="1" x14ac:dyDescent="0.25">
      <c r="A10" s="139" t="s">
        <v>295</v>
      </c>
      <c r="B10" s="631" t="s">
        <v>39</v>
      </c>
      <c r="C10" s="632" t="s">
        <v>318</v>
      </c>
      <c r="D10" s="632"/>
    </row>
    <row r="11" spans="1:4" ht="18" customHeight="1" x14ac:dyDescent="0.25">
      <c r="A11" s="139" t="s">
        <v>60</v>
      </c>
      <c r="B11" s="631" t="s">
        <v>39</v>
      </c>
      <c r="C11" s="632" t="s">
        <v>61</v>
      </c>
      <c r="D11" s="632"/>
    </row>
    <row r="12" spans="1:4" ht="18" customHeight="1" x14ac:dyDescent="0.25">
      <c r="A12" s="139" t="s">
        <v>80</v>
      </c>
      <c r="B12" s="631" t="s">
        <v>39</v>
      </c>
      <c r="C12" s="632" t="s">
        <v>81</v>
      </c>
      <c r="D12" s="632"/>
    </row>
    <row r="13" spans="1:4" ht="18" customHeight="1" x14ac:dyDescent="0.25">
      <c r="A13" s="139" t="s">
        <v>56</v>
      </c>
      <c r="B13" s="631" t="s">
        <v>39</v>
      </c>
      <c r="C13" s="632" t="s">
        <v>57</v>
      </c>
      <c r="D13" s="632"/>
    </row>
    <row r="14" spans="1:4" ht="18" customHeight="1" x14ac:dyDescent="0.25">
      <c r="A14" s="139" t="s">
        <v>156</v>
      </c>
      <c r="B14" s="631" t="s">
        <v>39</v>
      </c>
      <c r="C14" s="632" t="s">
        <v>317</v>
      </c>
      <c r="D14" s="489"/>
    </row>
    <row r="15" spans="1:4" ht="18" customHeight="1" x14ac:dyDescent="0.25">
      <c r="A15" s="139" t="s">
        <v>8</v>
      </c>
      <c r="B15" s="631" t="s">
        <v>39</v>
      </c>
      <c r="C15" s="632" t="s">
        <v>64</v>
      </c>
      <c r="D15" s="489"/>
    </row>
    <row r="16" spans="1:4" ht="18" customHeight="1" x14ac:dyDescent="0.25">
      <c r="A16" s="139" t="s">
        <v>243</v>
      </c>
      <c r="B16" s="631" t="s">
        <v>39</v>
      </c>
      <c r="C16" s="489" t="s">
        <v>316</v>
      </c>
      <c r="D16" s="489"/>
    </row>
    <row r="17" spans="1:4" ht="18" customHeight="1" x14ac:dyDescent="0.25">
      <c r="A17" s="139" t="s">
        <v>246</v>
      </c>
      <c r="B17" s="631" t="s">
        <v>39</v>
      </c>
      <c r="C17" s="632" t="s">
        <v>247</v>
      </c>
      <c r="D17" s="489"/>
    </row>
    <row r="18" spans="1:4" ht="18" customHeight="1" x14ac:dyDescent="0.25">
      <c r="A18" s="139" t="s">
        <v>296</v>
      </c>
      <c r="B18" s="631" t="s">
        <v>39</v>
      </c>
      <c r="C18" s="489" t="s">
        <v>315</v>
      </c>
      <c r="D18" s="632"/>
    </row>
    <row r="19" spans="1:4" ht="18" customHeight="1" x14ac:dyDescent="0.25">
      <c r="A19" s="139" t="s">
        <v>68</v>
      </c>
      <c r="B19" s="631" t="s">
        <v>39</v>
      </c>
      <c r="C19" s="632" t="s">
        <v>142</v>
      </c>
      <c r="D19" s="632"/>
    </row>
    <row r="20" spans="1:4" ht="18" customHeight="1" x14ac:dyDescent="0.25">
      <c r="A20" s="139" t="s">
        <v>72</v>
      </c>
      <c r="B20" s="631" t="s">
        <v>39</v>
      </c>
      <c r="C20" s="632" t="s">
        <v>73</v>
      </c>
      <c r="D20" s="632"/>
    </row>
    <row r="21" spans="1:4" ht="18" customHeight="1" x14ac:dyDescent="0.25">
      <c r="A21" s="139" t="s">
        <v>42</v>
      </c>
      <c r="B21" s="631" t="s">
        <v>39</v>
      </c>
      <c r="C21" s="138" t="s">
        <v>319</v>
      </c>
      <c r="D21" s="632"/>
    </row>
    <row r="22" spans="1:4" ht="18" customHeight="1" x14ac:dyDescent="0.25">
      <c r="A22" s="139" t="s">
        <v>63</v>
      </c>
      <c r="B22" s="631" t="s">
        <v>39</v>
      </c>
      <c r="C22" s="632" t="s">
        <v>62</v>
      </c>
      <c r="D22" s="632"/>
    </row>
    <row r="23" spans="1:4" ht="18" customHeight="1" x14ac:dyDescent="0.25">
      <c r="A23" s="139" t="s">
        <v>53</v>
      </c>
      <c r="B23" s="631" t="s">
        <v>39</v>
      </c>
      <c r="C23" s="637" t="s">
        <v>52</v>
      </c>
      <c r="D23" s="489"/>
    </row>
    <row r="24" spans="1:4" ht="18" customHeight="1" x14ac:dyDescent="0.25">
      <c r="A24" s="139" t="s">
        <v>55</v>
      </c>
      <c r="B24" s="631" t="s">
        <v>39</v>
      </c>
      <c r="C24" s="632" t="s">
        <v>54</v>
      </c>
      <c r="D24" s="632"/>
    </row>
    <row r="25" spans="1:4" ht="18" customHeight="1" x14ac:dyDescent="0.25">
      <c r="A25" s="139" t="s">
        <v>43</v>
      </c>
      <c r="B25" s="631" t="s">
        <v>39</v>
      </c>
      <c r="C25" s="138" t="s">
        <v>321</v>
      </c>
      <c r="D25" s="632"/>
    </row>
    <row r="26" spans="1:4" ht="18" customHeight="1" x14ac:dyDescent="0.25">
      <c r="A26" s="139" t="s">
        <v>155</v>
      </c>
      <c r="B26" s="631" t="s">
        <v>39</v>
      </c>
      <c r="C26" s="632" t="s">
        <v>322</v>
      </c>
      <c r="D26" s="489"/>
    </row>
    <row r="27" spans="1:4" ht="18" customHeight="1" x14ac:dyDescent="0.25">
      <c r="A27" s="139" t="s">
        <v>7</v>
      </c>
      <c r="B27" s="631" t="s">
        <v>39</v>
      </c>
      <c r="C27" s="632" t="s">
        <v>66</v>
      </c>
      <c r="D27" s="636"/>
    </row>
    <row r="28" spans="1:4" ht="18" customHeight="1" x14ac:dyDescent="0.25">
      <c r="A28" s="139" t="s">
        <v>6</v>
      </c>
      <c r="B28" s="631" t="s">
        <v>39</v>
      </c>
      <c r="C28" s="632" t="s">
        <v>65</v>
      </c>
      <c r="D28" s="609"/>
    </row>
    <row r="29" spans="1:4" ht="18" customHeight="1" x14ac:dyDescent="0.25">
      <c r="A29" s="139" t="s">
        <v>76</v>
      </c>
      <c r="B29" s="631" t="s">
        <v>39</v>
      </c>
      <c r="C29" s="632" t="s">
        <v>77</v>
      </c>
      <c r="D29" s="609"/>
    </row>
    <row r="30" spans="1:4" ht="18" customHeight="1" x14ac:dyDescent="0.25">
      <c r="A30" s="139" t="s">
        <v>97</v>
      </c>
      <c r="B30" s="631" t="s">
        <v>39</v>
      </c>
      <c r="C30" s="632" t="s">
        <v>95</v>
      </c>
      <c r="D30" s="609"/>
    </row>
    <row r="31" spans="1:4" ht="18" customHeight="1" x14ac:dyDescent="0.25">
      <c r="A31" s="139" t="s">
        <v>59</v>
      </c>
      <c r="B31" s="631" t="s">
        <v>39</v>
      </c>
      <c r="C31" s="632" t="s">
        <v>58</v>
      </c>
      <c r="D31" s="609"/>
    </row>
    <row r="32" spans="1:4" ht="18" customHeight="1" x14ac:dyDescent="0.25">
      <c r="A32" s="139"/>
      <c r="B32" s="631"/>
      <c r="C32" s="138"/>
      <c r="D32" s="609"/>
    </row>
    <row r="33" spans="1:4" ht="18" customHeight="1" x14ac:dyDescent="0.25">
      <c r="A33" s="139"/>
      <c r="B33" s="835"/>
      <c r="C33" s="138"/>
      <c r="D33" s="609"/>
    </row>
    <row r="34" spans="1:4" ht="18" customHeight="1" x14ac:dyDescent="0.25">
      <c r="B34" s="847"/>
    </row>
    <row r="35" spans="1:4" ht="18" customHeight="1" x14ac:dyDescent="0.25">
      <c r="A35" s="826" t="s">
        <v>259</v>
      </c>
      <c r="B35" s="830"/>
      <c r="C35" s="906" t="s">
        <v>258</v>
      </c>
      <c r="D35" s="906"/>
    </row>
    <row r="36" spans="1:4" ht="18" customHeight="1" x14ac:dyDescent="0.25">
      <c r="A36" s="796" t="s">
        <v>260</v>
      </c>
      <c r="B36" s="631" t="s">
        <v>39</v>
      </c>
      <c r="C36" s="845" t="s">
        <v>314</v>
      </c>
      <c r="D36" s="837"/>
    </row>
    <row r="37" spans="1:4" ht="18" customHeight="1" x14ac:dyDescent="0.25">
      <c r="A37" s="796" t="s">
        <v>335</v>
      </c>
      <c r="B37" s="631" t="s">
        <v>39</v>
      </c>
      <c r="C37" s="846" t="s">
        <v>336</v>
      </c>
      <c r="D37" s="836"/>
    </row>
    <row r="38" spans="1:4" ht="18" customHeight="1" x14ac:dyDescent="0.25">
      <c r="A38" s="139" t="s">
        <v>98</v>
      </c>
      <c r="B38" s="631" t="s">
        <v>39</v>
      </c>
      <c r="C38" s="907" t="s">
        <v>345</v>
      </c>
      <c r="D38" s="836"/>
    </row>
    <row r="39" spans="1:4" ht="12" customHeight="1" x14ac:dyDescent="0.25">
      <c r="B39" s="501"/>
      <c r="C39" s="907"/>
      <c r="D39" s="609"/>
    </row>
    <row r="40" spans="1:4" ht="18" customHeight="1" x14ac:dyDescent="0.25">
      <c r="A40" s="796" t="s">
        <v>261</v>
      </c>
      <c r="B40" s="631" t="s">
        <v>39</v>
      </c>
      <c r="C40" s="846" t="s">
        <v>323</v>
      </c>
      <c r="D40" s="828"/>
    </row>
    <row r="41" spans="1:4" ht="18" customHeight="1" x14ac:dyDescent="0.25">
      <c r="B41" s="631"/>
      <c r="D41" s="828"/>
    </row>
    <row r="42" spans="1:4" ht="30" customHeight="1" x14ac:dyDescent="0.25">
      <c r="A42" s="139"/>
      <c r="B42" s="829"/>
      <c r="C42" s="632"/>
      <c r="D42" s="828"/>
    </row>
    <row r="43" spans="1:4" ht="30" customHeight="1" x14ac:dyDescent="0.25">
      <c r="B43" s="829"/>
    </row>
    <row r="44" spans="1:4" ht="30" customHeight="1" x14ac:dyDescent="0.25">
      <c r="B44" s="829"/>
    </row>
    <row r="45" spans="1:4" ht="30" customHeight="1" x14ac:dyDescent="0.25">
      <c r="B45" s="501"/>
    </row>
  </sheetData>
  <sortState ref="I26:I28">
    <sortCondition ref="I26"/>
  </sortState>
  <mergeCells count="2">
    <mergeCell ref="C35:D35"/>
    <mergeCell ref="C38:C3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10" t="s">
        <v>288</v>
      </c>
      <c r="L1" s="1010"/>
      <c r="M1" s="1010"/>
    </row>
    <row r="2" spans="1:13" ht="6.75" customHeight="1" x14ac:dyDescent="0.2"/>
    <row r="3" spans="1:13" ht="30" customHeight="1" x14ac:dyDescent="0.2">
      <c r="B3" s="1023" t="s">
        <v>176</v>
      </c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22"/>
    </row>
    <row r="4" spans="1:13" ht="15.95" customHeight="1" x14ac:dyDescent="0.2">
      <c r="B4" s="122"/>
      <c r="C4" s="168"/>
      <c r="D4" s="473"/>
      <c r="E4" s="162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030"/>
      <c r="C5" s="1031"/>
      <c r="D5" s="474"/>
      <c r="E5" s="475"/>
      <c r="F5" s="228"/>
      <c r="G5" s="481" t="str">
        <f>T!E17</f>
        <v>III. čtvrtletí</v>
      </c>
      <c r="H5" s="482">
        <f>T!G17</f>
        <v>2016</v>
      </c>
      <c r="I5" s="476"/>
      <c r="J5" s="475"/>
      <c r="K5" s="475"/>
      <c r="L5" s="477"/>
      <c r="M5" s="126"/>
    </row>
    <row r="6" spans="1:13" ht="24.95" customHeight="1" x14ac:dyDescent="0.2">
      <c r="D6" s="244"/>
      <c r="H6" s="244"/>
      <c r="I6" s="233"/>
      <c r="J6" s="233"/>
      <c r="K6" s="233"/>
      <c r="L6" s="245"/>
      <c r="M6" s="126"/>
    </row>
    <row r="7" spans="1:13" ht="24.95" customHeight="1" x14ac:dyDescent="0.25">
      <c r="B7" s="131"/>
      <c r="C7" s="131"/>
      <c r="D7" s="1037" t="s">
        <v>41</v>
      </c>
      <c r="E7" s="1032"/>
      <c r="F7" s="1032"/>
      <c r="G7" s="1033"/>
      <c r="H7" s="1037" t="s">
        <v>167</v>
      </c>
      <c r="I7" s="1032"/>
      <c r="J7" s="1032"/>
      <c r="K7" s="1032"/>
      <c r="L7" s="1033"/>
      <c r="M7" s="148"/>
    </row>
    <row r="8" spans="1:13" ht="14.1" customHeight="1" x14ac:dyDescent="0.25">
      <c r="B8" s="161"/>
      <c r="C8" s="1019" t="s">
        <v>168</v>
      </c>
      <c r="D8" s="252"/>
      <c r="E8" s="252"/>
      <c r="F8" s="363" t="s">
        <v>170</v>
      </c>
      <c r="G8" s="687" t="s">
        <v>246</v>
      </c>
      <c r="H8" s="246" t="s">
        <v>40</v>
      </c>
      <c r="I8" s="247" t="s">
        <v>74</v>
      </c>
      <c r="J8" s="247" t="s">
        <v>75</v>
      </c>
      <c r="K8" s="247" t="s">
        <v>171</v>
      </c>
      <c r="L8" s="248" t="s">
        <v>172</v>
      </c>
      <c r="M8" s="126"/>
    </row>
    <row r="9" spans="1:13" ht="14.1" customHeight="1" x14ac:dyDescent="0.25">
      <c r="A9" s="258"/>
      <c r="B9" s="364" t="s">
        <v>169</v>
      </c>
      <c r="C9" s="1020"/>
      <c r="D9" s="364" t="s">
        <v>154</v>
      </c>
      <c r="E9" s="364" t="s">
        <v>1</v>
      </c>
      <c r="F9" s="364" t="s">
        <v>69</v>
      </c>
      <c r="G9" s="689" t="s">
        <v>69</v>
      </c>
      <c r="H9" s="249" t="s">
        <v>12</v>
      </c>
      <c r="I9" s="250" t="s">
        <v>12</v>
      </c>
      <c r="J9" s="250" t="s">
        <v>12</v>
      </c>
      <c r="K9" s="250" t="s">
        <v>12</v>
      </c>
      <c r="L9" s="251" t="s">
        <v>12</v>
      </c>
      <c r="M9" s="228"/>
    </row>
    <row r="10" spans="1:13" ht="14.1" customHeight="1" x14ac:dyDescent="0.2">
      <c r="A10" s="167"/>
      <c r="B10" s="232" t="s">
        <v>14</v>
      </c>
      <c r="C10" s="171">
        <f>'19'!D29</f>
        <v>107036</v>
      </c>
      <c r="D10" s="172">
        <f>'19'!E29</f>
        <v>29600.792000000001</v>
      </c>
      <c r="E10" s="172">
        <f>'19'!F29</f>
        <v>317187.18381000002</v>
      </c>
      <c r="F10" s="776">
        <f>E10/$E$24</f>
        <v>2.9266801663399199E-2</v>
      </c>
      <c r="G10" s="776">
        <f>'19'!H29</f>
        <v>-2.5590566020282923E-2</v>
      </c>
      <c r="H10" s="259">
        <f>AVERAGE('26'!H10,'27'!H10,'28'!H10)</f>
        <v>16.816594982078851</v>
      </c>
      <c r="I10" s="638">
        <f>MAX('26'!I10,'27'!I10,'28'!I10)</f>
        <v>23.2</v>
      </c>
      <c r="J10" s="638">
        <f>MIN('26'!J10,'27'!J10,'28'!J10)</f>
        <v>9.4</v>
      </c>
      <c r="K10" s="638">
        <f>AVERAGE('26'!K10,'27'!K10,'28'!K10)</f>
        <v>15.566666666666663</v>
      </c>
      <c r="L10" s="261">
        <f>H10-K10</f>
        <v>1.2499283154121876</v>
      </c>
      <c r="M10" s="126"/>
    </row>
    <row r="11" spans="1:13" ht="14.1" customHeight="1" x14ac:dyDescent="0.2">
      <c r="A11" s="258"/>
      <c r="B11" s="235" t="s">
        <v>15</v>
      </c>
      <c r="C11" s="236">
        <f>'19'!D56</f>
        <v>385570</v>
      </c>
      <c r="D11" s="237">
        <f>'19'!E56</f>
        <v>91705.8</v>
      </c>
      <c r="E11" s="237">
        <f>'19'!F56</f>
        <v>982831.69748999982</v>
      </c>
      <c r="F11" s="238">
        <f t="shared" ref="F11:F23" si="0">E11/$E$24</f>
        <v>9.0685695473030417E-2</v>
      </c>
      <c r="G11" s="777">
        <f>'19'!H56</f>
        <v>-5.319091242372025E-3</v>
      </c>
      <c r="H11" s="265">
        <f>AVERAGE('26'!H11,'27'!H11,'28'!H11)</f>
        <v>18.884910394265233</v>
      </c>
      <c r="I11" s="639">
        <f>MAX('26'!I11,'27'!I11,'28'!I11)</f>
        <v>26.6</v>
      </c>
      <c r="J11" s="639">
        <f>MIN('26'!J11,'27'!J11,'28'!J11)</f>
        <v>10.5</v>
      </c>
      <c r="K11" s="639">
        <f>AVERAGE('26'!K11,'27'!K11,'28'!K11)</f>
        <v>17.266666666666662</v>
      </c>
      <c r="L11" s="267">
        <f t="shared" ref="L11:L26" si="1">H11-K11</f>
        <v>1.6182437275985713</v>
      </c>
      <c r="M11" s="228"/>
    </row>
    <row r="12" spans="1:13" ht="14.1" customHeight="1" x14ac:dyDescent="0.2">
      <c r="A12" s="167"/>
      <c r="B12" s="139" t="s">
        <v>16</v>
      </c>
      <c r="C12" s="132">
        <f>'20'!D29</f>
        <v>85534</v>
      </c>
      <c r="D12" s="133">
        <f>'20'!E29</f>
        <v>27985.600000000002</v>
      </c>
      <c r="E12" s="133">
        <f>'20'!F29</f>
        <v>299926.85408999998</v>
      </c>
      <c r="F12" s="776">
        <f t="shared" si="0"/>
        <v>2.7674194293541812E-2</v>
      </c>
      <c r="G12" s="238">
        <f>'20'!H29</f>
        <v>-4.891758708581119E-2</v>
      </c>
      <c r="H12" s="259">
        <f>AVERAGE('26'!H12,'27'!H12,'28'!H12)</f>
        <v>15.913548387096775</v>
      </c>
      <c r="I12" s="638">
        <f>MAX('26'!I12,'27'!I12,'28'!I12)</f>
        <v>21.4</v>
      </c>
      <c r="J12" s="638">
        <f>MIN('26'!J12,'27'!J12,'28'!J12)</f>
        <v>8.5</v>
      </c>
      <c r="K12" s="638">
        <f>AVERAGE('26'!K12,'27'!K12,'28'!K12)</f>
        <v>14.800000000000004</v>
      </c>
      <c r="L12" s="261">
        <f t="shared" si="1"/>
        <v>1.1135483870967704</v>
      </c>
      <c r="M12" s="126"/>
    </row>
    <row r="13" spans="1:13" ht="14.1" customHeight="1" x14ac:dyDescent="0.2">
      <c r="A13" s="258"/>
      <c r="B13" s="235" t="s">
        <v>17</v>
      </c>
      <c r="C13" s="236">
        <f>'20'!D56</f>
        <v>118088</v>
      </c>
      <c r="D13" s="237">
        <f>'20'!E56</f>
        <v>33939.199999999997</v>
      </c>
      <c r="E13" s="237">
        <f>'20'!F56</f>
        <v>363733.75538999995</v>
      </c>
      <c r="F13" s="238">
        <f t="shared" si="0"/>
        <v>3.3561645049502375E-2</v>
      </c>
      <c r="G13" s="777">
        <f>'20'!H56</f>
        <v>1.5134656568919519E-2</v>
      </c>
      <c r="H13" s="265">
        <f>AVERAGE('26'!H13,'27'!H13,'28'!H13)</f>
        <v>17.337383512544804</v>
      </c>
      <c r="I13" s="639">
        <f>MAX('26'!I13,'27'!I13,'28'!I13)</f>
        <v>24.6</v>
      </c>
      <c r="J13" s="639">
        <f>MIN('26'!J13,'27'!J13,'28'!J13)</f>
        <v>9.1999999999999993</v>
      </c>
      <c r="K13" s="639">
        <f>AVERAGE('26'!K13,'27'!K13,'28'!K13)</f>
        <v>15.466666666666661</v>
      </c>
      <c r="L13" s="267">
        <f t="shared" si="1"/>
        <v>1.8707168458781425</v>
      </c>
      <c r="M13" s="228"/>
    </row>
    <row r="14" spans="1:13" ht="14.1" customHeight="1" x14ac:dyDescent="0.2">
      <c r="A14" s="167"/>
      <c r="B14" s="139" t="s">
        <v>18</v>
      </c>
      <c r="C14" s="132">
        <f>'21'!D29</f>
        <v>92665</v>
      </c>
      <c r="D14" s="133">
        <f>'21'!E29</f>
        <v>34366.300000000003</v>
      </c>
      <c r="E14" s="133">
        <f>'21'!F29</f>
        <v>368308.16172000003</v>
      </c>
      <c r="F14" s="776">
        <f t="shared" si="0"/>
        <v>3.3983724659339659E-2</v>
      </c>
      <c r="G14" s="238">
        <f>'21'!H29</f>
        <v>-4.1824660406397034E-2</v>
      </c>
      <c r="H14" s="259">
        <f>AVERAGE('26'!H14,'27'!H14,'28'!H14)</f>
        <v>16.553584229390683</v>
      </c>
      <c r="I14" s="638">
        <f>MAX('26'!I14,'27'!I14,'28'!I14)</f>
        <v>24.3</v>
      </c>
      <c r="J14" s="638">
        <f>MIN('26'!J14,'27'!J14,'28'!J14)</f>
        <v>8.6999999999999993</v>
      </c>
      <c r="K14" s="638">
        <f>AVERAGE('26'!K14,'27'!K14,'28'!K14)</f>
        <v>15.066666666666675</v>
      </c>
      <c r="L14" s="261">
        <f t="shared" si="1"/>
        <v>1.4869175627240079</v>
      </c>
      <c r="M14" s="126"/>
    </row>
    <row r="15" spans="1:13" ht="14.1" customHeight="1" x14ac:dyDescent="0.2">
      <c r="A15" s="258"/>
      <c r="B15" s="235" t="s">
        <v>19</v>
      </c>
      <c r="C15" s="236">
        <f>'21'!D56</f>
        <v>384114</v>
      </c>
      <c r="D15" s="237">
        <f>'21'!E56</f>
        <v>125018.07100000001</v>
      </c>
      <c r="E15" s="237">
        <f>'21'!F56</f>
        <v>1339309.3873399999</v>
      </c>
      <c r="F15" s="238">
        <f t="shared" si="0"/>
        <v>0.12357782472285594</v>
      </c>
      <c r="G15" s="777">
        <f>'21'!H56</f>
        <v>-3.891091538355223E-3</v>
      </c>
      <c r="H15" s="265">
        <f>AVERAGE('26'!H15,'27'!H15,'28'!H15)</f>
        <v>17.26942652329749</v>
      </c>
      <c r="I15" s="639">
        <f>MAX('26'!I15,'27'!I15,'28'!I15)</f>
        <v>25.7</v>
      </c>
      <c r="J15" s="639">
        <f>MIN('26'!J15,'27'!J15,'28'!J15)</f>
        <v>8.6</v>
      </c>
      <c r="K15" s="639">
        <f>AVERAGE('26'!K15,'27'!K15,'28'!K15)</f>
        <v>15.599999999999994</v>
      </c>
      <c r="L15" s="267">
        <f t="shared" si="1"/>
        <v>1.6694265232974956</v>
      </c>
      <c r="M15" s="228"/>
    </row>
    <row r="16" spans="1:13" ht="14.1" customHeight="1" x14ac:dyDescent="0.2">
      <c r="A16" s="167"/>
      <c r="B16" s="139" t="s">
        <v>20</v>
      </c>
      <c r="C16" s="132">
        <f>'22'!D29</f>
        <v>187131</v>
      </c>
      <c r="D16" s="133">
        <f>'22'!E29</f>
        <v>47948.5</v>
      </c>
      <c r="E16" s="133">
        <f>'22'!F29</f>
        <v>513871.81471999991</v>
      </c>
      <c r="F16" s="776">
        <f t="shared" si="0"/>
        <v>4.7414855484293715E-2</v>
      </c>
      <c r="G16" s="238">
        <f>'22'!H29</f>
        <v>-1.4656290265239338E-2</v>
      </c>
      <c r="H16" s="259">
        <f>AVERAGE('26'!H16,'27'!H16,'28'!H16)</f>
        <v>17.170896057347672</v>
      </c>
      <c r="I16" s="638">
        <f>MAX('26'!I16,'27'!I16,'28'!I16)</f>
        <v>25.8</v>
      </c>
      <c r="J16" s="638">
        <f>MIN('26'!J16,'27'!J16,'28'!J16)</f>
        <v>8.6</v>
      </c>
      <c r="K16" s="638">
        <f>AVERAGE('26'!K16,'27'!K16,'28'!K16)</f>
        <v>15.266666666666667</v>
      </c>
      <c r="L16" s="261">
        <f t="shared" si="1"/>
        <v>1.9042293906810048</v>
      </c>
      <c r="M16" s="126"/>
    </row>
    <row r="17" spans="1:18" ht="14.1" customHeight="1" x14ac:dyDescent="0.2">
      <c r="A17" s="258"/>
      <c r="B17" s="235" t="s">
        <v>21</v>
      </c>
      <c r="C17" s="236">
        <f>'22'!D56</f>
        <v>136157</v>
      </c>
      <c r="D17" s="237">
        <f>'22'!E56</f>
        <v>41742.899999999994</v>
      </c>
      <c r="E17" s="237">
        <f>'22'!F56</f>
        <v>447364.90403999982</v>
      </c>
      <c r="F17" s="238">
        <f t="shared" si="0"/>
        <v>4.1278275371766475E-2</v>
      </c>
      <c r="G17" s="777">
        <f>'22'!H56</f>
        <v>-5.043016574233751E-2</v>
      </c>
      <c r="H17" s="265">
        <f>AVERAGE('26'!H17,'27'!H17,'28'!H17)</f>
        <v>17.362222222222226</v>
      </c>
      <c r="I17" s="639">
        <f>MAX('26'!I17,'27'!I17,'28'!I17)</f>
        <v>25.8</v>
      </c>
      <c r="J17" s="639">
        <f>MIN('26'!J17,'27'!J17,'28'!J17)</f>
        <v>8.5</v>
      </c>
      <c r="K17" s="639">
        <f>AVERAGE('26'!K17,'27'!K17,'28'!K17)</f>
        <v>16.166666666666671</v>
      </c>
      <c r="L17" s="267">
        <f t="shared" si="1"/>
        <v>1.1955555555555542</v>
      </c>
      <c r="M17" s="228"/>
    </row>
    <row r="18" spans="1:18" ht="14.1" customHeight="1" x14ac:dyDescent="0.2">
      <c r="A18" s="167"/>
      <c r="B18" s="139" t="s">
        <v>22</v>
      </c>
      <c r="C18" s="132">
        <f>'23'!D29</f>
        <v>159102</v>
      </c>
      <c r="D18" s="133">
        <f>'23'!E29</f>
        <v>44759.200000000004</v>
      </c>
      <c r="E18" s="133">
        <f>'23'!F29</f>
        <v>479689.75810999994</v>
      </c>
      <c r="F18" s="776">
        <f t="shared" si="0"/>
        <v>4.4260883563879659E-2</v>
      </c>
      <c r="G18" s="238">
        <f>'23'!H29</f>
        <v>5.533227446425544E-3</v>
      </c>
      <c r="H18" s="259">
        <f>AVERAGE('26'!H18,'27'!H18,'28'!H18)</f>
        <v>17.300071684587817</v>
      </c>
      <c r="I18" s="638">
        <f>MAX('26'!I18,'27'!I18,'28'!I18)</f>
        <v>22.7</v>
      </c>
      <c r="J18" s="638">
        <f>MIN('26'!J18,'27'!J18,'28'!J18)</f>
        <v>9.6999999999999993</v>
      </c>
      <c r="K18" s="638">
        <f>AVERAGE('26'!K18,'27'!K18,'28'!K18)</f>
        <v>15.766666666666667</v>
      </c>
      <c r="L18" s="261">
        <f t="shared" si="1"/>
        <v>1.5334050179211491</v>
      </c>
      <c r="M18" s="126"/>
    </row>
    <row r="19" spans="1:18" ht="14.1" customHeight="1" x14ac:dyDescent="0.2">
      <c r="A19" s="258"/>
      <c r="B19" s="235" t="s">
        <v>3</v>
      </c>
      <c r="C19" s="236">
        <f>'23'!D56</f>
        <v>426660</v>
      </c>
      <c r="D19" s="237">
        <f>'23'!E56</f>
        <v>63047.400002327777</v>
      </c>
      <c r="E19" s="237">
        <f>'23'!F56</f>
        <v>675064.07829894638</v>
      </c>
      <c r="F19" s="238">
        <f t="shared" si="0"/>
        <v>6.2288035261523607E-2</v>
      </c>
      <c r="G19" s="777">
        <f>'23'!H56</f>
        <v>-8.7850378718603451E-3</v>
      </c>
      <c r="H19" s="265">
        <f>AVERAGE('26'!H19,'27'!H19,'28'!H19)</f>
        <v>19.567634408602153</v>
      </c>
      <c r="I19" s="639">
        <f>MAX('26'!I19,'27'!I19,'28'!I19)</f>
        <v>26.1</v>
      </c>
      <c r="J19" s="639">
        <f>MIN('26'!J19,'27'!J19,'28'!J19)</f>
        <v>11.9</v>
      </c>
      <c r="K19" s="639">
        <f>AVERAGE('26'!K19,'27'!K19,'28'!K19)</f>
        <v>17.100000000000005</v>
      </c>
      <c r="L19" s="267">
        <f t="shared" si="1"/>
        <v>2.467634408602148</v>
      </c>
      <c r="M19" s="228"/>
    </row>
    <row r="20" spans="1:18" ht="14.1" customHeight="1" x14ac:dyDescent="0.2">
      <c r="A20" s="167"/>
      <c r="B20" s="139" t="s">
        <v>23</v>
      </c>
      <c r="C20" s="140">
        <f>'24'!D29</f>
        <v>254059</v>
      </c>
      <c r="D20" s="141">
        <f>'24'!E29</f>
        <v>143379.766</v>
      </c>
      <c r="E20" s="141">
        <f>'24'!F29</f>
        <v>1536584.0642699997</v>
      </c>
      <c r="F20" s="776">
        <f t="shared" si="0"/>
        <v>0.14178032197879784</v>
      </c>
      <c r="G20" s="165">
        <f>'24'!H29</f>
        <v>0.10176422955452702</v>
      </c>
      <c r="H20" s="259">
        <f>AVERAGE('26'!H20,'27'!H20,'28'!H20)</f>
        <v>17.972795698924731</v>
      </c>
      <c r="I20" s="638">
        <f>MAX('26'!I20,'27'!I20,'28'!I20)</f>
        <v>25.8</v>
      </c>
      <c r="J20" s="638">
        <f>MIN('26'!J20,'27'!J20,'28'!J20)</f>
        <v>9.9</v>
      </c>
      <c r="K20" s="638">
        <f>AVERAGE('26'!K20,'27'!K20,'28'!K20)</f>
        <v>16.7</v>
      </c>
      <c r="L20" s="261">
        <f t="shared" si="1"/>
        <v>1.2727956989247318</v>
      </c>
      <c r="M20" s="239"/>
      <c r="N20" s="134"/>
      <c r="P20" s="134"/>
      <c r="Q20" s="134"/>
      <c r="R20" s="134"/>
    </row>
    <row r="21" spans="1:18" ht="14.1" customHeight="1" x14ac:dyDescent="0.2">
      <c r="A21" s="258"/>
      <c r="B21" s="235" t="s">
        <v>24</v>
      </c>
      <c r="C21" s="230">
        <f>'24'!D56</f>
        <v>225650</v>
      </c>
      <c r="D21" s="231">
        <f>'24'!E56</f>
        <v>246966.28400000001</v>
      </c>
      <c r="E21" s="231">
        <f>'24'!F56</f>
        <v>2645034.3688300001</v>
      </c>
      <c r="F21" s="238">
        <f t="shared" si="0"/>
        <v>0.24405682264827158</v>
      </c>
      <c r="G21" s="783">
        <f>'24'!H56</f>
        <v>0.65310654666616241</v>
      </c>
      <c r="H21" s="265">
        <f>AVERAGE('26'!H21,'27'!H21,'28'!H21)</f>
        <v>17.657992831541218</v>
      </c>
      <c r="I21" s="639">
        <f>MAX('26'!I21,'27'!I21,'28'!I21)</f>
        <v>24.4</v>
      </c>
      <c r="J21" s="639">
        <f>MIN('26'!J21,'27'!J21,'28'!J21)</f>
        <v>10.199999999999999</v>
      </c>
      <c r="K21" s="639">
        <f>AVERAGE('26'!K21,'27'!K21,'28'!K21)</f>
        <v>16.733333333333331</v>
      </c>
      <c r="L21" s="267">
        <f t="shared" si="1"/>
        <v>0.92465949820788751</v>
      </c>
      <c r="M21" s="240"/>
      <c r="N21" s="134"/>
      <c r="P21" s="134"/>
      <c r="Q21" s="134"/>
      <c r="R21" s="134"/>
    </row>
    <row r="22" spans="1:18" ht="14.1" customHeight="1" x14ac:dyDescent="0.2">
      <c r="A22" s="167"/>
      <c r="B22" s="139" t="s">
        <v>25</v>
      </c>
      <c r="C22" s="140">
        <f>'25'!D29</f>
        <v>114677</v>
      </c>
      <c r="D22" s="141">
        <f>'25'!E29</f>
        <v>37806.273000000001</v>
      </c>
      <c r="E22" s="141">
        <f>'25'!F29</f>
        <v>405166.30250000005</v>
      </c>
      <c r="F22" s="776">
        <f t="shared" si="0"/>
        <v>3.7384618361703356E-2</v>
      </c>
      <c r="G22" s="165">
        <f>'25'!H29</f>
        <v>-1.2359136603412981E-2</v>
      </c>
      <c r="H22" s="259">
        <f>AVERAGE('26'!H22,'27'!H22,'28'!H22)</f>
        <v>17.136738351254479</v>
      </c>
      <c r="I22" s="638">
        <f>MAX('26'!I22,'27'!I22,'28'!I22)</f>
        <v>25.3</v>
      </c>
      <c r="J22" s="638">
        <f>MIN('26'!J22,'27'!J22,'28'!J22)</f>
        <v>8.9</v>
      </c>
      <c r="K22" s="638">
        <f>AVERAGE('26'!K22,'27'!K22,'28'!K22)</f>
        <v>15.366666666666665</v>
      </c>
      <c r="L22" s="261">
        <f t="shared" si="1"/>
        <v>1.7700716845878137</v>
      </c>
      <c r="M22" s="239"/>
      <c r="N22" s="134"/>
      <c r="P22" s="134"/>
      <c r="Q22" s="134"/>
      <c r="R22" s="134"/>
    </row>
    <row r="23" spans="1:18" ht="14.1" customHeight="1" thickBot="1" x14ac:dyDescent="0.25">
      <c r="A23" s="292"/>
      <c r="B23" s="288" t="s">
        <v>26</v>
      </c>
      <c r="C23" s="253">
        <f>'25'!D56</f>
        <v>158474</v>
      </c>
      <c r="D23" s="254">
        <f>'25'!E56</f>
        <v>43267.9</v>
      </c>
      <c r="E23" s="254">
        <f>'25'!F56</f>
        <v>463708.56045000005</v>
      </c>
      <c r="F23" s="781">
        <f t="shared" si="0"/>
        <v>4.2786301468094326E-2</v>
      </c>
      <c r="G23" s="784">
        <f>'25'!H56</f>
        <v>1.0280753532768657E-2</v>
      </c>
      <c r="H23" s="265">
        <f>AVERAGE('26'!H23,'27'!H23,'28'!H23)</f>
        <v>17.12777777777778</v>
      </c>
      <c r="I23" s="639">
        <f>MAX('26'!I23,'27'!I23,'28'!I23)</f>
        <v>26</v>
      </c>
      <c r="J23" s="639">
        <f>MIN('26'!J23,'27'!J23,'28'!J23)</f>
        <v>8.1999999999999993</v>
      </c>
      <c r="K23" s="639">
        <f>AVERAGE('26'!K23,'27'!K23,'28'!K23)</f>
        <v>16.599999999999994</v>
      </c>
      <c r="L23" s="267">
        <f t="shared" si="1"/>
        <v>0.52777777777778567</v>
      </c>
      <c r="M23" s="255"/>
      <c r="N23" s="134"/>
    </row>
    <row r="24" spans="1:18" ht="14.1" customHeight="1" thickTop="1" x14ac:dyDescent="0.2">
      <c r="A24" s="167"/>
      <c r="B24" s="139" t="s">
        <v>2</v>
      </c>
      <c r="C24" s="285">
        <f>SUM(C10:C23)</f>
        <v>2834917</v>
      </c>
      <c r="D24" s="141">
        <f>SUM(D10:D23)</f>
        <v>1011533.9860023278</v>
      </c>
      <c r="E24" s="141">
        <f>SUM(E10:E23)</f>
        <v>10837780.891058946</v>
      </c>
      <c r="F24" s="284">
        <f>SUM(F10:F23)</f>
        <v>1</v>
      </c>
      <c r="G24" s="165">
        <f>'9'!H35</f>
        <v>0.11379758439899287</v>
      </c>
      <c r="H24" s="643">
        <f>AVERAGE('26'!H24,'27'!H24,'28'!H24)</f>
        <v>17.378530465949819</v>
      </c>
      <c r="I24" s="644">
        <f>MAX('26'!I24,'27'!I24,'28'!I24)</f>
        <v>24.8</v>
      </c>
      <c r="J24" s="644">
        <f>MIN('26'!J24,'27'!J24,'28'!J24)</f>
        <v>9.5</v>
      </c>
      <c r="K24" s="644">
        <f>AVERAGE('26'!K24,'27'!K24,'28'!K24)</f>
        <v>15.918387096774197</v>
      </c>
      <c r="L24" s="645">
        <f t="shared" si="1"/>
        <v>1.460143369175622</v>
      </c>
      <c r="M24" s="126"/>
      <c r="O24" s="870"/>
    </row>
    <row r="25" spans="1:18" ht="14.1" customHeight="1" x14ac:dyDescent="0.2">
      <c r="A25" s="258"/>
      <c r="B25" s="235" t="s">
        <v>96</v>
      </c>
      <c r="C25" s="227"/>
      <c r="D25" s="231">
        <f>'10'!E36+'11'!E36+'12'!E36+'13'!E28</f>
        <v>15038.959212191701</v>
      </c>
      <c r="E25" s="231">
        <f>'10'!F36+'11'!F36+'12'!F36+'13'!F28</f>
        <v>161436.86414000002</v>
      </c>
      <c r="F25" s="234"/>
      <c r="G25" s="786">
        <f>'9'!H36</f>
        <v>-0.23576059615490438</v>
      </c>
      <c r="H25" s="265">
        <f>AVERAGE('26'!H25,'27'!H25,'28'!H25)</f>
        <v>17.378530465949819</v>
      </c>
      <c r="I25" s="639">
        <f>MAX('26'!I25,'27'!I25,'28'!I25)</f>
        <v>24.8</v>
      </c>
      <c r="J25" s="639">
        <f>MIN('26'!J25,'27'!J25,'28'!J25)</f>
        <v>9.5</v>
      </c>
      <c r="K25" s="639">
        <f>AVERAGE('26'!K25,'27'!K25,'28'!K25)</f>
        <v>15.918387096774197</v>
      </c>
      <c r="L25" s="267">
        <f t="shared" si="1"/>
        <v>1.460143369175622</v>
      </c>
      <c r="M25" s="228"/>
    </row>
    <row r="26" spans="1:18" ht="14.1" customHeight="1" x14ac:dyDescent="0.2">
      <c r="A26" s="293"/>
      <c r="B26" s="289" t="s">
        <v>177</v>
      </c>
      <c r="C26" s="286">
        <f>C24+C25</f>
        <v>2834917</v>
      </c>
      <c r="D26" s="146">
        <f t="shared" ref="D26:E26" si="2">D24+D25</f>
        <v>1026572.9452145195</v>
      </c>
      <c r="E26" s="290">
        <f t="shared" si="2"/>
        <v>10999217.755198946</v>
      </c>
      <c r="F26" s="782"/>
      <c r="G26" s="787">
        <f>'9'!H37</f>
        <v>0.10638407356314669</v>
      </c>
      <c r="H26" s="640">
        <f>AVERAGE('26'!H26,'27'!H26,'28'!H26)</f>
        <v>17.378530465949819</v>
      </c>
      <c r="I26" s="641">
        <f>MAX('26'!I26,'27'!I26,'28'!I26)</f>
        <v>24.8</v>
      </c>
      <c r="J26" s="641">
        <f>MIN('26'!J26,'27'!J26,'28'!J26)</f>
        <v>9.5</v>
      </c>
      <c r="K26" s="641">
        <f>AVERAGE('26'!K26,'27'!K26,'28'!K26)</f>
        <v>15.918387096774197</v>
      </c>
      <c r="L26" s="642">
        <f t="shared" si="1"/>
        <v>1.460143369175622</v>
      </c>
      <c r="M26" s="291"/>
    </row>
    <row r="27" spans="1:18" ht="15" customHeight="1" x14ac:dyDescent="0.2">
      <c r="A27" s="167"/>
      <c r="B27" s="139"/>
      <c r="C27" s="257"/>
      <c r="D27" s="1044" t="s">
        <v>175</v>
      </c>
      <c r="E27" s="1045"/>
      <c r="F27" s="1045"/>
      <c r="G27" s="1046"/>
      <c r="H27" s="1038" t="s">
        <v>173</v>
      </c>
      <c r="I27" s="1039"/>
      <c r="J27" s="1039"/>
      <c r="K27" s="1039"/>
      <c r="L27" s="1040"/>
      <c r="M27" s="126"/>
    </row>
    <row r="28" spans="1:18" ht="15" customHeight="1" x14ac:dyDescent="0.2">
      <c r="A28" s="126"/>
      <c r="B28" s="256"/>
      <c r="C28" s="138"/>
      <c r="D28" s="1047"/>
      <c r="E28" s="1048"/>
      <c r="F28" s="1048"/>
      <c r="G28" s="1049"/>
      <c r="H28" s="1041" t="s">
        <v>174</v>
      </c>
      <c r="I28" s="1042"/>
      <c r="J28" s="1042"/>
      <c r="K28" s="1042"/>
      <c r="L28" s="1043"/>
      <c r="M28" s="126"/>
    </row>
    <row r="29" spans="1:18" ht="30" customHeight="1" x14ac:dyDescent="0.2">
      <c r="A29" s="126"/>
      <c r="B29" s="256"/>
      <c r="C29" s="138"/>
      <c r="D29" s="138"/>
      <c r="E29" s="138"/>
      <c r="F29" s="138"/>
      <c r="G29" s="138"/>
      <c r="H29" s="138"/>
      <c r="I29" s="138"/>
      <c r="J29" s="138"/>
      <c r="K29" s="138"/>
      <c r="L29" s="226"/>
      <c r="M29" s="126"/>
    </row>
    <row r="30" spans="1:18" ht="15" customHeight="1" x14ac:dyDescent="0.2">
      <c r="A30" s="167"/>
      <c r="B30" s="366"/>
      <c r="C30" s="366"/>
      <c r="D30" s="138"/>
      <c r="E30" s="469"/>
      <c r="F30" s="470"/>
      <c r="G30" s="470"/>
      <c r="H30" s="138"/>
      <c r="I30" s="139"/>
      <c r="J30" s="366"/>
      <c r="K30" s="138"/>
      <c r="L30" s="138"/>
      <c r="M30" s="148"/>
    </row>
    <row r="31" spans="1:18" ht="18" customHeight="1" x14ac:dyDescent="0.2">
      <c r="A31" s="167"/>
      <c r="B31" s="138"/>
      <c r="C31" s="138"/>
      <c r="D31" s="138"/>
      <c r="E31" s="469"/>
      <c r="F31" s="470"/>
      <c r="G31" s="470"/>
      <c r="H31" s="138"/>
      <c r="I31" s="138"/>
      <c r="J31" s="138"/>
      <c r="K31" s="138"/>
      <c r="L31" s="226"/>
      <c r="M31" s="148"/>
    </row>
    <row r="32" spans="1:18" ht="15" customHeight="1" x14ac:dyDescent="0.25">
      <c r="A32" s="167"/>
      <c r="B32" s="1036" t="s">
        <v>197</v>
      </c>
      <c r="C32" s="990"/>
      <c r="D32" s="990"/>
      <c r="E32" s="990"/>
      <c r="F32" s="990"/>
      <c r="G32" s="990" t="s">
        <v>198</v>
      </c>
      <c r="H32" s="990"/>
      <c r="I32" s="990"/>
      <c r="J32" s="990"/>
      <c r="K32" s="990"/>
      <c r="L32" s="993"/>
      <c r="M32" s="148"/>
    </row>
    <row r="33" spans="1:13" ht="15" customHeight="1" x14ac:dyDescent="0.2">
      <c r="A33" s="167"/>
      <c r="C33" s="483" t="str">
        <f>G5</f>
        <v>III. čtvrtletí</v>
      </c>
      <c r="D33" s="484">
        <f>H5</f>
        <v>2016</v>
      </c>
      <c r="I33" s="471" t="str">
        <f>G5</f>
        <v>III. čtvrtletí</v>
      </c>
      <c r="J33" s="472">
        <f>H5</f>
        <v>2016</v>
      </c>
      <c r="M33" s="256"/>
    </row>
    <row r="34" spans="1:13" ht="15" customHeight="1" x14ac:dyDescent="0.2">
      <c r="A34" s="16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226"/>
      <c r="M34" s="148"/>
    </row>
    <row r="35" spans="1:13" ht="15" customHeight="1" x14ac:dyDescent="0.2">
      <c r="A35" s="16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226"/>
      <c r="M35" s="148"/>
    </row>
    <row r="36" spans="1:13" ht="15" customHeight="1" x14ac:dyDescent="0.2">
      <c r="A36" s="16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226"/>
      <c r="M36" s="148"/>
    </row>
    <row r="37" spans="1:13" ht="15" customHeight="1" x14ac:dyDescent="0.2">
      <c r="A37" s="16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226"/>
      <c r="M37" s="148"/>
    </row>
    <row r="38" spans="1:13" ht="15" customHeight="1" x14ac:dyDescent="0.2">
      <c r="A38" s="16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226"/>
      <c r="M38" s="148"/>
    </row>
    <row r="39" spans="1:13" ht="15" customHeight="1" x14ac:dyDescent="0.2">
      <c r="A39" s="167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226"/>
      <c r="M39" s="148"/>
    </row>
    <row r="40" spans="1:13" ht="15" customHeight="1" x14ac:dyDescent="0.2">
      <c r="A40" s="16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226"/>
      <c r="M40" s="148"/>
    </row>
    <row r="41" spans="1:13" ht="15" customHeight="1" x14ac:dyDescent="0.2">
      <c r="A41" s="16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226"/>
      <c r="M41" s="148"/>
    </row>
    <row r="42" spans="1:13" ht="15" customHeight="1" x14ac:dyDescent="0.2">
      <c r="A42" s="16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226"/>
      <c r="M42" s="148"/>
    </row>
    <row r="43" spans="1:13" ht="15" customHeight="1" x14ac:dyDescent="0.2">
      <c r="A43" s="167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226"/>
      <c r="M43" s="148"/>
    </row>
    <row r="44" spans="1:13" ht="15" customHeight="1" x14ac:dyDescent="0.2">
      <c r="A44" s="167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226"/>
      <c r="M44" s="148"/>
    </row>
    <row r="45" spans="1:13" ht="15" customHeight="1" x14ac:dyDescent="0.2">
      <c r="A45" s="167"/>
      <c r="B45" s="126"/>
      <c r="F45" s="126"/>
      <c r="G45" s="126"/>
      <c r="H45" s="126"/>
      <c r="I45" s="126"/>
      <c r="J45" s="126"/>
      <c r="K45" s="126"/>
      <c r="L45" s="167"/>
      <c r="M45" s="148"/>
    </row>
    <row r="46" spans="1:13" ht="15" customHeight="1" x14ac:dyDescent="0.2">
      <c r="A46" s="167"/>
      <c r="B46" s="126"/>
      <c r="F46" s="126"/>
      <c r="G46" s="126"/>
      <c r="H46" s="126"/>
      <c r="I46" s="126"/>
      <c r="J46" s="126"/>
      <c r="K46" s="126"/>
      <c r="L46" s="167"/>
      <c r="M46" s="148"/>
    </row>
    <row r="47" spans="1:13" ht="15" customHeight="1" x14ac:dyDescent="0.2">
      <c r="A47" s="167"/>
      <c r="B47" s="126"/>
      <c r="F47" s="126"/>
      <c r="G47" s="126"/>
      <c r="H47" s="126"/>
      <c r="I47" s="126"/>
      <c r="J47" s="126"/>
      <c r="K47" s="126"/>
      <c r="L47" s="167"/>
      <c r="M47" s="148"/>
    </row>
    <row r="48" spans="1:13" ht="15" customHeight="1" x14ac:dyDescent="0.2">
      <c r="A48" s="167"/>
      <c r="B48" s="126"/>
      <c r="F48" s="126"/>
      <c r="G48" s="126"/>
      <c r="H48" s="126"/>
      <c r="I48" s="126"/>
      <c r="J48" s="126"/>
      <c r="K48" s="126"/>
      <c r="L48" s="167"/>
      <c r="M48" s="148"/>
    </row>
    <row r="49" spans="1:13" ht="15" customHeight="1" x14ac:dyDescent="0.2">
      <c r="A49" s="167"/>
      <c r="B49" s="126"/>
      <c r="F49" s="126"/>
      <c r="G49" s="126"/>
      <c r="H49" s="126"/>
      <c r="I49" s="126"/>
      <c r="J49" s="126"/>
      <c r="K49" s="126"/>
      <c r="L49" s="167"/>
      <c r="M49" s="148"/>
    </row>
    <row r="50" spans="1:13" ht="15" customHeight="1" x14ac:dyDescent="0.2">
      <c r="A50" s="167"/>
      <c r="B50" s="126"/>
      <c r="F50" s="126"/>
      <c r="G50" s="126"/>
      <c r="H50" s="126"/>
      <c r="I50" s="126"/>
      <c r="J50" s="126"/>
      <c r="K50" s="126"/>
      <c r="L50" s="167"/>
      <c r="M50" s="148"/>
    </row>
    <row r="51" spans="1:13" ht="15" customHeight="1" x14ac:dyDescent="0.2">
      <c r="A51" s="167"/>
      <c r="B51" s="126"/>
      <c r="F51" s="126"/>
      <c r="G51" s="126"/>
      <c r="H51" s="126"/>
      <c r="I51" s="126"/>
      <c r="J51" s="126"/>
      <c r="K51" s="126"/>
      <c r="L51" s="167"/>
      <c r="M51" s="148"/>
    </row>
    <row r="52" spans="1:13" ht="15" customHeight="1" x14ac:dyDescent="0.2">
      <c r="A52" s="167"/>
      <c r="B52" s="126"/>
      <c r="F52" s="228"/>
      <c r="G52" s="228"/>
      <c r="H52" s="228"/>
      <c r="I52" s="228"/>
      <c r="J52" s="228"/>
      <c r="K52" s="228"/>
      <c r="L52" s="258"/>
      <c r="M52" s="148"/>
    </row>
    <row r="53" spans="1:13" ht="15" customHeight="1" x14ac:dyDescent="0.2">
      <c r="A53" s="245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44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H27:L27"/>
    <mergeCell ref="H28:L28"/>
    <mergeCell ref="D27:G28"/>
    <mergeCell ref="G32:L32"/>
    <mergeCell ref="B32:F32"/>
    <mergeCell ref="C8:C9"/>
    <mergeCell ref="K1:M1"/>
    <mergeCell ref="B3:L3"/>
    <mergeCell ref="B5:C5"/>
    <mergeCell ref="H7:L7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/>
  </sheetViews>
  <sheetFormatPr defaultRowHeight="12.75" x14ac:dyDescent="0.25"/>
  <cols>
    <col min="1" max="18" width="7.7109375" style="298" customWidth="1"/>
    <col min="19" max="19" width="1.7109375" style="298" customWidth="1"/>
    <col min="20" max="20" width="9.28515625" style="298" bestFit="1" customWidth="1"/>
    <col min="21" max="21" width="11.42578125" style="298" bestFit="1" customWidth="1"/>
    <col min="22" max="260" width="9.140625" style="298"/>
    <col min="261" max="273" width="10.7109375" style="298" customWidth="1"/>
    <col min="274" max="516" width="9.140625" style="298"/>
    <col min="517" max="529" width="10.7109375" style="298" customWidth="1"/>
    <col min="530" max="772" width="9.140625" style="298"/>
    <col min="773" max="785" width="10.7109375" style="298" customWidth="1"/>
    <col min="786" max="1028" width="9.140625" style="298"/>
    <col min="1029" max="1041" width="10.7109375" style="298" customWidth="1"/>
    <col min="1042" max="1284" width="9.140625" style="298"/>
    <col min="1285" max="1297" width="10.7109375" style="298" customWidth="1"/>
    <col min="1298" max="1540" width="9.140625" style="298"/>
    <col min="1541" max="1553" width="10.7109375" style="298" customWidth="1"/>
    <col min="1554" max="1796" width="9.140625" style="298"/>
    <col min="1797" max="1809" width="10.7109375" style="298" customWidth="1"/>
    <col min="1810" max="2052" width="9.140625" style="298"/>
    <col min="2053" max="2065" width="10.7109375" style="298" customWidth="1"/>
    <col min="2066" max="2308" width="9.140625" style="298"/>
    <col min="2309" max="2321" width="10.7109375" style="298" customWidth="1"/>
    <col min="2322" max="2564" width="9.140625" style="298"/>
    <col min="2565" max="2577" width="10.7109375" style="298" customWidth="1"/>
    <col min="2578" max="2820" width="9.140625" style="298"/>
    <col min="2821" max="2833" width="10.7109375" style="298" customWidth="1"/>
    <col min="2834" max="3076" width="9.140625" style="298"/>
    <col min="3077" max="3089" width="10.7109375" style="298" customWidth="1"/>
    <col min="3090" max="3332" width="9.140625" style="298"/>
    <col min="3333" max="3345" width="10.7109375" style="298" customWidth="1"/>
    <col min="3346" max="3588" width="9.140625" style="298"/>
    <col min="3589" max="3601" width="10.7109375" style="298" customWidth="1"/>
    <col min="3602" max="3844" width="9.140625" style="298"/>
    <col min="3845" max="3857" width="10.7109375" style="298" customWidth="1"/>
    <col min="3858" max="4100" width="9.140625" style="298"/>
    <col min="4101" max="4113" width="10.7109375" style="298" customWidth="1"/>
    <col min="4114" max="4356" width="9.140625" style="298"/>
    <col min="4357" max="4369" width="10.7109375" style="298" customWidth="1"/>
    <col min="4370" max="4612" width="9.140625" style="298"/>
    <col min="4613" max="4625" width="10.7109375" style="298" customWidth="1"/>
    <col min="4626" max="4868" width="9.140625" style="298"/>
    <col min="4869" max="4881" width="10.7109375" style="298" customWidth="1"/>
    <col min="4882" max="5124" width="9.140625" style="298"/>
    <col min="5125" max="5137" width="10.7109375" style="298" customWidth="1"/>
    <col min="5138" max="5380" width="9.140625" style="298"/>
    <col min="5381" max="5393" width="10.7109375" style="298" customWidth="1"/>
    <col min="5394" max="5636" width="9.140625" style="298"/>
    <col min="5637" max="5649" width="10.7109375" style="298" customWidth="1"/>
    <col min="5650" max="5892" width="9.140625" style="298"/>
    <col min="5893" max="5905" width="10.7109375" style="298" customWidth="1"/>
    <col min="5906" max="6148" width="9.140625" style="298"/>
    <col min="6149" max="6161" width="10.7109375" style="298" customWidth="1"/>
    <col min="6162" max="6404" width="9.140625" style="298"/>
    <col min="6405" max="6417" width="10.7109375" style="298" customWidth="1"/>
    <col min="6418" max="6660" width="9.140625" style="298"/>
    <col min="6661" max="6673" width="10.7109375" style="298" customWidth="1"/>
    <col min="6674" max="6916" width="9.140625" style="298"/>
    <col min="6917" max="6929" width="10.7109375" style="298" customWidth="1"/>
    <col min="6930" max="7172" width="9.140625" style="298"/>
    <col min="7173" max="7185" width="10.7109375" style="298" customWidth="1"/>
    <col min="7186" max="7428" width="9.140625" style="298"/>
    <col min="7429" max="7441" width="10.7109375" style="298" customWidth="1"/>
    <col min="7442" max="7684" width="9.140625" style="298"/>
    <col min="7685" max="7697" width="10.7109375" style="298" customWidth="1"/>
    <col min="7698" max="7940" width="9.140625" style="298"/>
    <col min="7941" max="7953" width="10.7109375" style="298" customWidth="1"/>
    <col min="7954" max="8196" width="9.140625" style="298"/>
    <col min="8197" max="8209" width="10.7109375" style="298" customWidth="1"/>
    <col min="8210" max="8452" width="9.140625" style="298"/>
    <col min="8453" max="8465" width="10.7109375" style="298" customWidth="1"/>
    <col min="8466" max="8708" width="9.140625" style="298"/>
    <col min="8709" max="8721" width="10.7109375" style="298" customWidth="1"/>
    <col min="8722" max="8964" width="9.140625" style="298"/>
    <col min="8965" max="8977" width="10.7109375" style="298" customWidth="1"/>
    <col min="8978" max="9220" width="9.140625" style="298"/>
    <col min="9221" max="9233" width="10.7109375" style="298" customWidth="1"/>
    <col min="9234" max="9476" width="9.140625" style="298"/>
    <col min="9477" max="9489" width="10.7109375" style="298" customWidth="1"/>
    <col min="9490" max="9732" width="9.140625" style="298"/>
    <col min="9733" max="9745" width="10.7109375" style="298" customWidth="1"/>
    <col min="9746" max="9988" width="9.140625" style="298"/>
    <col min="9989" max="10001" width="10.7109375" style="298" customWidth="1"/>
    <col min="10002" max="10244" width="9.140625" style="298"/>
    <col min="10245" max="10257" width="10.7109375" style="298" customWidth="1"/>
    <col min="10258" max="10500" width="9.140625" style="298"/>
    <col min="10501" max="10513" width="10.7109375" style="298" customWidth="1"/>
    <col min="10514" max="10756" width="9.140625" style="298"/>
    <col min="10757" max="10769" width="10.7109375" style="298" customWidth="1"/>
    <col min="10770" max="11012" width="9.140625" style="298"/>
    <col min="11013" max="11025" width="10.7109375" style="298" customWidth="1"/>
    <col min="11026" max="11268" width="9.140625" style="298"/>
    <col min="11269" max="11281" width="10.7109375" style="298" customWidth="1"/>
    <col min="11282" max="11524" width="9.140625" style="298"/>
    <col min="11525" max="11537" width="10.7109375" style="298" customWidth="1"/>
    <col min="11538" max="11780" width="9.140625" style="298"/>
    <col min="11781" max="11793" width="10.7109375" style="298" customWidth="1"/>
    <col min="11794" max="12036" width="9.140625" style="298"/>
    <col min="12037" max="12049" width="10.7109375" style="298" customWidth="1"/>
    <col min="12050" max="12292" width="9.140625" style="298"/>
    <col min="12293" max="12305" width="10.7109375" style="298" customWidth="1"/>
    <col min="12306" max="12548" width="9.140625" style="298"/>
    <col min="12549" max="12561" width="10.7109375" style="298" customWidth="1"/>
    <col min="12562" max="12804" width="9.140625" style="298"/>
    <col min="12805" max="12817" width="10.7109375" style="298" customWidth="1"/>
    <col min="12818" max="13060" width="9.140625" style="298"/>
    <col min="13061" max="13073" width="10.7109375" style="298" customWidth="1"/>
    <col min="13074" max="13316" width="9.140625" style="298"/>
    <col min="13317" max="13329" width="10.7109375" style="298" customWidth="1"/>
    <col min="13330" max="13572" width="9.140625" style="298"/>
    <col min="13573" max="13585" width="10.7109375" style="298" customWidth="1"/>
    <col min="13586" max="13828" width="9.140625" style="298"/>
    <col min="13829" max="13841" width="10.7109375" style="298" customWidth="1"/>
    <col min="13842" max="14084" width="9.140625" style="298"/>
    <col min="14085" max="14097" width="10.7109375" style="298" customWidth="1"/>
    <col min="14098" max="14340" width="9.140625" style="298"/>
    <col min="14341" max="14353" width="10.7109375" style="298" customWidth="1"/>
    <col min="14354" max="14596" width="9.140625" style="298"/>
    <col min="14597" max="14609" width="10.7109375" style="298" customWidth="1"/>
    <col min="14610" max="14852" width="9.140625" style="298"/>
    <col min="14853" max="14865" width="10.7109375" style="298" customWidth="1"/>
    <col min="14866" max="15108" width="9.140625" style="298"/>
    <col min="15109" max="15121" width="10.7109375" style="298" customWidth="1"/>
    <col min="15122" max="15364" width="9.140625" style="298"/>
    <col min="15365" max="15377" width="10.7109375" style="298" customWidth="1"/>
    <col min="15378" max="15620" width="9.140625" style="298"/>
    <col min="15621" max="15633" width="10.7109375" style="298" customWidth="1"/>
    <col min="15634" max="15876" width="9.140625" style="298"/>
    <col min="15877" max="15889" width="10.7109375" style="298" customWidth="1"/>
    <col min="15890" max="16132" width="9.140625" style="298"/>
    <col min="16133" max="16145" width="10.7109375" style="298" customWidth="1"/>
    <col min="16146" max="16384" width="9.140625" style="298"/>
  </cols>
  <sheetData>
    <row r="1" spans="1:23" ht="13.5" customHeight="1" x14ac:dyDescent="0.25">
      <c r="Q1" s="943" t="s">
        <v>289</v>
      </c>
      <c r="R1" s="943"/>
      <c r="S1" s="943"/>
    </row>
    <row r="2" spans="1:23" ht="20.100000000000001" customHeight="1" x14ac:dyDescent="0.25">
      <c r="A2" s="942" t="s">
        <v>256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</row>
    <row r="3" spans="1:23" ht="20.100000000000001" customHeight="1" x14ac:dyDescent="0.25">
      <c r="A3" s="1050"/>
      <c r="B3" s="1050"/>
      <c r="C3" s="1050"/>
      <c r="D3" s="1050"/>
      <c r="E3" s="1050"/>
      <c r="F3" s="1050"/>
      <c r="G3" s="1050"/>
      <c r="H3" s="1050"/>
      <c r="I3" s="1050"/>
      <c r="J3" s="322"/>
      <c r="K3" s="323"/>
      <c r="L3" s="323"/>
      <c r="M3" s="323"/>
      <c r="N3" s="323"/>
      <c r="O3" s="323"/>
      <c r="P3" s="323"/>
      <c r="Q3" s="323"/>
      <c r="R3" s="323"/>
    </row>
    <row r="4" spans="1:23" ht="17.25" customHeight="1" x14ac:dyDescent="0.25">
      <c r="A4" s="356"/>
      <c r="B4" s="1058">
        <v>2016</v>
      </c>
      <c r="C4" s="940"/>
      <c r="D4" s="940"/>
      <c r="E4" s="940"/>
      <c r="F4" s="940"/>
      <c r="G4" s="940"/>
      <c r="H4" s="940"/>
      <c r="I4" s="940"/>
      <c r="J4" s="940"/>
      <c r="K4" s="940"/>
      <c r="L4" s="940"/>
      <c r="M4" s="940"/>
      <c r="N4" s="940"/>
      <c r="O4" s="940"/>
      <c r="P4" s="940"/>
      <c r="Q4" s="940"/>
      <c r="R4" s="940"/>
      <c r="S4" s="319"/>
    </row>
    <row r="5" spans="1:23" ht="50.25" customHeight="1" x14ac:dyDescent="0.25">
      <c r="A5" s="356"/>
      <c r="B5" s="1051" t="s">
        <v>337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5"/>
      <c r="S5" s="319"/>
    </row>
    <row r="6" spans="1:23" ht="63" customHeight="1" x14ac:dyDescent="0.25">
      <c r="A6" s="300" t="s">
        <v>164</v>
      </c>
      <c r="B6" s="367" t="s">
        <v>297</v>
      </c>
      <c r="C6" s="369" t="s">
        <v>298</v>
      </c>
      <c r="D6" s="368" t="s">
        <v>299</v>
      </c>
      <c r="E6" s="369" t="s">
        <v>300</v>
      </c>
      <c r="F6" s="368" t="s">
        <v>301</v>
      </c>
      <c r="G6" s="369" t="s">
        <v>302</v>
      </c>
      <c r="H6" s="368" t="s">
        <v>303</v>
      </c>
      <c r="I6" s="369" t="s">
        <v>304</v>
      </c>
      <c r="J6" s="368" t="s">
        <v>305</v>
      </c>
      <c r="K6" s="369" t="s">
        <v>306</v>
      </c>
      <c r="L6" s="368" t="s">
        <v>307</v>
      </c>
      <c r="M6" s="369" t="s">
        <v>308</v>
      </c>
      <c r="N6" s="368" t="s">
        <v>309</v>
      </c>
      <c r="O6" s="387" t="s">
        <v>310</v>
      </c>
      <c r="P6" s="398" t="s">
        <v>311</v>
      </c>
      <c r="Q6" s="393" t="s">
        <v>312</v>
      </c>
      <c r="R6" s="397" t="s">
        <v>313</v>
      </c>
      <c r="S6" s="334"/>
    </row>
    <row r="7" spans="1:23" ht="15" customHeight="1" x14ac:dyDescent="0.25">
      <c r="A7" s="301" t="s">
        <v>27</v>
      </c>
      <c r="B7" s="373">
        <v>40575.634000000005</v>
      </c>
      <c r="C7" s="374">
        <v>173624.8</v>
      </c>
      <c r="D7" s="375">
        <v>29604.199999999997</v>
      </c>
      <c r="E7" s="376">
        <v>49405.4</v>
      </c>
      <c r="F7" s="375">
        <v>52573.7</v>
      </c>
      <c r="G7" s="376">
        <v>125572.113</v>
      </c>
      <c r="H7" s="375">
        <v>70458.299999999988</v>
      </c>
      <c r="I7" s="376">
        <v>55476</v>
      </c>
      <c r="J7" s="375">
        <v>54106.200000000004</v>
      </c>
      <c r="K7" s="374">
        <v>146750.74713716988</v>
      </c>
      <c r="L7" s="377">
        <v>137087.614</v>
      </c>
      <c r="M7" s="376">
        <v>117843.47200000001</v>
      </c>
      <c r="N7" s="375">
        <v>52068.224000000002</v>
      </c>
      <c r="O7" s="388">
        <v>64701.600000000006</v>
      </c>
      <c r="P7" s="375">
        <v>1169848.00413717</v>
      </c>
      <c r="Q7" s="394">
        <v>17417.079975371562</v>
      </c>
      <c r="R7" s="399">
        <v>1187265.0841125415</v>
      </c>
      <c r="S7" s="370"/>
      <c r="T7" s="306"/>
      <c r="U7" s="307"/>
      <c r="V7" s="307"/>
      <c r="W7" s="307"/>
    </row>
    <row r="8" spans="1:23" ht="15" customHeight="1" x14ac:dyDescent="0.25">
      <c r="A8" s="301" t="s">
        <v>28</v>
      </c>
      <c r="B8" s="373">
        <v>30948.815999999999</v>
      </c>
      <c r="C8" s="376">
        <v>127824.29999999999</v>
      </c>
      <c r="D8" s="375">
        <v>24099.4</v>
      </c>
      <c r="E8" s="376">
        <v>36617.800000000003</v>
      </c>
      <c r="F8" s="375">
        <v>40136.199999999997</v>
      </c>
      <c r="G8" s="376">
        <v>99312.134000000005</v>
      </c>
      <c r="H8" s="375">
        <v>52046.399999999994</v>
      </c>
      <c r="I8" s="376">
        <v>41069.5</v>
      </c>
      <c r="J8" s="375">
        <v>44239.1</v>
      </c>
      <c r="K8" s="374">
        <v>109441.91314686558</v>
      </c>
      <c r="L8" s="375">
        <v>104069.92300000001</v>
      </c>
      <c r="M8" s="376">
        <v>83967.01</v>
      </c>
      <c r="N8" s="375">
        <v>39745.578999999998</v>
      </c>
      <c r="O8" s="388">
        <v>48114.799999999996</v>
      </c>
      <c r="P8" s="375">
        <v>881632.87514686573</v>
      </c>
      <c r="Q8" s="394">
        <v>13345.005399937332</v>
      </c>
      <c r="R8" s="399">
        <v>894977.880546803</v>
      </c>
      <c r="S8" s="371"/>
      <c r="T8" s="308"/>
      <c r="U8" s="307"/>
      <c r="V8" s="307"/>
      <c r="W8" s="307"/>
    </row>
    <row r="9" spans="1:23" ht="15" customHeight="1" x14ac:dyDescent="0.25">
      <c r="A9" s="309" t="s">
        <v>29</v>
      </c>
      <c r="B9" s="378">
        <v>31668.880000000001</v>
      </c>
      <c r="C9" s="379">
        <v>127371.59999999999</v>
      </c>
      <c r="D9" s="380">
        <v>24517.300000000003</v>
      </c>
      <c r="E9" s="379">
        <v>37101.599999999999</v>
      </c>
      <c r="F9" s="380">
        <v>40080.1</v>
      </c>
      <c r="G9" s="379">
        <v>100895.34</v>
      </c>
      <c r="H9" s="380">
        <v>52766.3</v>
      </c>
      <c r="I9" s="379">
        <v>39983.5</v>
      </c>
      <c r="J9" s="380">
        <v>42007.200000000004</v>
      </c>
      <c r="K9" s="381">
        <v>109536.12615625451</v>
      </c>
      <c r="L9" s="380">
        <v>108694.997</v>
      </c>
      <c r="M9" s="379">
        <v>79286.828999999998</v>
      </c>
      <c r="N9" s="380">
        <v>39564.008999999998</v>
      </c>
      <c r="O9" s="389">
        <v>47999.9</v>
      </c>
      <c r="P9" s="412">
        <v>881473.68115625449</v>
      </c>
      <c r="Q9" s="395">
        <v>13454.228536660818</v>
      </c>
      <c r="R9" s="400">
        <v>894927.90969291527</v>
      </c>
      <c r="S9" s="372"/>
      <c r="T9" s="314"/>
      <c r="U9" s="307"/>
      <c r="V9" s="307"/>
      <c r="W9" s="307"/>
    </row>
    <row r="10" spans="1:23" ht="15" customHeight="1" x14ac:dyDescent="0.25">
      <c r="A10" s="354" t="s">
        <v>30</v>
      </c>
      <c r="B10" s="373">
        <v>20946.683999999997</v>
      </c>
      <c r="C10" s="376">
        <v>78945.7</v>
      </c>
      <c r="D10" s="375">
        <v>17308.2</v>
      </c>
      <c r="E10" s="376">
        <v>24703.599999999999</v>
      </c>
      <c r="F10" s="375">
        <v>27291.4</v>
      </c>
      <c r="G10" s="376">
        <v>70803.251999999993</v>
      </c>
      <c r="H10" s="375">
        <v>34327.299999999996</v>
      </c>
      <c r="I10" s="376">
        <v>27644.199999999997</v>
      </c>
      <c r="J10" s="375">
        <v>29929.4</v>
      </c>
      <c r="K10" s="374">
        <v>69615.804316893191</v>
      </c>
      <c r="L10" s="375">
        <v>77389.895999999993</v>
      </c>
      <c r="M10" s="376">
        <v>55295.470999999998</v>
      </c>
      <c r="N10" s="375">
        <v>26522.026000000002</v>
      </c>
      <c r="O10" s="388">
        <v>31579.5</v>
      </c>
      <c r="P10" s="375">
        <v>592302.43331689306</v>
      </c>
      <c r="Q10" s="394">
        <v>10382.184357370787</v>
      </c>
      <c r="R10" s="399">
        <v>602684.61767426389</v>
      </c>
      <c r="S10" s="371"/>
      <c r="T10" s="308"/>
      <c r="U10" s="307"/>
      <c r="V10" s="307"/>
      <c r="W10" s="307"/>
    </row>
    <row r="11" spans="1:23" ht="15" customHeight="1" x14ac:dyDescent="0.25">
      <c r="A11" s="354" t="s">
        <v>31</v>
      </c>
      <c r="B11" s="373">
        <v>14096.347000000002</v>
      </c>
      <c r="C11" s="376">
        <v>48846.7</v>
      </c>
      <c r="D11" s="375">
        <v>12475.2</v>
      </c>
      <c r="E11" s="376">
        <v>15876.5</v>
      </c>
      <c r="F11" s="375">
        <v>16678.2</v>
      </c>
      <c r="G11" s="376">
        <v>55785.704999999994</v>
      </c>
      <c r="H11" s="375">
        <v>22690.600000000002</v>
      </c>
      <c r="I11" s="376">
        <v>20507.400000000001</v>
      </c>
      <c r="J11" s="375">
        <v>20249.8</v>
      </c>
      <c r="K11" s="374">
        <v>37822.704373995351</v>
      </c>
      <c r="L11" s="375">
        <v>56945.210000000006</v>
      </c>
      <c r="M11" s="376">
        <v>47949.621999999996</v>
      </c>
      <c r="N11" s="375">
        <v>17729.048000000003</v>
      </c>
      <c r="O11" s="388">
        <v>21541.4</v>
      </c>
      <c r="P11" s="375">
        <v>409194.43637399538</v>
      </c>
      <c r="Q11" s="394">
        <v>6542.6257052776928</v>
      </c>
      <c r="R11" s="399">
        <v>415737.06207927305</v>
      </c>
      <c r="S11" s="371"/>
      <c r="T11" s="308"/>
      <c r="U11" s="307"/>
      <c r="V11" s="307"/>
      <c r="W11" s="307"/>
    </row>
    <row r="12" spans="1:23" ht="15" customHeight="1" x14ac:dyDescent="0.25">
      <c r="A12" s="355" t="s">
        <v>32</v>
      </c>
      <c r="B12" s="378">
        <v>9185.1299999999992</v>
      </c>
      <c r="C12" s="379">
        <v>30191.5</v>
      </c>
      <c r="D12" s="380">
        <v>8924.1</v>
      </c>
      <c r="E12" s="379">
        <v>11712</v>
      </c>
      <c r="F12" s="380">
        <v>11661.8</v>
      </c>
      <c r="G12" s="379">
        <v>44189.046000000002</v>
      </c>
      <c r="H12" s="380">
        <v>15970.900000000001</v>
      </c>
      <c r="I12" s="379">
        <v>14637.7</v>
      </c>
      <c r="J12" s="380">
        <v>15044.300000000001</v>
      </c>
      <c r="K12" s="381">
        <v>20897.171860825743</v>
      </c>
      <c r="L12" s="380">
        <v>48164.555</v>
      </c>
      <c r="M12" s="379">
        <v>48288.862000000001</v>
      </c>
      <c r="N12" s="380">
        <v>12983.113999999998</v>
      </c>
      <c r="O12" s="389">
        <v>15246.8</v>
      </c>
      <c r="P12" s="412">
        <v>307096.97886082571</v>
      </c>
      <c r="Q12" s="395">
        <v>4717.1868994793949</v>
      </c>
      <c r="R12" s="400">
        <v>311814.16576030513</v>
      </c>
      <c r="S12" s="371"/>
      <c r="T12" s="308"/>
      <c r="U12" s="307"/>
      <c r="V12" s="307"/>
      <c r="W12" s="307"/>
    </row>
    <row r="13" spans="1:23" ht="15" customHeight="1" x14ac:dyDescent="0.25">
      <c r="A13" s="354" t="s">
        <v>33</v>
      </c>
      <c r="B13" s="373">
        <v>8509.6139999999996</v>
      </c>
      <c r="C13" s="376">
        <v>27240.2</v>
      </c>
      <c r="D13" s="375">
        <v>8462.3000000000011</v>
      </c>
      <c r="E13" s="376">
        <v>9983.2000000000007</v>
      </c>
      <c r="F13" s="375">
        <v>10482.1</v>
      </c>
      <c r="G13" s="376">
        <v>40398.224000000009</v>
      </c>
      <c r="H13" s="375">
        <v>14945.399999999998</v>
      </c>
      <c r="I13" s="376">
        <v>13157.6</v>
      </c>
      <c r="J13" s="375">
        <v>13892.3</v>
      </c>
      <c r="K13" s="374">
        <v>20669.906688693809</v>
      </c>
      <c r="L13" s="375">
        <v>44140.432999999997</v>
      </c>
      <c r="M13" s="376">
        <v>55721.044999999998</v>
      </c>
      <c r="N13" s="375">
        <v>11008.26</v>
      </c>
      <c r="O13" s="388">
        <v>13355.2</v>
      </c>
      <c r="P13" s="375">
        <v>291965.78268869384</v>
      </c>
      <c r="Q13" s="394">
        <v>4683.9786735916277</v>
      </c>
      <c r="R13" s="399">
        <v>296649.76136228547</v>
      </c>
      <c r="S13" s="371"/>
      <c r="T13" s="308"/>
      <c r="U13" s="307"/>
      <c r="V13" s="307"/>
      <c r="W13" s="307"/>
    </row>
    <row r="14" spans="1:23" ht="15" customHeight="1" x14ac:dyDescent="0.25">
      <c r="A14" s="354" t="s">
        <v>34</v>
      </c>
      <c r="B14" s="373">
        <v>9390.2639999999992</v>
      </c>
      <c r="C14" s="376">
        <v>29146.399999999998</v>
      </c>
      <c r="D14" s="375">
        <v>9174</v>
      </c>
      <c r="E14" s="376">
        <v>11429.6</v>
      </c>
      <c r="F14" s="375">
        <v>11243.2</v>
      </c>
      <c r="G14" s="376">
        <v>37961.968000000001</v>
      </c>
      <c r="H14" s="375">
        <v>15960.499999999998</v>
      </c>
      <c r="I14" s="376">
        <v>13283</v>
      </c>
      <c r="J14" s="375">
        <v>14484.099999999999</v>
      </c>
      <c r="K14" s="374">
        <v>19453.173943464953</v>
      </c>
      <c r="L14" s="375">
        <v>46523.775999999998</v>
      </c>
      <c r="M14" s="376">
        <v>78012.084000000017</v>
      </c>
      <c r="N14" s="375">
        <v>13142.425999999999</v>
      </c>
      <c r="O14" s="388">
        <v>13924.900000000001</v>
      </c>
      <c r="P14" s="375">
        <v>323129.39194346499</v>
      </c>
      <c r="Q14" s="394">
        <v>4800.1254842320786</v>
      </c>
      <c r="R14" s="399">
        <v>327929.51742769708</v>
      </c>
      <c r="S14" s="371"/>
      <c r="T14" s="308"/>
      <c r="U14" s="307"/>
      <c r="V14" s="307"/>
      <c r="W14" s="307"/>
    </row>
    <row r="15" spans="1:23" ht="15" customHeight="1" x14ac:dyDescent="0.25">
      <c r="A15" s="355" t="s">
        <v>35</v>
      </c>
      <c r="B15" s="378">
        <v>11700.914000000001</v>
      </c>
      <c r="C15" s="379">
        <v>35319.199999999997</v>
      </c>
      <c r="D15" s="380">
        <v>10349.299999999999</v>
      </c>
      <c r="E15" s="379">
        <v>12526.400000000001</v>
      </c>
      <c r="F15" s="380">
        <v>12641</v>
      </c>
      <c r="G15" s="379">
        <v>46657.879000000001</v>
      </c>
      <c r="H15" s="380">
        <v>17042.599999999999</v>
      </c>
      <c r="I15" s="379">
        <v>15302.3</v>
      </c>
      <c r="J15" s="380">
        <v>16382.800000000001</v>
      </c>
      <c r="K15" s="381">
        <v>22924.319370169018</v>
      </c>
      <c r="L15" s="380">
        <v>52715.557000000001</v>
      </c>
      <c r="M15" s="379">
        <v>113233.155</v>
      </c>
      <c r="N15" s="380">
        <v>13655.587</v>
      </c>
      <c r="O15" s="389">
        <v>15987.8</v>
      </c>
      <c r="P15" s="412">
        <v>396438.81137016899</v>
      </c>
      <c r="Q15" s="395">
        <v>5554.8550543679949</v>
      </c>
      <c r="R15" s="400">
        <v>401993.66642453696</v>
      </c>
      <c r="S15" s="371"/>
      <c r="T15" s="308"/>
      <c r="U15" s="307"/>
      <c r="V15" s="307"/>
      <c r="W15" s="307"/>
    </row>
    <row r="16" spans="1:23" ht="15" customHeight="1" x14ac:dyDescent="0.25">
      <c r="A16" s="301" t="s">
        <v>36</v>
      </c>
      <c r="B16" s="373"/>
      <c r="C16" s="376"/>
      <c r="D16" s="375"/>
      <c r="E16" s="376"/>
      <c r="F16" s="375"/>
      <c r="G16" s="376"/>
      <c r="H16" s="375"/>
      <c r="I16" s="376"/>
      <c r="J16" s="375"/>
      <c r="K16" s="374"/>
      <c r="L16" s="375"/>
      <c r="M16" s="376"/>
      <c r="N16" s="375"/>
      <c r="O16" s="388"/>
      <c r="P16" s="722">
        <f t="shared" ref="P16:P18" si="0">SUM(B16:O16)</f>
        <v>0</v>
      </c>
      <c r="Q16" s="394"/>
      <c r="R16" s="738">
        <f t="shared" ref="R16:R18" si="1">SUM(P16:Q16)</f>
        <v>0</v>
      </c>
      <c r="S16" s="371"/>
      <c r="T16" s="308"/>
      <c r="U16" s="307"/>
      <c r="V16" s="307"/>
      <c r="W16" s="307"/>
    </row>
    <row r="17" spans="1:23" ht="15" customHeight="1" x14ac:dyDescent="0.25">
      <c r="A17" s="301" t="s">
        <v>37</v>
      </c>
      <c r="B17" s="373"/>
      <c r="C17" s="376"/>
      <c r="D17" s="375"/>
      <c r="E17" s="376"/>
      <c r="F17" s="375"/>
      <c r="G17" s="376"/>
      <c r="H17" s="375"/>
      <c r="I17" s="376"/>
      <c r="J17" s="375"/>
      <c r="K17" s="374"/>
      <c r="L17" s="375"/>
      <c r="M17" s="376"/>
      <c r="N17" s="375"/>
      <c r="O17" s="388"/>
      <c r="P17" s="722">
        <f t="shared" si="0"/>
        <v>0</v>
      </c>
      <c r="Q17" s="394"/>
      <c r="R17" s="738">
        <f t="shared" si="1"/>
        <v>0</v>
      </c>
      <c r="S17" s="371"/>
      <c r="T17" s="308"/>
      <c r="U17" s="307"/>
      <c r="V17" s="307"/>
      <c r="W17" s="307"/>
    </row>
    <row r="18" spans="1:23" ht="15" customHeight="1" x14ac:dyDescent="0.25">
      <c r="A18" s="309" t="s">
        <v>38</v>
      </c>
      <c r="B18" s="378"/>
      <c r="C18" s="379"/>
      <c r="D18" s="380"/>
      <c r="E18" s="379"/>
      <c r="F18" s="380"/>
      <c r="G18" s="379"/>
      <c r="H18" s="380"/>
      <c r="I18" s="379"/>
      <c r="J18" s="380"/>
      <c r="K18" s="381"/>
      <c r="L18" s="380"/>
      <c r="M18" s="379"/>
      <c r="N18" s="380"/>
      <c r="O18" s="389"/>
      <c r="P18" s="723">
        <f t="shared" si="0"/>
        <v>0</v>
      </c>
      <c r="Q18" s="395"/>
      <c r="R18" s="739">
        <f t="shared" si="1"/>
        <v>0</v>
      </c>
      <c r="S18" s="353"/>
      <c r="T18" s="308"/>
      <c r="U18" s="307"/>
      <c r="V18" s="307"/>
      <c r="W18" s="307"/>
    </row>
    <row r="19" spans="1:23" ht="15" customHeight="1" x14ac:dyDescent="0.25">
      <c r="A19" s="301" t="s">
        <v>151</v>
      </c>
      <c r="B19" s="382">
        <f>SUM(B7:B9)</f>
        <v>103193.33000000002</v>
      </c>
      <c r="C19" s="383">
        <f>SUM(C7:C9)</f>
        <v>428820.69999999995</v>
      </c>
      <c r="D19" s="384">
        <f t="shared" ref="D19:J19" si="2">SUM(D7:D9)</f>
        <v>78220.899999999994</v>
      </c>
      <c r="E19" s="383">
        <f t="shared" si="2"/>
        <v>123124.80000000002</v>
      </c>
      <c r="F19" s="384">
        <f t="shared" si="2"/>
        <v>132790</v>
      </c>
      <c r="G19" s="383">
        <f t="shared" si="2"/>
        <v>325779.587</v>
      </c>
      <c r="H19" s="384">
        <f t="shared" si="2"/>
        <v>175271</v>
      </c>
      <c r="I19" s="383">
        <f t="shared" si="2"/>
        <v>136529</v>
      </c>
      <c r="J19" s="384">
        <f t="shared" si="2"/>
        <v>140352.5</v>
      </c>
      <c r="K19" s="383">
        <f>SUM(K7:K9)</f>
        <v>365728.78644028999</v>
      </c>
      <c r="L19" s="384">
        <f t="shared" ref="L19:R19" si="3">SUM(L7:L9)</f>
        <v>349852.53399999999</v>
      </c>
      <c r="M19" s="383">
        <f t="shared" si="3"/>
        <v>281097.31099999999</v>
      </c>
      <c r="N19" s="384">
        <f t="shared" si="3"/>
        <v>131377.81200000001</v>
      </c>
      <c r="O19" s="390">
        <f t="shared" si="3"/>
        <v>160816.29999999999</v>
      </c>
      <c r="P19" s="392">
        <f t="shared" si="3"/>
        <v>2932954.5604402903</v>
      </c>
      <c r="Q19" s="396">
        <f t="shared" si="3"/>
        <v>44216.313911969715</v>
      </c>
      <c r="R19" s="391">
        <f t="shared" si="3"/>
        <v>2977170.8743522596</v>
      </c>
      <c r="S19" s="319"/>
    </row>
    <row r="20" spans="1:23" ht="15" customHeight="1" x14ac:dyDescent="0.25">
      <c r="A20" s="301" t="s">
        <v>178</v>
      </c>
      <c r="B20" s="382">
        <f>SUM(B10:B12)</f>
        <v>44228.161</v>
      </c>
      <c r="C20" s="383">
        <f>SUM(C10:C12)</f>
        <v>157983.9</v>
      </c>
      <c r="D20" s="384">
        <f t="shared" ref="D20:J20" si="4">SUM(D10:D12)</f>
        <v>38707.5</v>
      </c>
      <c r="E20" s="383">
        <f t="shared" si="4"/>
        <v>52292.1</v>
      </c>
      <c r="F20" s="384">
        <f t="shared" si="4"/>
        <v>55631.400000000009</v>
      </c>
      <c r="G20" s="383">
        <f t="shared" si="4"/>
        <v>170778.003</v>
      </c>
      <c r="H20" s="384">
        <f t="shared" si="4"/>
        <v>72988.799999999988</v>
      </c>
      <c r="I20" s="383">
        <f t="shared" si="4"/>
        <v>62789.3</v>
      </c>
      <c r="J20" s="384">
        <f t="shared" si="4"/>
        <v>65223.5</v>
      </c>
      <c r="K20" s="383">
        <f>SUM(K10:K12)</f>
        <v>128335.68055171429</v>
      </c>
      <c r="L20" s="384">
        <f t="shared" ref="L20:R20" si="5">SUM(L10:L12)</f>
        <v>182499.66099999999</v>
      </c>
      <c r="M20" s="383">
        <f t="shared" si="5"/>
        <v>151533.95499999999</v>
      </c>
      <c r="N20" s="384">
        <f t="shared" si="5"/>
        <v>57234.188000000009</v>
      </c>
      <c r="O20" s="390">
        <f t="shared" si="5"/>
        <v>68367.7</v>
      </c>
      <c r="P20" s="392">
        <f t="shared" si="5"/>
        <v>1308593.8485517141</v>
      </c>
      <c r="Q20" s="396">
        <f t="shared" si="5"/>
        <v>21641.996962127876</v>
      </c>
      <c r="R20" s="391">
        <f t="shared" si="5"/>
        <v>1330235.8455138421</v>
      </c>
      <c r="S20" s="319"/>
    </row>
    <row r="21" spans="1:23" ht="15" customHeight="1" x14ac:dyDescent="0.25">
      <c r="A21" s="301" t="s">
        <v>222</v>
      </c>
      <c r="B21" s="382">
        <f>SUM(B13:B15)</f>
        <v>29600.791999999998</v>
      </c>
      <c r="C21" s="383">
        <f>SUM(C13:C15)</f>
        <v>91705.799999999988</v>
      </c>
      <c r="D21" s="384">
        <f t="shared" ref="D21:J21" si="6">SUM(D13:D15)</f>
        <v>27985.600000000002</v>
      </c>
      <c r="E21" s="383">
        <f t="shared" si="6"/>
        <v>33939.200000000004</v>
      </c>
      <c r="F21" s="384">
        <f t="shared" si="6"/>
        <v>34366.300000000003</v>
      </c>
      <c r="G21" s="383">
        <f t="shared" si="6"/>
        <v>125018.07100000001</v>
      </c>
      <c r="H21" s="384">
        <f t="shared" si="6"/>
        <v>47948.499999999993</v>
      </c>
      <c r="I21" s="383">
        <f t="shared" si="6"/>
        <v>41742.899999999994</v>
      </c>
      <c r="J21" s="384">
        <f t="shared" si="6"/>
        <v>44759.199999999997</v>
      </c>
      <c r="K21" s="383">
        <f>SUM(K13:K15)</f>
        <v>63047.400002327777</v>
      </c>
      <c r="L21" s="384">
        <f t="shared" ref="L21:R21" si="7">SUM(L13:L15)</f>
        <v>143379.766</v>
      </c>
      <c r="M21" s="383">
        <f t="shared" si="7"/>
        <v>246966.28400000001</v>
      </c>
      <c r="N21" s="384">
        <f t="shared" si="7"/>
        <v>37806.273000000001</v>
      </c>
      <c r="O21" s="390">
        <f t="shared" si="7"/>
        <v>43267.9</v>
      </c>
      <c r="P21" s="392">
        <f t="shared" si="7"/>
        <v>1011533.9860023279</v>
      </c>
      <c r="Q21" s="396">
        <f t="shared" si="7"/>
        <v>15038.959212191701</v>
      </c>
      <c r="R21" s="391">
        <f t="shared" si="7"/>
        <v>1026572.9452145195</v>
      </c>
      <c r="S21" s="319"/>
    </row>
    <row r="22" spans="1:23" ht="15" customHeight="1" x14ac:dyDescent="0.25">
      <c r="A22" s="355" t="s">
        <v>179</v>
      </c>
      <c r="B22" s="697">
        <f>SUM(B16:B18)</f>
        <v>0</v>
      </c>
      <c r="C22" s="734">
        <f>SUM(C16:C18)</f>
        <v>0</v>
      </c>
      <c r="D22" s="698">
        <f t="shared" ref="D22:J22" si="8">SUM(D16:D18)</f>
        <v>0</v>
      </c>
      <c r="E22" s="734">
        <f t="shared" si="8"/>
        <v>0</v>
      </c>
      <c r="F22" s="698">
        <f t="shared" si="8"/>
        <v>0</v>
      </c>
      <c r="G22" s="734">
        <f t="shared" si="8"/>
        <v>0</v>
      </c>
      <c r="H22" s="698">
        <f t="shared" si="8"/>
        <v>0</v>
      </c>
      <c r="I22" s="734">
        <f t="shared" si="8"/>
        <v>0</v>
      </c>
      <c r="J22" s="698">
        <f t="shared" si="8"/>
        <v>0</v>
      </c>
      <c r="K22" s="734">
        <f>SUM(K16:K18)</f>
        <v>0</v>
      </c>
      <c r="L22" s="698">
        <f t="shared" ref="L22:R22" si="9">SUM(L16:L18)</f>
        <v>0</v>
      </c>
      <c r="M22" s="734">
        <f t="shared" si="9"/>
        <v>0</v>
      </c>
      <c r="N22" s="698">
        <f t="shared" si="9"/>
        <v>0</v>
      </c>
      <c r="O22" s="735">
        <f t="shared" si="9"/>
        <v>0</v>
      </c>
      <c r="P22" s="726">
        <f t="shared" si="9"/>
        <v>0</v>
      </c>
      <c r="Q22" s="724">
        <f t="shared" si="9"/>
        <v>0</v>
      </c>
      <c r="R22" s="732">
        <f t="shared" si="9"/>
        <v>0</v>
      </c>
      <c r="S22" s="334"/>
    </row>
    <row r="23" spans="1:23" ht="15" customHeight="1" x14ac:dyDescent="0.25">
      <c r="A23" s="301" t="s">
        <v>180</v>
      </c>
      <c r="B23" s="373">
        <f>SUM(B7:B12)</f>
        <v>147421.49100000001</v>
      </c>
      <c r="C23" s="374">
        <f>SUM(C7:C12)</f>
        <v>586804.6</v>
      </c>
      <c r="D23" s="377">
        <f t="shared" ref="D23:J23" si="10">SUM(D7:D12)</f>
        <v>116928.4</v>
      </c>
      <c r="E23" s="374">
        <f t="shared" si="10"/>
        <v>175416.90000000002</v>
      </c>
      <c r="F23" s="377">
        <f t="shared" si="10"/>
        <v>188421.4</v>
      </c>
      <c r="G23" s="374">
        <f t="shared" si="10"/>
        <v>496557.58999999997</v>
      </c>
      <c r="H23" s="377">
        <f t="shared" si="10"/>
        <v>248259.8</v>
      </c>
      <c r="I23" s="374">
        <f t="shared" si="10"/>
        <v>199318.30000000002</v>
      </c>
      <c r="J23" s="377">
        <f t="shared" si="10"/>
        <v>205575.99999999997</v>
      </c>
      <c r="K23" s="374">
        <f>SUM(K7:K12)</f>
        <v>494064.46699200425</v>
      </c>
      <c r="L23" s="377">
        <f t="shared" ref="L23:R23" si="11">SUM(L7:L12)</f>
        <v>532352.19500000007</v>
      </c>
      <c r="M23" s="374">
        <f t="shared" si="11"/>
        <v>432631.266</v>
      </c>
      <c r="N23" s="377">
        <f t="shared" si="11"/>
        <v>188612.00000000003</v>
      </c>
      <c r="O23" s="864">
        <f t="shared" si="11"/>
        <v>229183.99999999997</v>
      </c>
      <c r="P23" s="377">
        <f t="shared" si="11"/>
        <v>4241548.4089920036</v>
      </c>
      <c r="Q23" s="396">
        <f t="shared" si="11"/>
        <v>65858.310874097588</v>
      </c>
      <c r="R23" s="391">
        <f t="shared" si="11"/>
        <v>4307406.7198661016</v>
      </c>
      <c r="S23" s="319"/>
    </row>
    <row r="24" spans="1:23" ht="15" customHeight="1" x14ac:dyDescent="0.25">
      <c r="A24" s="301" t="s">
        <v>181</v>
      </c>
      <c r="B24" s="704">
        <f>SUM(B13:B18)</f>
        <v>29600.791999999998</v>
      </c>
      <c r="C24" s="717">
        <f>SUM(C13:C18)</f>
        <v>91705.799999999988</v>
      </c>
      <c r="D24" s="705">
        <f t="shared" ref="D24:J24" si="12">SUM(D13:D18)</f>
        <v>27985.600000000002</v>
      </c>
      <c r="E24" s="717">
        <f t="shared" si="12"/>
        <v>33939.200000000004</v>
      </c>
      <c r="F24" s="705">
        <f t="shared" si="12"/>
        <v>34366.300000000003</v>
      </c>
      <c r="G24" s="717">
        <f t="shared" si="12"/>
        <v>125018.07100000001</v>
      </c>
      <c r="H24" s="705">
        <f t="shared" si="12"/>
        <v>47948.499999999993</v>
      </c>
      <c r="I24" s="717">
        <f t="shared" si="12"/>
        <v>41742.899999999994</v>
      </c>
      <c r="J24" s="705">
        <f t="shared" si="12"/>
        <v>44759.199999999997</v>
      </c>
      <c r="K24" s="717">
        <f>SUM(K13:K18)</f>
        <v>63047.400002327777</v>
      </c>
      <c r="L24" s="705">
        <f t="shared" ref="L24:R24" si="13">SUM(L13:L18)</f>
        <v>143379.766</v>
      </c>
      <c r="M24" s="717">
        <f t="shared" si="13"/>
        <v>246966.28400000001</v>
      </c>
      <c r="N24" s="705">
        <f t="shared" si="13"/>
        <v>37806.273000000001</v>
      </c>
      <c r="O24" s="718">
        <f t="shared" si="13"/>
        <v>43267.9</v>
      </c>
      <c r="P24" s="705">
        <f t="shared" si="13"/>
        <v>1011533.9860023279</v>
      </c>
      <c r="Q24" s="719">
        <f t="shared" si="13"/>
        <v>15038.959212191701</v>
      </c>
      <c r="R24" s="731">
        <f t="shared" si="13"/>
        <v>1026572.9452145195</v>
      </c>
      <c r="S24" s="319"/>
    </row>
    <row r="25" spans="1:23" ht="15" customHeight="1" x14ac:dyDescent="0.25">
      <c r="A25" s="340" t="s">
        <v>166</v>
      </c>
      <c r="B25" s="700">
        <f>SUM(B7:B18)</f>
        <v>177022.283</v>
      </c>
      <c r="C25" s="736">
        <f>SUM(C7:C18)</f>
        <v>678510.39999999991</v>
      </c>
      <c r="D25" s="701">
        <f t="shared" ref="D25:J25" si="14">SUM(D7:D18)</f>
        <v>144914</v>
      </c>
      <c r="E25" s="736">
        <f t="shared" si="14"/>
        <v>209356.10000000003</v>
      </c>
      <c r="F25" s="701">
        <f t="shared" si="14"/>
        <v>222787.7</v>
      </c>
      <c r="G25" s="736">
        <f t="shared" si="14"/>
        <v>621575.66099999996</v>
      </c>
      <c r="H25" s="701">
        <f t="shared" si="14"/>
        <v>296208.3</v>
      </c>
      <c r="I25" s="736">
        <f t="shared" si="14"/>
        <v>241061.2</v>
      </c>
      <c r="J25" s="701">
        <f t="shared" si="14"/>
        <v>250335.19999999995</v>
      </c>
      <c r="K25" s="736">
        <f>SUM(K7:K18)</f>
        <v>557111.86699433206</v>
      </c>
      <c r="L25" s="701">
        <f t="shared" ref="L25:R25" si="15">SUM(L7:L18)</f>
        <v>675731.96100000001</v>
      </c>
      <c r="M25" s="736">
        <f t="shared" si="15"/>
        <v>679597.55</v>
      </c>
      <c r="N25" s="701">
        <f t="shared" si="15"/>
        <v>226418.27300000004</v>
      </c>
      <c r="O25" s="737">
        <f t="shared" si="15"/>
        <v>272451.89999999997</v>
      </c>
      <c r="P25" s="727">
        <f t="shared" si="15"/>
        <v>5253082.3949943315</v>
      </c>
      <c r="Q25" s="725">
        <f t="shared" si="15"/>
        <v>80897.270086289282</v>
      </c>
      <c r="R25" s="733">
        <f t="shared" si="15"/>
        <v>5333979.6650806209</v>
      </c>
      <c r="S25" s="335"/>
    </row>
    <row r="26" spans="1:23" ht="9.75" customHeight="1" x14ac:dyDescent="0.25">
      <c r="B26" s="319"/>
      <c r="P26" s="333"/>
      <c r="R26" s="332"/>
      <c r="S26" s="319"/>
    </row>
    <row r="28" spans="1:23" ht="12" customHeight="1" x14ac:dyDescent="0.25">
      <c r="A28" s="320"/>
      <c r="B28" s="320"/>
      <c r="C28" s="320"/>
      <c r="H28" s="320"/>
      <c r="I28" s="320"/>
      <c r="J28" s="320"/>
      <c r="K28" s="320"/>
      <c r="O28" s="320"/>
      <c r="P28" s="320"/>
      <c r="Q28" s="320"/>
      <c r="R28" s="320"/>
    </row>
    <row r="29" spans="1:23" ht="12" customHeight="1" x14ac:dyDescent="0.25">
      <c r="E29" s="321"/>
      <c r="F29" s="321"/>
      <c r="G29" s="321"/>
      <c r="H29" s="321"/>
      <c r="L29" s="321"/>
      <c r="M29" s="321"/>
      <c r="N29" s="321"/>
    </row>
    <row r="30" spans="1:23" ht="12" customHeight="1" x14ac:dyDescent="0.25">
      <c r="E30" s="321"/>
      <c r="F30" s="321"/>
      <c r="G30" s="321"/>
      <c r="L30" s="321"/>
      <c r="M30" s="321"/>
      <c r="N30" s="321"/>
    </row>
    <row r="31" spans="1:23" ht="12" customHeight="1" x14ac:dyDescent="0.25">
      <c r="E31" s="321"/>
      <c r="F31" s="321"/>
      <c r="G31" s="321"/>
      <c r="L31" s="321"/>
      <c r="M31" s="321"/>
      <c r="N31" s="321"/>
    </row>
    <row r="32" spans="1:23" ht="12" customHeight="1" x14ac:dyDescent="0.25">
      <c r="E32" s="321"/>
      <c r="F32" s="321"/>
      <c r="G32" s="321"/>
      <c r="L32" s="321"/>
      <c r="M32" s="321"/>
      <c r="N32" s="321"/>
    </row>
    <row r="33" spans="5:14" ht="12" customHeight="1" x14ac:dyDescent="0.25">
      <c r="E33" s="321"/>
      <c r="F33" s="321"/>
      <c r="G33" s="321"/>
      <c r="L33" s="321"/>
      <c r="M33" s="321"/>
      <c r="N33" s="321"/>
    </row>
    <row r="34" spans="5:14" ht="12" customHeight="1" x14ac:dyDescent="0.25">
      <c r="E34" s="321"/>
      <c r="F34" s="321"/>
      <c r="G34" s="321"/>
      <c r="L34" s="321"/>
      <c r="M34" s="321"/>
      <c r="N34" s="321"/>
    </row>
    <row r="35" spans="5:14" ht="12" customHeight="1" x14ac:dyDescent="0.25">
      <c r="E35" s="321"/>
      <c r="F35" s="321"/>
      <c r="G35" s="321"/>
      <c r="L35" s="321"/>
      <c r="M35" s="321"/>
      <c r="N35" s="321"/>
    </row>
    <row r="36" spans="5:14" ht="12" customHeight="1" x14ac:dyDescent="0.25">
      <c r="E36" s="321"/>
      <c r="F36" s="321"/>
      <c r="G36" s="321"/>
      <c r="L36" s="321"/>
      <c r="M36" s="321"/>
      <c r="N36" s="321"/>
    </row>
    <row r="37" spans="5:14" ht="12" customHeight="1" x14ac:dyDescent="0.25">
      <c r="E37" s="321"/>
      <c r="F37" s="321"/>
      <c r="G37" s="321"/>
      <c r="L37" s="321"/>
      <c r="M37" s="321"/>
      <c r="N37" s="321"/>
    </row>
    <row r="38" spans="5:14" ht="12" customHeight="1" x14ac:dyDescent="0.25">
      <c r="E38" s="321"/>
      <c r="F38" s="321"/>
      <c r="G38" s="321"/>
      <c r="L38" s="321"/>
      <c r="M38" s="321"/>
      <c r="N38" s="321"/>
    </row>
    <row r="39" spans="5:14" ht="12" customHeight="1" x14ac:dyDescent="0.25">
      <c r="E39" s="321"/>
      <c r="F39" s="321"/>
      <c r="G39" s="321"/>
      <c r="L39" s="321"/>
      <c r="M39" s="321"/>
      <c r="N39" s="321"/>
    </row>
    <row r="40" spans="5:14" ht="12" customHeight="1" x14ac:dyDescent="0.25">
      <c r="E40" s="321"/>
      <c r="F40" s="321"/>
      <c r="G40" s="321"/>
      <c r="L40" s="321"/>
      <c r="M40" s="321"/>
      <c r="N40" s="321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6" sqref="B16"/>
    </sheetView>
  </sheetViews>
  <sheetFormatPr defaultRowHeight="12.75" x14ac:dyDescent="0.25"/>
  <cols>
    <col min="1" max="18" width="7.7109375" style="298" customWidth="1"/>
    <col min="19" max="19" width="1.7109375" style="298" customWidth="1"/>
    <col min="20" max="20" width="9.28515625" style="298" bestFit="1" customWidth="1"/>
    <col min="21" max="21" width="11.42578125" style="298" bestFit="1" customWidth="1"/>
    <col min="22" max="260" width="9.140625" style="298"/>
    <col min="261" max="273" width="10.7109375" style="298" customWidth="1"/>
    <col min="274" max="516" width="9.140625" style="298"/>
    <col min="517" max="529" width="10.7109375" style="298" customWidth="1"/>
    <col min="530" max="772" width="9.140625" style="298"/>
    <col min="773" max="785" width="10.7109375" style="298" customWidth="1"/>
    <col min="786" max="1028" width="9.140625" style="298"/>
    <col min="1029" max="1041" width="10.7109375" style="298" customWidth="1"/>
    <col min="1042" max="1284" width="9.140625" style="298"/>
    <col min="1285" max="1297" width="10.7109375" style="298" customWidth="1"/>
    <col min="1298" max="1540" width="9.140625" style="298"/>
    <col min="1541" max="1553" width="10.7109375" style="298" customWidth="1"/>
    <col min="1554" max="1796" width="9.140625" style="298"/>
    <col min="1797" max="1809" width="10.7109375" style="298" customWidth="1"/>
    <col min="1810" max="2052" width="9.140625" style="298"/>
    <col min="2053" max="2065" width="10.7109375" style="298" customWidth="1"/>
    <col min="2066" max="2308" width="9.140625" style="298"/>
    <col min="2309" max="2321" width="10.7109375" style="298" customWidth="1"/>
    <col min="2322" max="2564" width="9.140625" style="298"/>
    <col min="2565" max="2577" width="10.7109375" style="298" customWidth="1"/>
    <col min="2578" max="2820" width="9.140625" style="298"/>
    <col min="2821" max="2833" width="10.7109375" style="298" customWidth="1"/>
    <col min="2834" max="3076" width="9.140625" style="298"/>
    <col min="3077" max="3089" width="10.7109375" style="298" customWidth="1"/>
    <col min="3090" max="3332" width="9.140625" style="298"/>
    <col min="3333" max="3345" width="10.7109375" style="298" customWidth="1"/>
    <col min="3346" max="3588" width="9.140625" style="298"/>
    <col min="3589" max="3601" width="10.7109375" style="298" customWidth="1"/>
    <col min="3602" max="3844" width="9.140625" style="298"/>
    <col min="3845" max="3857" width="10.7109375" style="298" customWidth="1"/>
    <col min="3858" max="4100" width="9.140625" style="298"/>
    <col min="4101" max="4113" width="10.7109375" style="298" customWidth="1"/>
    <col min="4114" max="4356" width="9.140625" style="298"/>
    <col min="4357" max="4369" width="10.7109375" style="298" customWidth="1"/>
    <col min="4370" max="4612" width="9.140625" style="298"/>
    <col min="4613" max="4625" width="10.7109375" style="298" customWidth="1"/>
    <col min="4626" max="4868" width="9.140625" style="298"/>
    <col min="4869" max="4881" width="10.7109375" style="298" customWidth="1"/>
    <col min="4882" max="5124" width="9.140625" style="298"/>
    <col min="5125" max="5137" width="10.7109375" style="298" customWidth="1"/>
    <col min="5138" max="5380" width="9.140625" style="298"/>
    <col min="5381" max="5393" width="10.7109375" style="298" customWidth="1"/>
    <col min="5394" max="5636" width="9.140625" style="298"/>
    <col min="5637" max="5649" width="10.7109375" style="298" customWidth="1"/>
    <col min="5650" max="5892" width="9.140625" style="298"/>
    <col min="5893" max="5905" width="10.7109375" style="298" customWidth="1"/>
    <col min="5906" max="6148" width="9.140625" style="298"/>
    <col min="6149" max="6161" width="10.7109375" style="298" customWidth="1"/>
    <col min="6162" max="6404" width="9.140625" style="298"/>
    <col min="6405" max="6417" width="10.7109375" style="298" customWidth="1"/>
    <col min="6418" max="6660" width="9.140625" style="298"/>
    <col min="6661" max="6673" width="10.7109375" style="298" customWidth="1"/>
    <col min="6674" max="6916" width="9.140625" style="298"/>
    <col min="6917" max="6929" width="10.7109375" style="298" customWidth="1"/>
    <col min="6930" max="7172" width="9.140625" style="298"/>
    <col min="7173" max="7185" width="10.7109375" style="298" customWidth="1"/>
    <col min="7186" max="7428" width="9.140625" style="298"/>
    <col min="7429" max="7441" width="10.7109375" style="298" customWidth="1"/>
    <col min="7442" max="7684" width="9.140625" style="298"/>
    <col min="7685" max="7697" width="10.7109375" style="298" customWidth="1"/>
    <col min="7698" max="7940" width="9.140625" style="298"/>
    <col min="7941" max="7953" width="10.7109375" style="298" customWidth="1"/>
    <col min="7954" max="8196" width="9.140625" style="298"/>
    <col min="8197" max="8209" width="10.7109375" style="298" customWidth="1"/>
    <col min="8210" max="8452" width="9.140625" style="298"/>
    <col min="8453" max="8465" width="10.7109375" style="298" customWidth="1"/>
    <col min="8466" max="8708" width="9.140625" style="298"/>
    <col min="8709" max="8721" width="10.7109375" style="298" customWidth="1"/>
    <col min="8722" max="8964" width="9.140625" style="298"/>
    <col min="8965" max="8977" width="10.7109375" style="298" customWidth="1"/>
    <col min="8978" max="9220" width="9.140625" style="298"/>
    <col min="9221" max="9233" width="10.7109375" style="298" customWidth="1"/>
    <col min="9234" max="9476" width="9.140625" style="298"/>
    <col min="9477" max="9489" width="10.7109375" style="298" customWidth="1"/>
    <col min="9490" max="9732" width="9.140625" style="298"/>
    <col min="9733" max="9745" width="10.7109375" style="298" customWidth="1"/>
    <col min="9746" max="9988" width="9.140625" style="298"/>
    <col min="9989" max="10001" width="10.7109375" style="298" customWidth="1"/>
    <col min="10002" max="10244" width="9.140625" style="298"/>
    <col min="10245" max="10257" width="10.7109375" style="298" customWidth="1"/>
    <col min="10258" max="10500" width="9.140625" style="298"/>
    <col min="10501" max="10513" width="10.7109375" style="298" customWidth="1"/>
    <col min="10514" max="10756" width="9.140625" style="298"/>
    <col min="10757" max="10769" width="10.7109375" style="298" customWidth="1"/>
    <col min="10770" max="11012" width="9.140625" style="298"/>
    <col min="11013" max="11025" width="10.7109375" style="298" customWidth="1"/>
    <col min="11026" max="11268" width="9.140625" style="298"/>
    <col min="11269" max="11281" width="10.7109375" style="298" customWidth="1"/>
    <col min="11282" max="11524" width="9.140625" style="298"/>
    <col min="11525" max="11537" width="10.7109375" style="298" customWidth="1"/>
    <col min="11538" max="11780" width="9.140625" style="298"/>
    <col min="11781" max="11793" width="10.7109375" style="298" customWidth="1"/>
    <col min="11794" max="12036" width="9.140625" style="298"/>
    <col min="12037" max="12049" width="10.7109375" style="298" customWidth="1"/>
    <col min="12050" max="12292" width="9.140625" style="298"/>
    <col min="12293" max="12305" width="10.7109375" style="298" customWidth="1"/>
    <col min="12306" max="12548" width="9.140625" style="298"/>
    <col min="12549" max="12561" width="10.7109375" style="298" customWidth="1"/>
    <col min="12562" max="12804" width="9.140625" style="298"/>
    <col min="12805" max="12817" width="10.7109375" style="298" customWidth="1"/>
    <col min="12818" max="13060" width="9.140625" style="298"/>
    <col min="13061" max="13073" width="10.7109375" style="298" customWidth="1"/>
    <col min="13074" max="13316" width="9.140625" style="298"/>
    <col min="13317" max="13329" width="10.7109375" style="298" customWidth="1"/>
    <col min="13330" max="13572" width="9.140625" style="298"/>
    <col min="13573" max="13585" width="10.7109375" style="298" customWidth="1"/>
    <col min="13586" max="13828" width="9.140625" style="298"/>
    <col min="13829" max="13841" width="10.7109375" style="298" customWidth="1"/>
    <col min="13842" max="14084" width="9.140625" style="298"/>
    <col min="14085" max="14097" width="10.7109375" style="298" customWidth="1"/>
    <col min="14098" max="14340" width="9.140625" style="298"/>
    <col min="14341" max="14353" width="10.7109375" style="298" customWidth="1"/>
    <col min="14354" max="14596" width="9.140625" style="298"/>
    <col min="14597" max="14609" width="10.7109375" style="298" customWidth="1"/>
    <col min="14610" max="14852" width="9.140625" style="298"/>
    <col min="14853" max="14865" width="10.7109375" style="298" customWidth="1"/>
    <col min="14866" max="15108" width="9.140625" style="298"/>
    <col min="15109" max="15121" width="10.7109375" style="298" customWidth="1"/>
    <col min="15122" max="15364" width="9.140625" style="298"/>
    <col min="15365" max="15377" width="10.7109375" style="298" customWidth="1"/>
    <col min="15378" max="15620" width="9.140625" style="298"/>
    <col min="15621" max="15633" width="10.7109375" style="298" customWidth="1"/>
    <col min="15634" max="15876" width="9.140625" style="298"/>
    <col min="15877" max="15889" width="10.7109375" style="298" customWidth="1"/>
    <col min="15890" max="16132" width="9.140625" style="298"/>
    <col min="16133" max="16145" width="10.7109375" style="298" customWidth="1"/>
    <col min="16146" max="16384" width="9.140625" style="298"/>
  </cols>
  <sheetData>
    <row r="1" spans="1:23" ht="13.5" customHeight="1" x14ac:dyDescent="0.25">
      <c r="Q1" s="943" t="s">
        <v>290</v>
      </c>
      <c r="R1" s="943"/>
      <c r="S1" s="943"/>
    </row>
    <row r="2" spans="1:23" ht="20.100000000000001" customHeight="1" x14ac:dyDescent="0.25">
      <c r="A2" s="942" t="s">
        <v>256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</row>
    <row r="3" spans="1:23" ht="20.100000000000001" customHeight="1" x14ac:dyDescent="0.25">
      <c r="A3" s="1050"/>
      <c r="B3" s="1050"/>
      <c r="C3" s="1050"/>
      <c r="D3" s="1050"/>
      <c r="E3" s="1050"/>
      <c r="F3" s="1050"/>
      <c r="G3" s="1050"/>
      <c r="H3" s="1050"/>
      <c r="I3" s="1050"/>
      <c r="J3" s="322"/>
      <c r="K3" s="323"/>
      <c r="L3" s="323"/>
      <c r="M3" s="323"/>
      <c r="N3" s="323"/>
      <c r="O3" s="323"/>
      <c r="P3" s="323"/>
      <c r="Q3" s="323"/>
      <c r="R3" s="323"/>
    </row>
    <row r="4" spans="1:23" ht="17.25" customHeight="1" x14ac:dyDescent="0.25">
      <c r="A4" s="356"/>
      <c r="B4" s="1058">
        <v>2016</v>
      </c>
      <c r="C4" s="940"/>
      <c r="D4" s="940"/>
      <c r="E4" s="940"/>
      <c r="F4" s="940"/>
      <c r="G4" s="940"/>
      <c r="H4" s="940"/>
      <c r="I4" s="940"/>
      <c r="J4" s="940"/>
      <c r="K4" s="940"/>
      <c r="L4" s="940"/>
      <c r="M4" s="940"/>
      <c r="N4" s="940"/>
      <c r="O4" s="940"/>
      <c r="P4" s="940"/>
      <c r="Q4" s="940"/>
      <c r="R4" s="941"/>
      <c r="S4" s="319"/>
    </row>
    <row r="5" spans="1:23" ht="50.25" customHeight="1" x14ac:dyDescent="0.25">
      <c r="A5" s="356"/>
      <c r="B5" s="1051" t="s">
        <v>338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5"/>
      <c r="S5" s="319"/>
    </row>
    <row r="6" spans="1:23" ht="63" customHeight="1" x14ac:dyDescent="0.25">
      <c r="A6" s="300" t="s">
        <v>164</v>
      </c>
      <c r="B6" s="367" t="s">
        <v>297</v>
      </c>
      <c r="C6" s="369" t="s">
        <v>298</v>
      </c>
      <c r="D6" s="368" t="s">
        <v>299</v>
      </c>
      <c r="E6" s="369" t="s">
        <v>300</v>
      </c>
      <c r="F6" s="368" t="s">
        <v>301</v>
      </c>
      <c r="G6" s="369" t="s">
        <v>302</v>
      </c>
      <c r="H6" s="368" t="s">
        <v>303</v>
      </c>
      <c r="I6" s="369" t="s">
        <v>304</v>
      </c>
      <c r="J6" s="368" t="s">
        <v>305</v>
      </c>
      <c r="K6" s="369" t="s">
        <v>306</v>
      </c>
      <c r="L6" s="368" t="s">
        <v>307</v>
      </c>
      <c r="M6" s="369" t="s">
        <v>308</v>
      </c>
      <c r="N6" s="368" t="s">
        <v>309</v>
      </c>
      <c r="O6" s="387" t="s">
        <v>310</v>
      </c>
      <c r="P6" s="398" t="s">
        <v>311</v>
      </c>
      <c r="Q6" s="393" t="s">
        <v>312</v>
      </c>
      <c r="R6" s="403" t="s">
        <v>313</v>
      </c>
      <c r="S6" s="334"/>
    </row>
    <row r="7" spans="1:23" ht="15" customHeight="1" x14ac:dyDescent="0.25">
      <c r="A7" s="301" t="s">
        <v>27</v>
      </c>
      <c r="B7" s="373">
        <v>432501.59164</v>
      </c>
      <c r="C7" s="374">
        <v>1852544.6227200003</v>
      </c>
      <c r="D7" s="375">
        <v>315871.97788999998</v>
      </c>
      <c r="E7" s="376">
        <v>527147.17880999995</v>
      </c>
      <c r="F7" s="375">
        <v>560951.07123000012</v>
      </c>
      <c r="G7" s="376">
        <v>1339592.98911</v>
      </c>
      <c r="H7" s="375">
        <v>751777.23352000001</v>
      </c>
      <c r="I7" s="376">
        <v>591919.84137000004</v>
      </c>
      <c r="J7" s="375">
        <v>577302.59118999995</v>
      </c>
      <c r="K7" s="374">
        <v>1564023.9438191545</v>
      </c>
      <c r="L7" s="377">
        <v>1462608.6642700001</v>
      </c>
      <c r="M7" s="376">
        <v>1256467.5653200001</v>
      </c>
      <c r="N7" s="375">
        <v>555497.52240999998</v>
      </c>
      <c r="O7" s="388">
        <v>690354.70699000009</v>
      </c>
      <c r="P7" s="375">
        <v>12478561.500289157</v>
      </c>
      <c r="Q7" s="394">
        <v>185829.29387999998</v>
      </c>
      <c r="R7" s="404">
        <v>12664390.794169158</v>
      </c>
      <c r="S7" s="370"/>
      <c r="T7" s="306"/>
      <c r="U7" s="307"/>
      <c r="V7" s="307"/>
      <c r="W7" s="307"/>
    </row>
    <row r="8" spans="1:23" ht="15" customHeight="1" x14ac:dyDescent="0.25">
      <c r="A8" s="301" t="s">
        <v>28</v>
      </c>
      <c r="B8" s="373">
        <v>330061.97647999995</v>
      </c>
      <c r="C8" s="376">
        <v>1363781.6980100002</v>
      </c>
      <c r="D8" s="375">
        <v>257120.84174</v>
      </c>
      <c r="E8" s="376">
        <v>390682.47652000014</v>
      </c>
      <c r="F8" s="375">
        <v>428221.4621200001</v>
      </c>
      <c r="G8" s="376">
        <v>1059391.76333</v>
      </c>
      <c r="H8" s="375">
        <v>555292.13773000007</v>
      </c>
      <c r="I8" s="376">
        <v>438177.86090000009</v>
      </c>
      <c r="J8" s="375">
        <v>471994.59953000012</v>
      </c>
      <c r="K8" s="374">
        <v>1166313.7965229955</v>
      </c>
      <c r="L8" s="375">
        <v>1110235.3402500004</v>
      </c>
      <c r="M8" s="376">
        <v>895663.9496500002</v>
      </c>
      <c r="N8" s="375">
        <v>424030.17697999999</v>
      </c>
      <c r="O8" s="388">
        <v>513345.93095999997</v>
      </c>
      <c r="P8" s="375">
        <v>9404314.0107229967</v>
      </c>
      <c r="Q8" s="394">
        <v>142439.10641000004</v>
      </c>
      <c r="R8" s="404">
        <v>9546753.1171329971</v>
      </c>
      <c r="S8" s="371"/>
      <c r="T8" s="308"/>
      <c r="U8" s="307"/>
      <c r="V8" s="307"/>
      <c r="W8" s="307"/>
    </row>
    <row r="9" spans="1:23" ht="15" customHeight="1" x14ac:dyDescent="0.25">
      <c r="A9" s="309" t="s">
        <v>29</v>
      </c>
      <c r="B9" s="378">
        <v>338058.34097000002</v>
      </c>
      <c r="C9" s="379">
        <v>1361268.1832700004</v>
      </c>
      <c r="D9" s="380">
        <v>262025.98855000004</v>
      </c>
      <c r="E9" s="379">
        <v>396518.01256000006</v>
      </c>
      <c r="F9" s="380">
        <v>428349.82818000001</v>
      </c>
      <c r="G9" s="379">
        <v>1078108.0739199999</v>
      </c>
      <c r="H9" s="380">
        <v>563932.95356000005</v>
      </c>
      <c r="I9" s="379">
        <v>427318.02748000005</v>
      </c>
      <c r="J9" s="380">
        <v>448946.26137999998</v>
      </c>
      <c r="K9" s="381">
        <v>1171229.5802059344</v>
      </c>
      <c r="L9" s="380">
        <v>1161541.1524499999</v>
      </c>
      <c r="M9" s="379">
        <v>847346.52793999971</v>
      </c>
      <c r="N9" s="380">
        <v>422775.17793000001</v>
      </c>
      <c r="O9" s="389">
        <v>512992.22535499989</v>
      </c>
      <c r="P9" s="412">
        <v>9420410.3337509334</v>
      </c>
      <c r="Q9" s="395">
        <v>143879.05645000003</v>
      </c>
      <c r="R9" s="405">
        <v>9564289.3902009334</v>
      </c>
      <c r="S9" s="372"/>
      <c r="T9" s="314"/>
      <c r="U9" s="307"/>
      <c r="V9" s="307"/>
      <c r="W9" s="307"/>
    </row>
    <row r="10" spans="1:23" ht="15" customHeight="1" x14ac:dyDescent="0.25">
      <c r="A10" s="354" t="s">
        <v>30</v>
      </c>
      <c r="B10" s="373">
        <v>223777.84582000002</v>
      </c>
      <c r="C10" s="376">
        <v>844855.43501000013</v>
      </c>
      <c r="D10" s="375">
        <v>185226.96302</v>
      </c>
      <c r="E10" s="376">
        <v>264370.36097000004</v>
      </c>
      <c r="F10" s="375">
        <v>292064.51401000004</v>
      </c>
      <c r="G10" s="376">
        <v>757506.3466500002</v>
      </c>
      <c r="H10" s="375">
        <v>367361.96149999992</v>
      </c>
      <c r="I10" s="376">
        <v>295840.34541000007</v>
      </c>
      <c r="J10" s="375">
        <v>320295.24084000004</v>
      </c>
      <c r="K10" s="374">
        <v>744894.63417296309</v>
      </c>
      <c r="L10" s="375">
        <v>828199.24306000001</v>
      </c>
      <c r="M10" s="376">
        <v>591753.22423000005</v>
      </c>
      <c r="N10" s="375">
        <v>283760.02464000002</v>
      </c>
      <c r="O10" s="388">
        <v>337953.84113999992</v>
      </c>
      <c r="P10" s="375">
        <v>6337859.9804729642</v>
      </c>
      <c r="Q10" s="394">
        <v>111056.27602999999</v>
      </c>
      <c r="R10" s="404">
        <v>6448916.2565029645</v>
      </c>
      <c r="S10" s="371"/>
      <c r="T10" s="308"/>
      <c r="U10" s="307"/>
      <c r="V10" s="307"/>
      <c r="W10" s="307"/>
    </row>
    <row r="11" spans="1:23" ht="15" customHeight="1" x14ac:dyDescent="0.25">
      <c r="A11" s="354" t="s">
        <v>31</v>
      </c>
      <c r="B11" s="373">
        <v>150828.57178999999</v>
      </c>
      <c r="C11" s="376">
        <v>523832.2361000001</v>
      </c>
      <c r="D11" s="375">
        <v>133783.70149000001</v>
      </c>
      <c r="E11" s="376">
        <v>170259.62371000001</v>
      </c>
      <c r="F11" s="375">
        <v>178857.00079000002</v>
      </c>
      <c r="G11" s="376">
        <v>598046.59403000015</v>
      </c>
      <c r="H11" s="375">
        <v>243334.04365000007</v>
      </c>
      <c r="I11" s="376">
        <v>219921.54434000002</v>
      </c>
      <c r="J11" s="375">
        <v>217158.1127</v>
      </c>
      <c r="K11" s="374">
        <v>405501.87246298639</v>
      </c>
      <c r="L11" s="375">
        <v>610683.95402999991</v>
      </c>
      <c r="M11" s="376">
        <v>514237.04661999986</v>
      </c>
      <c r="N11" s="375">
        <v>190049.45747000002</v>
      </c>
      <c r="O11" s="388">
        <v>231009.88977000001</v>
      </c>
      <c r="P11" s="375">
        <v>4387503.648952987</v>
      </c>
      <c r="Q11" s="394">
        <v>70126.970220000003</v>
      </c>
      <c r="R11" s="404">
        <v>4457630.6191729866</v>
      </c>
      <c r="S11" s="371"/>
      <c r="T11" s="308"/>
      <c r="U11" s="307"/>
      <c r="V11" s="307"/>
      <c r="W11" s="307"/>
    </row>
    <row r="12" spans="1:23" ht="15" customHeight="1" x14ac:dyDescent="0.25">
      <c r="A12" s="355" t="s">
        <v>32</v>
      </c>
      <c r="B12" s="378">
        <v>98256.785410000011</v>
      </c>
      <c r="C12" s="379">
        <v>324423.01072000008</v>
      </c>
      <c r="D12" s="380">
        <v>95894.623939999976</v>
      </c>
      <c r="E12" s="379">
        <v>125851.00923000007</v>
      </c>
      <c r="F12" s="380">
        <v>125311.90315999997</v>
      </c>
      <c r="G12" s="379">
        <v>474653.46674000006</v>
      </c>
      <c r="H12" s="380">
        <v>171615.89957000001</v>
      </c>
      <c r="I12" s="379">
        <v>157289.86672999998</v>
      </c>
      <c r="J12" s="380">
        <v>161658.94198999999</v>
      </c>
      <c r="K12" s="381">
        <v>225040.63752398093</v>
      </c>
      <c r="L12" s="380">
        <v>517584.49752999994</v>
      </c>
      <c r="M12" s="379">
        <v>519082.33290999994</v>
      </c>
      <c r="N12" s="380">
        <v>139400.28126000002</v>
      </c>
      <c r="O12" s="389">
        <v>163835.63642</v>
      </c>
      <c r="P12" s="412">
        <v>3299898.8931339807</v>
      </c>
      <c r="Q12" s="395">
        <v>50708.340730000011</v>
      </c>
      <c r="R12" s="405">
        <v>3350607.2338639805</v>
      </c>
      <c r="S12" s="371"/>
      <c r="T12" s="308"/>
      <c r="U12" s="307"/>
      <c r="V12" s="307"/>
      <c r="W12" s="307"/>
    </row>
    <row r="13" spans="1:23" ht="15" customHeight="1" x14ac:dyDescent="0.25">
      <c r="A13" s="354" t="s">
        <v>33</v>
      </c>
      <c r="B13" s="373">
        <v>91119.806080000009</v>
      </c>
      <c r="C13" s="376">
        <v>291840.38045</v>
      </c>
      <c r="D13" s="375">
        <v>90661.779510000008</v>
      </c>
      <c r="E13" s="376">
        <v>106955.29766000001</v>
      </c>
      <c r="F13" s="375">
        <v>112300.93913999999</v>
      </c>
      <c r="G13" s="376">
        <v>432650.55924000003</v>
      </c>
      <c r="H13" s="375">
        <v>160120.04149999996</v>
      </c>
      <c r="I13" s="376">
        <v>140965.36651999998</v>
      </c>
      <c r="J13" s="375">
        <v>148835.67690999998</v>
      </c>
      <c r="K13" s="374">
        <v>221596.71931498198</v>
      </c>
      <c r="L13" s="375">
        <v>472904.52892999991</v>
      </c>
      <c r="M13" s="376">
        <v>596866.14601999999</v>
      </c>
      <c r="N13" s="375">
        <v>117926.24884000001</v>
      </c>
      <c r="O13" s="388">
        <v>143082.29989000002</v>
      </c>
      <c r="P13" s="375">
        <v>3127825.7900049817</v>
      </c>
      <c r="Q13" s="394">
        <v>50286.979930000001</v>
      </c>
      <c r="R13" s="404">
        <v>3178112.7699349816</v>
      </c>
      <c r="S13" s="371"/>
      <c r="T13" s="308"/>
      <c r="U13" s="307"/>
      <c r="V13" s="307"/>
      <c r="W13" s="307"/>
    </row>
    <row r="14" spans="1:23" ht="15" customHeight="1" x14ac:dyDescent="0.25">
      <c r="A14" s="354" t="s">
        <v>34</v>
      </c>
      <c r="B14" s="373">
        <v>100704.23495</v>
      </c>
      <c r="C14" s="376">
        <v>312387.66175999999</v>
      </c>
      <c r="D14" s="375">
        <v>98326.039049999963</v>
      </c>
      <c r="E14" s="376">
        <v>122501.42533000001</v>
      </c>
      <c r="F14" s="375">
        <v>120502.32744000002</v>
      </c>
      <c r="G14" s="376">
        <v>406689.88884000009</v>
      </c>
      <c r="H14" s="375">
        <v>171063.70343999995</v>
      </c>
      <c r="I14" s="376">
        <v>142365.52631999998</v>
      </c>
      <c r="J14" s="375">
        <v>155238.55478999997</v>
      </c>
      <c r="K14" s="374">
        <v>208001.900303979</v>
      </c>
      <c r="L14" s="375">
        <v>498610.54583999998</v>
      </c>
      <c r="M14" s="376">
        <v>835134.33704000001</v>
      </c>
      <c r="N14" s="375">
        <v>140872.50218000001</v>
      </c>
      <c r="O14" s="388">
        <v>149245.04384000003</v>
      </c>
      <c r="P14" s="375">
        <v>3461643.6911239787</v>
      </c>
      <c r="Q14" s="394">
        <v>51500.745480000005</v>
      </c>
      <c r="R14" s="404">
        <v>3513144.4366039787</v>
      </c>
      <c r="S14" s="371"/>
      <c r="T14" s="308"/>
      <c r="U14" s="307"/>
      <c r="V14" s="307"/>
      <c r="W14" s="307"/>
    </row>
    <row r="15" spans="1:23" ht="15" customHeight="1" x14ac:dyDescent="0.25">
      <c r="A15" s="355" t="s">
        <v>35</v>
      </c>
      <c r="B15" s="378">
        <v>125363.14277999999</v>
      </c>
      <c r="C15" s="379">
        <v>378603.65527999995</v>
      </c>
      <c r="D15" s="380">
        <v>110939.03552999998</v>
      </c>
      <c r="E15" s="379">
        <v>134277.03239999997</v>
      </c>
      <c r="F15" s="380">
        <v>135504.89514000001</v>
      </c>
      <c r="G15" s="379">
        <v>499968.93925999984</v>
      </c>
      <c r="H15" s="380">
        <v>182688.06978000002</v>
      </c>
      <c r="I15" s="379">
        <v>164034.01119999995</v>
      </c>
      <c r="J15" s="380">
        <v>175615.52640999996</v>
      </c>
      <c r="K15" s="381">
        <v>245465.45867998543</v>
      </c>
      <c r="L15" s="380">
        <v>565068.98949999991</v>
      </c>
      <c r="M15" s="379">
        <v>1213033.8857700001</v>
      </c>
      <c r="N15" s="380">
        <v>146367.55148000002</v>
      </c>
      <c r="O15" s="389">
        <v>171381.21671999997</v>
      </c>
      <c r="P15" s="412">
        <v>4248311.4099299852</v>
      </c>
      <c r="Q15" s="395">
        <v>59649.138730000006</v>
      </c>
      <c r="R15" s="405">
        <v>4307960.548659985</v>
      </c>
      <c r="S15" s="371"/>
      <c r="T15" s="308"/>
      <c r="U15" s="307"/>
      <c r="V15" s="307"/>
      <c r="W15" s="307"/>
    </row>
    <row r="16" spans="1:23" ht="15" customHeight="1" x14ac:dyDescent="0.25">
      <c r="A16" s="301" t="s">
        <v>36</v>
      </c>
      <c r="B16" s="373"/>
      <c r="C16" s="376"/>
      <c r="D16" s="375"/>
      <c r="E16" s="376"/>
      <c r="F16" s="375"/>
      <c r="G16" s="376"/>
      <c r="H16" s="375"/>
      <c r="I16" s="376"/>
      <c r="J16" s="375"/>
      <c r="K16" s="374"/>
      <c r="L16" s="375"/>
      <c r="M16" s="376"/>
      <c r="N16" s="375"/>
      <c r="O16" s="388"/>
      <c r="P16" s="722">
        <f t="shared" ref="P16:P18" si="0">SUM(B16:O16)</f>
        <v>0</v>
      </c>
      <c r="Q16" s="394"/>
      <c r="R16" s="720">
        <f t="shared" ref="R16:R18" si="1">SUM(P16:Q16)</f>
        <v>0</v>
      </c>
      <c r="S16" s="371"/>
      <c r="T16" s="308"/>
      <c r="U16" s="307"/>
      <c r="V16" s="307"/>
      <c r="W16" s="307"/>
    </row>
    <row r="17" spans="1:23" ht="15" customHeight="1" x14ac:dyDescent="0.25">
      <c r="A17" s="301" t="s">
        <v>37</v>
      </c>
      <c r="B17" s="373"/>
      <c r="C17" s="376"/>
      <c r="D17" s="375"/>
      <c r="E17" s="376"/>
      <c r="F17" s="375"/>
      <c r="G17" s="376"/>
      <c r="H17" s="375"/>
      <c r="I17" s="376"/>
      <c r="J17" s="375"/>
      <c r="K17" s="374"/>
      <c r="L17" s="375"/>
      <c r="M17" s="376"/>
      <c r="N17" s="375"/>
      <c r="O17" s="388"/>
      <c r="P17" s="722">
        <f t="shared" si="0"/>
        <v>0</v>
      </c>
      <c r="Q17" s="394"/>
      <c r="R17" s="720">
        <f t="shared" si="1"/>
        <v>0</v>
      </c>
      <c r="S17" s="371"/>
      <c r="T17" s="308"/>
      <c r="U17" s="307"/>
      <c r="V17" s="307"/>
      <c r="W17" s="307"/>
    </row>
    <row r="18" spans="1:23" ht="15" customHeight="1" x14ac:dyDescent="0.25">
      <c r="A18" s="309" t="s">
        <v>38</v>
      </c>
      <c r="B18" s="378"/>
      <c r="C18" s="379"/>
      <c r="D18" s="380"/>
      <c r="E18" s="379"/>
      <c r="F18" s="380"/>
      <c r="G18" s="379"/>
      <c r="H18" s="380"/>
      <c r="I18" s="379"/>
      <c r="J18" s="380"/>
      <c r="K18" s="381"/>
      <c r="L18" s="380"/>
      <c r="M18" s="379"/>
      <c r="N18" s="380"/>
      <c r="O18" s="389"/>
      <c r="P18" s="723">
        <f t="shared" si="0"/>
        <v>0</v>
      </c>
      <c r="Q18" s="395"/>
      <c r="R18" s="721">
        <f t="shared" si="1"/>
        <v>0</v>
      </c>
      <c r="S18" s="353"/>
      <c r="T18" s="308"/>
      <c r="U18" s="307"/>
      <c r="V18" s="307"/>
      <c r="W18" s="307"/>
    </row>
    <row r="19" spans="1:23" ht="15" customHeight="1" x14ac:dyDescent="0.25">
      <c r="A19" s="301" t="s">
        <v>151</v>
      </c>
      <c r="B19" s="401">
        <f>SUM(B7:B9)</f>
        <v>1100621.90909</v>
      </c>
      <c r="C19" s="385">
        <f>SUM(C7:C9)</f>
        <v>4577594.5040000007</v>
      </c>
      <c r="D19" s="386">
        <f t="shared" ref="D19:J19" si="2">SUM(D7:D9)</f>
        <v>835018.80818000005</v>
      </c>
      <c r="E19" s="385">
        <f t="shared" si="2"/>
        <v>1314347.6678900002</v>
      </c>
      <c r="F19" s="386">
        <f t="shared" si="2"/>
        <v>1417522.3615300001</v>
      </c>
      <c r="G19" s="385">
        <f t="shared" si="2"/>
        <v>3477092.8263599998</v>
      </c>
      <c r="H19" s="386">
        <f t="shared" si="2"/>
        <v>1871002.3248100001</v>
      </c>
      <c r="I19" s="385">
        <f t="shared" si="2"/>
        <v>1457415.7297500002</v>
      </c>
      <c r="J19" s="386">
        <f t="shared" si="2"/>
        <v>1498243.4521000001</v>
      </c>
      <c r="K19" s="385">
        <f>SUM(K7:K9)</f>
        <v>3901567.3205480846</v>
      </c>
      <c r="L19" s="386">
        <f t="shared" ref="L19:R19" si="3">SUM(L7:L9)</f>
        <v>3734385.1569700004</v>
      </c>
      <c r="M19" s="385">
        <f t="shared" si="3"/>
        <v>2999478.0429100003</v>
      </c>
      <c r="N19" s="386">
        <f t="shared" si="3"/>
        <v>1402302.87732</v>
      </c>
      <c r="O19" s="402">
        <f t="shared" si="3"/>
        <v>1716692.8633050001</v>
      </c>
      <c r="P19" s="392">
        <f t="shared" si="3"/>
        <v>31303285.844763085</v>
      </c>
      <c r="Q19" s="396">
        <f t="shared" si="3"/>
        <v>472147.45674000005</v>
      </c>
      <c r="R19" s="406">
        <f t="shared" si="3"/>
        <v>31775433.301503092</v>
      </c>
      <c r="S19" s="319"/>
    </row>
    <row r="20" spans="1:23" ht="15" customHeight="1" x14ac:dyDescent="0.25">
      <c r="A20" s="301" t="s">
        <v>178</v>
      </c>
      <c r="B20" s="401">
        <f>SUM(B10:B12)</f>
        <v>472863.20302000002</v>
      </c>
      <c r="C20" s="385">
        <f>SUM(C10:C12)</f>
        <v>1693110.6818300004</v>
      </c>
      <c r="D20" s="386">
        <f t="shared" ref="D20:J20" si="4">SUM(D10:D12)</f>
        <v>414905.28844999999</v>
      </c>
      <c r="E20" s="385">
        <f t="shared" si="4"/>
        <v>560480.99391000008</v>
      </c>
      <c r="F20" s="386">
        <f t="shared" si="4"/>
        <v>596233.41795999999</v>
      </c>
      <c r="G20" s="385">
        <f t="shared" si="4"/>
        <v>1830206.4074200005</v>
      </c>
      <c r="H20" s="386">
        <f t="shared" si="4"/>
        <v>782311.90471999999</v>
      </c>
      <c r="I20" s="385">
        <f t="shared" si="4"/>
        <v>673051.7564800001</v>
      </c>
      <c r="J20" s="386">
        <f t="shared" si="4"/>
        <v>699112.29553</v>
      </c>
      <c r="K20" s="385">
        <f>SUM(K10:K12)</f>
        <v>1375437.1441599303</v>
      </c>
      <c r="L20" s="386">
        <f t="shared" ref="L20:R20" si="5">SUM(L10:L12)</f>
        <v>1956467.6946199997</v>
      </c>
      <c r="M20" s="385">
        <f t="shared" si="5"/>
        <v>1625072.6037599999</v>
      </c>
      <c r="N20" s="386">
        <f t="shared" si="5"/>
        <v>613209.76337000006</v>
      </c>
      <c r="O20" s="402">
        <f t="shared" si="5"/>
        <v>732799.36732999992</v>
      </c>
      <c r="P20" s="392">
        <f t="shared" si="5"/>
        <v>14025262.522559932</v>
      </c>
      <c r="Q20" s="396">
        <f t="shared" si="5"/>
        <v>231891.58698000002</v>
      </c>
      <c r="R20" s="406">
        <f t="shared" si="5"/>
        <v>14257154.10953993</v>
      </c>
      <c r="S20" s="319"/>
    </row>
    <row r="21" spans="1:23" ht="15" customHeight="1" x14ac:dyDescent="0.25">
      <c r="A21" s="301" t="s">
        <v>222</v>
      </c>
      <c r="B21" s="401">
        <f>SUM(B13:B15)</f>
        <v>317187.18381000002</v>
      </c>
      <c r="C21" s="385">
        <f>SUM(C13:C15)</f>
        <v>982831.69748999993</v>
      </c>
      <c r="D21" s="386">
        <f t="shared" ref="D21:J21" si="6">SUM(D13:D15)</f>
        <v>299926.85408999998</v>
      </c>
      <c r="E21" s="385">
        <f t="shared" si="6"/>
        <v>363733.75539000001</v>
      </c>
      <c r="F21" s="386">
        <f t="shared" si="6"/>
        <v>368308.16171999997</v>
      </c>
      <c r="G21" s="385">
        <f t="shared" si="6"/>
        <v>1339309.3873399999</v>
      </c>
      <c r="H21" s="386">
        <f t="shared" si="6"/>
        <v>513871.81471999991</v>
      </c>
      <c r="I21" s="385">
        <f t="shared" si="6"/>
        <v>447364.90403999994</v>
      </c>
      <c r="J21" s="386">
        <f t="shared" si="6"/>
        <v>479689.75810999994</v>
      </c>
      <c r="K21" s="385">
        <f>SUM(K13:K15)</f>
        <v>675064.07829894638</v>
      </c>
      <c r="L21" s="386">
        <f t="shared" ref="L21:R21" si="7">SUM(L13:L15)</f>
        <v>1536584.0642699997</v>
      </c>
      <c r="M21" s="385">
        <f t="shared" si="7"/>
        <v>2645034.3688300001</v>
      </c>
      <c r="N21" s="386">
        <f t="shared" si="7"/>
        <v>405166.30250000005</v>
      </c>
      <c r="O21" s="402">
        <f t="shared" si="7"/>
        <v>463708.56045000005</v>
      </c>
      <c r="P21" s="392">
        <f t="shared" si="7"/>
        <v>10837780.891058946</v>
      </c>
      <c r="Q21" s="396">
        <f t="shared" si="7"/>
        <v>161436.86414000002</v>
      </c>
      <c r="R21" s="406">
        <f t="shared" si="7"/>
        <v>10999217.755198944</v>
      </c>
      <c r="S21" s="319"/>
    </row>
    <row r="22" spans="1:23" ht="15" customHeight="1" x14ac:dyDescent="0.25">
      <c r="A22" s="355" t="s">
        <v>179</v>
      </c>
      <c r="B22" s="707">
        <f>SUM(B16:B18)</f>
        <v>0</v>
      </c>
      <c r="C22" s="713">
        <f>SUM(C16:C18)</f>
        <v>0</v>
      </c>
      <c r="D22" s="708">
        <f t="shared" ref="D22:J22" si="8">SUM(D16:D18)</f>
        <v>0</v>
      </c>
      <c r="E22" s="713">
        <f t="shared" si="8"/>
        <v>0</v>
      </c>
      <c r="F22" s="708">
        <f t="shared" si="8"/>
        <v>0</v>
      </c>
      <c r="G22" s="713">
        <f t="shared" si="8"/>
        <v>0</v>
      </c>
      <c r="H22" s="708">
        <f t="shared" si="8"/>
        <v>0</v>
      </c>
      <c r="I22" s="713">
        <f t="shared" si="8"/>
        <v>0</v>
      </c>
      <c r="J22" s="708">
        <f t="shared" si="8"/>
        <v>0</v>
      </c>
      <c r="K22" s="713">
        <f>SUM(K16:K18)</f>
        <v>0</v>
      </c>
      <c r="L22" s="708">
        <f t="shared" ref="L22:R22" si="9">SUM(L16:L18)</f>
        <v>0</v>
      </c>
      <c r="M22" s="713">
        <f t="shared" si="9"/>
        <v>0</v>
      </c>
      <c r="N22" s="708">
        <f t="shared" si="9"/>
        <v>0</v>
      </c>
      <c r="O22" s="714">
        <f t="shared" si="9"/>
        <v>0</v>
      </c>
      <c r="P22" s="726">
        <f t="shared" si="9"/>
        <v>0</v>
      </c>
      <c r="Q22" s="724">
        <f t="shared" si="9"/>
        <v>0</v>
      </c>
      <c r="R22" s="729">
        <f t="shared" si="9"/>
        <v>0</v>
      </c>
      <c r="S22" s="334"/>
    </row>
    <row r="23" spans="1:23" ht="15" customHeight="1" x14ac:dyDescent="0.25">
      <c r="A23" s="301" t="s">
        <v>180</v>
      </c>
      <c r="B23" s="373">
        <f>SUM(B7:B12)</f>
        <v>1573485.1121099999</v>
      </c>
      <c r="C23" s="374">
        <f>SUM(C7:C12)</f>
        <v>6270705.1858300008</v>
      </c>
      <c r="D23" s="377">
        <f t="shared" ref="D23:J23" si="10">SUM(D7:D12)</f>
        <v>1249924.0966300003</v>
      </c>
      <c r="E23" s="374">
        <f t="shared" si="10"/>
        <v>1874828.6618000001</v>
      </c>
      <c r="F23" s="377">
        <f t="shared" si="10"/>
        <v>2013755.7794900001</v>
      </c>
      <c r="G23" s="374">
        <f t="shared" si="10"/>
        <v>5307299.2337800004</v>
      </c>
      <c r="H23" s="377">
        <f t="shared" si="10"/>
        <v>2653314.2295299997</v>
      </c>
      <c r="I23" s="374">
        <f t="shared" si="10"/>
        <v>2130467.4862300004</v>
      </c>
      <c r="J23" s="377">
        <f t="shared" si="10"/>
        <v>2197355.7476300001</v>
      </c>
      <c r="K23" s="374">
        <f>SUM(K7:K12)</f>
        <v>5277004.4647080144</v>
      </c>
      <c r="L23" s="377">
        <f t="shared" ref="L23:R23" si="11">SUM(L7:L12)</f>
        <v>5690852.8515900001</v>
      </c>
      <c r="M23" s="374">
        <f t="shared" si="11"/>
        <v>4624550.6466699997</v>
      </c>
      <c r="N23" s="377">
        <f t="shared" si="11"/>
        <v>2015512.64069</v>
      </c>
      <c r="O23" s="864">
        <f t="shared" si="11"/>
        <v>2449492.2306349999</v>
      </c>
      <c r="P23" s="377">
        <f t="shared" si="11"/>
        <v>45328548.367323026</v>
      </c>
      <c r="Q23" s="396">
        <f t="shared" si="11"/>
        <v>704039.04372000007</v>
      </c>
      <c r="R23" s="406">
        <f t="shared" si="11"/>
        <v>46032587.411043018</v>
      </c>
      <c r="S23" s="319"/>
    </row>
    <row r="24" spans="1:23" ht="15" customHeight="1" x14ac:dyDescent="0.25">
      <c r="A24" s="301" t="s">
        <v>181</v>
      </c>
      <c r="B24" s="704">
        <f>SUM(B13:B18)</f>
        <v>317187.18381000002</v>
      </c>
      <c r="C24" s="717">
        <f>SUM(C13:C18)</f>
        <v>982831.69748999993</v>
      </c>
      <c r="D24" s="705">
        <f t="shared" ref="D24:J24" si="12">SUM(D13:D18)</f>
        <v>299926.85408999998</v>
      </c>
      <c r="E24" s="717">
        <f t="shared" si="12"/>
        <v>363733.75539000001</v>
      </c>
      <c r="F24" s="705">
        <f t="shared" si="12"/>
        <v>368308.16171999997</v>
      </c>
      <c r="G24" s="717">
        <f t="shared" si="12"/>
        <v>1339309.3873399999</v>
      </c>
      <c r="H24" s="705">
        <f t="shared" si="12"/>
        <v>513871.81471999991</v>
      </c>
      <c r="I24" s="717">
        <f t="shared" si="12"/>
        <v>447364.90403999994</v>
      </c>
      <c r="J24" s="705">
        <f t="shared" si="12"/>
        <v>479689.75810999994</v>
      </c>
      <c r="K24" s="717">
        <f>SUM(K13:K18)</f>
        <v>675064.07829894638</v>
      </c>
      <c r="L24" s="705">
        <f t="shared" ref="L24:R24" si="13">SUM(L13:L18)</f>
        <v>1536584.0642699997</v>
      </c>
      <c r="M24" s="717">
        <f t="shared" si="13"/>
        <v>2645034.3688300001</v>
      </c>
      <c r="N24" s="705">
        <f t="shared" si="13"/>
        <v>405166.30250000005</v>
      </c>
      <c r="O24" s="718">
        <f t="shared" si="13"/>
        <v>463708.56045000005</v>
      </c>
      <c r="P24" s="705">
        <f t="shared" si="13"/>
        <v>10837780.891058946</v>
      </c>
      <c r="Q24" s="719">
        <f t="shared" si="13"/>
        <v>161436.86414000002</v>
      </c>
      <c r="R24" s="728">
        <f t="shared" si="13"/>
        <v>10999217.755198944</v>
      </c>
      <c r="S24" s="319"/>
    </row>
    <row r="25" spans="1:23" ht="15" customHeight="1" x14ac:dyDescent="0.25">
      <c r="A25" s="340" t="s">
        <v>166</v>
      </c>
      <c r="B25" s="710">
        <f>SUM(B7:B18)</f>
        <v>1890672.2959199999</v>
      </c>
      <c r="C25" s="715">
        <f>SUM(C7:C18)</f>
        <v>7253536.88332</v>
      </c>
      <c r="D25" s="711">
        <f t="shared" ref="D25:J25" si="14">SUM(D7:D18)</f>
        <v>1549850.9507200003</v>
      </c>
      <c r="E25" s="715">
        <f t="shared" si="14"/>
        <v>2238562.4171899999</v>
      </c>
      <c r="F25" s="711">
        <f t="shared" si="14"/>
        <v>2382063.9412100003</v>
      </c>
      <c r="G25" s="715">
        <f t="shared" si="14"/>
        <v>6646608.6211200003</v>
      </c>
      <c r="H25" s="711">
        <f t="shared" si="14"/>
        <v>3167186.0442499993</v>
      </c>
      <c r="I25" s="715">
        <f t="shared" si="14"/>
        <v>2577832.3902700008</v>
      </c>
      <c r="J25" s="711">
        <f t="shared" si="14"/>
        <v>2677045.5057399999</v>
      </c>
      <c r="K25" s="715">
        <f>SUM(K7:K18)</f>
        <v>5952068.5430069612</v>
      </c>
      <c r="L25" s="711">
        <f t="shared" ref="L25:R25" si="15">SUM(L7:L18)</f>
        <v>7227436.9158600001</v>
      </c>
      <c r="M25" s="715">
        <f t="shared" si="15"/>
        <v>7269585.0154999997</v>
      </c>
      <c r="N25" s="711">
        <f t="shared" si="15"/>
        <v>2420678.94319</v>
      </c>
      <c r="O25" s="716">
        <f t="shared" si="15"/>
        <v>2913200.7910849997</v>
      </c>
      <c r="P25" s="727">
        <f t="shared" si="15"/>
        <v>56166329.25838197</v>
      </c>
      <c r="Q25" s="725">
        <f t="shared" si="15"/>
        <v>865475.90786000015</v>
      </c>
      <c r="R25" s="730">
        <f t="shared" si="15"/>
        <v>57031805.166241966</v>
      </c>
      <c r="S25" s="335"/>
    </row>
    <row r="26" spans="1:23" ht="9.75" customHeight="1" x14ac:dyDescent="0.25">
      <c r="B26" s="319"/>
      <c r="P26" s="333"/>
      <c r="R26" s="332"/>
      <c r="S26" s="319"/>
    </row>
    <row r="28" spans="1:23" ht="12" customHeight="1" x14ac:dyDescent="0.25">
      <c r="A28" s="320"/>
      <c r="B28" s="320"/>
      <c r="C28" s="320"/>
      <c r="H28" s="320"/>
      <c r="I28" s="320"/>
      <c r="J28" s="320"/>
      <c r="K28" s="320"/>
      <c r="O28" s="320"/>
      <c r="P28" s="320"/>
      <c r="Q28" s="320"/>
      <c r="R28" s="320"/>
    </row>
    <row r="29" spans="1:23" ht="12" customHeight="1" x14ac:dyDescent="0.25">
      <c r="E29" s="321"/>
      <c r="F29" s="321"/>
      <c r="G29" s="321"/>
      <c r="H29" s="321"/>
      <c r="L29" s="321"/>
      <c r="M29" s="321"/>
      <c r="N29" s="321"/>
    </row>
    <row r="30" spans="1:23" ht="12" customHeight="1" x14ac:dyDescent="0.25">
      <c r="E30" s="321"/>
      <c r="F30" s="321"/>
      <c r="G30" s="321"/>
      <c r="L30" s="321"/>
      <c r="M30" s="321"/>
      <c r="N30" s="321"/>
    </row>
    <row r="31" spans="1:23" ht="12" customHeight="1" x14ac:dyDescent="0.25">
      <c r="E31" s="321"/>
      <c r="F31" s="321"/>
      <c r="G31" s="321"/>
      <c r="L31" s="321"/>
      <c r="M31" s="321"/>
      <c r="N31" s="321"/>
    </row>
    <row r="32" spans="1:23" ht="12" customHeight="1" x14ac:dyDescent="0.25">
      <c r="E32" s="321"/>
      <c r="F32" s="321"/>
      <c r="G32" s="321"/>
      <c r="L32" s="321"/>
      <c r="M32" s="321"/>
      <c r="N32" s="321"/>
    </row>
    <row r="33" spans="5:14" ht="12" customHeight="1" x14ac:dyDescent="0.25">
      <c r="E33" s="321"/>
      <c r="F33" s="321"/>
      <c r="G33" s="321"/>
      <c r="L33" s="321"/>
      <c r="M33" s="321"/>
      <c r="N33" s="321"/>
    </row>
    <row r="34" spans="5:14" ht="12" customHeight="1" x14ac:dyDescent="0.25">
      <c r="E34" s="321"/>
      <c r="F34" s="321"/>
      <c r="G34" s="321"/>
      <c r="L34" s="321"/>
      <c r="M34" s="321"/>
      <c r="N34" s="321"/>
    </row>
    <row r="35" spans="5:14" ht="12" customHeight="1" x14ac:dyDescent="0.25">
      <c r="E35" s="321"/>
      <c r="F35" s="321"/>
      <c r="G35" s="321"/>
      <c r="L35" s="321"/>
      <c r="M35" s="321"/>
      <c r="N35" s="321"/>
    </row>
    <row r="36" spans="5:14" ht="12" customHeight="1" x14ac:dyDescent="0.25">
      <c r="E36" s="321"/>
      <c r="F36" s="321"/>
      <c r="G36" s="321"/>
      <c r="L36" s="321"/>
      <c r="M36" s="321"/>
      <c r="N36" s="321"/>
    </row>
    <row r="37" spans="5:14" ht="12" customHeight="1" x14ac:dyDescent="0.25">
      <c r="E37" s="321"/>
      <c r="F37" s="321"/>
      <c r="G37" s="321"/>
      <c r="L37" s="321"/>
      <c r="M37" s="321"/>
      <c r="N37" s="321"/>
    </row>
    <row r="38" spans="5:14" ht="12" customHeight="1" x14ac:dyDescent="0.25">
      <c r="E38" s="321"/>
      <c r="F38" s="321"/>
      <c r="G38" s="321"/>
      <c r="L38" s="321"/>
      <c r="M38" s="321"/>
      <c r="N38" s="321"/>
    </row>
    <row r="39" spans="5:14" ht="12" customHeight="1" x14ac:dyDescent="0.25">
      <c r="E39" s="321"/>
      <c r="F39" s="321"/>
      <c r="G39" s="321"/>
      <c r="L39" s="321"/>
      <c r="M39" s="321"/>
      <c r="N39" s="321"/>
    </row>
    <row r="40" spans="5:14" ht="12" customHeight="1" x14ac:dyDescent="0.25">
      <c r="E40" s="321"/>
      <c r="F40" s="321"/>
      <c r="G40" s="321"/>
      <c r="L40" s="321"/>
      <c r="M40" s="321"/>
      <c r="N40" s="321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>
      <selection activeCell="H4" sqref="H4"/>
    </sheetView>
  </sheetViews>
  <sheetFormatPr defaultRowHeight="12.75" x14ac:dyDescent="0.25"/>
  <cols>
    <col min="1" max="1" width="0.85546875" style="357" customWidth="1"/>
    <col min="2" max="2" width="9.7109375" style="357" customWidth="1"/>
    <col min="3" max="3" width="6.7109375" style="357" customWidth="1"/>
    <col min="4" max="4" width="15.7109375" style="416" customWidth="1"/>
    <col min="5" max="5" width="8.7109375" style="416" customWidth="1"/>
    <col min="6" max="6" width="7.7109375" style="416" customWidth="1"/>
    <col min="7" max="7" width="8.7109375" style="416" customWidth="1"/>
    <col min="8" max="8" width="7.7109375" style="416" customWidth="1"/>
    <col min="9" max="9" width="9.7109375" style="416" customWidth="1"/>
    <col min="10" max="10" width="6.7109375" style="416" customWidth="1"/>
    <col min="11" max="11" width="4.28515625" style="416" customWidth="1"/>
    <col min="12" max="12" width="5.85546875" style="416" customWidth="1"/>
    <col min="13" max="13" width="11.5703125" style="416" bestFit="1" customWidth="1"/>
    <col min="14" max="14" width="13.42578125" style="416" customWidth="1"/>
    <col min="15" max="15" width="14.5703125" style="416" customWidth="1"/>
    <col min="16" max="260" width="9.140625" style="416"/>
    <col min="261" max="261" width="2.7109375" style="416" customWidth="1"/>
    <col min="262" max="266" width="15.7109375" style="416" customWidth="1"/>
    <col min="267" max="267" width="2.85546875" style="416" customWidth="1"/>
    <col min="268" max="268" width="5.85546875" style="416" customWidth="1"/>
    <col min="269" max="269" width="11.5703125" style="416" bestFit="1" customWidth="1"/>
    <col min="270" max="270" width="13.42578125" style="416" customWidth="1"/>
    <col min="271" max="271" width="14.5703125" style="416" customWidth="1"/>
    <col min="272" max="516" width="9.140625" style="416"/>
    <col min="517" max="517" width="2.7109375" style="416" customWidth="1"/>
    <col min="518" max="522" width="15.7109375" style="416" customWidth="1"/>
    <col min="523" max="523" width="2.85546875" style="416" customWidth="1"/>
    <col min="524" max="524" width="5.85546875" style="416" customWidth="1"/>
    <col min="525" max="525" width="11.5703125" style="416" bestFit="1" customWidth="1"/>
    <col min="526" max="526" width="13.42578125" style="416" customWidth="1"/>
    <col min="527" max="527" width="14.5703125" style="416" customWidth="1"/>
    <col min="528" max="772" width="9.140625" style="416"/>
    <col min="773" max="773" width="2.7109375" style="416" customWidth="1"/>
    <col min="774" max="778" width="15.7109375" style="416" customWidth="1"/>
    <col min="779" max="779" width="2.85546875" style="416" customWidth="1"/>
    <col min="780" max="780" width="5.85546875" style="416" customWidth="1"/>
    <col min="781" max="781" width="11.5703125" style="416" bestFit="1" customWidth="1"/>
    <col min="782" max="782" width="13.42578125" style="416" customWidth="1"/>
    <col min="783" max="783" width="14.5703125" style="416" customWidth="1"/>
    <col min="784" max="1028" width="9.140625" style="416"/>
    <col min="1029" max="1029" width="2.7109375" style="416" customWidth="1"/>
    <col min="1030" max="1034" width="15.7109375" style="416" customWidth="1"/>
    <col min="1035" max="1035" width="2.85546875" style="416" customWidth="1"/>
    <col min="1036" max="1036" width="5.85546875" style="416" customWidth="1"/>
    <col min="1037" max="1037" width="11.5703125" style="416" bestFit="1" customWidth="1"/>
    <col min="1038" max="1038" width="13.42578125" style="416" customWidth="1"/>
    <col min="1039" max="1039" width="14.5703125" style="416" customWidth="1"/>
    <col min="1040" max="1284" width="9.140625" style="416"/>
    <col min="1285" max="1285" width="2.7109375" style="416" customWidth="1"/>
    <col min="1286" max="1290" width="15.7109375" style="416" customWidth="1"/>
    <col min="1291" max="1291" width="2.85546875" style="416" customWidth="1"/>
    <col min="1292" max="1292" width="5.85546875" style="416" customWidth="1"/>
    <col min="1293" max="1293" width="11.5703125" style="416" bestFit="1" customWidth="1"/>
    <col min="1294" max="1294" width="13.42578125" style="416" customWidth="1"/>
    <col min="1295" max="1295" width="14.5703125" style="416" customWidth="1"/>
    <col min="1296" max="1540" width="9.140625" style="416"/>
    <col min="1541" max="1541" width="2.7109375" style="416" customWidth="1"/>
    <col min="1542" max="1546" width="15.7109375" style="416" customWidth="1"/>
    <col min="1547" max="1547" width="2.85546875" style="416" customWidth="1"/>
    <col min="1548" max="1548" width="5.85546875" style="416" customWidth="1"/>
    <col min="1549" max="1549" width="11.5703125" style="416" bestFit="1" customWidth="1"/>
    <col min="1550" max="1550" width="13.42578125" style="416" customWidth="1"/>
    <col min="1551" max="1551" width="14.5703125" style="416" customWidth="1"/>
    <col min="1552" max="1796" width="9.140625" style="416"/>
    <col min="1797" max="1797" width="2.7109375" style="416" customWidth="1"/>
    <col min="1798" max="1802" width="15.7109375" style="416" customWidth="1"/>
    <col min="1803" max="1803" width="2.85546875" style="416" customWidth="1"/>
    <col min="1804" max="1804" width="5.85546875" style="416" customWidth="1"/>
    <col min="1805" max="1805" width="11.5703125" style="416" bestFit="1" customWidth="1"/>
    <col min="1806" max="1806" width="13.42578125" style="416" customWidth="1"/>
    <col min="1807" max="1807" width="14.5703125" style="416" customWidth="1"/>
    <col min="1808" max="2052" width="9.140625" style="416"/>
    <col min="2053" max="2053" width="2.7109375" style="416" customWidth="1"/>
    <col min="2054" max="2058" width="15.7109375" style="416" customWidth="1"/>
    <col min="2059" max="2059" width="2.85546875" style="416" customWidth="1"/>
    <col min="2060" max="2060" width="5.85546875" style="416" customWidth="1"/>
    <col min="2061" max="2061" width="11.5703125" style="416" bestFit="1" customWidth="1"/>
    <col min="2062" max="2062" width="13.42578125" style="416" customWidth="1"/>
    <col min="2063" max="2063" width="14.5703125" style="416" customWidth="1"/>
    <col min="2064" max="2308" width="9.140625" style="416"/>
    <col min="2309" max="2309" width="2.7109375" style="416" customWidth="1"/>
    <col min="2310" max="2314" width="15.7109375" style="416" customWidth="1"/>
    <col min="2315" max="2315" width="2.85546875" style="416" customWidth="1"/>
    <col min="2316" max="2316" width="5.85546875" style="416" customWidth="1"/>
    <col min="2317" max="2317" width="11.5703125" style="416" bestFit="1" customWidth="1"/>
    <col min="2318" max="2318" width="13.42578125" style="416" customWidth="1"/>
    <col min="2319" max="2319" width="14.5703125" style="416" customWidth="1"/>
    <col min="2320" max="2564" width="9.140625" style="416"/>
    <col min="2565" max="2565" width="2.7109375" style="416" customWidth="1"/>
    <col min="2566" max="2570" width="15.7109375" style="416" customWidth="1"/>
    <col min="2571" max="2571" width="2.85546875" style="416" customWidth="1"/>
    <col min="2572" max="2572" width="5.85546875" style="416" customWidth="1"/>
    <col min="2573" max="2573" width="11.5703125" style="416" bestFit="1" customWidth="1"/>
    <col min="2574" max="2574" width="13.42578125" style="416" customWidth="1"/>
    <col min="2575" max="2575" width="14.5703125" style="416" customWidth="1"/>
    <col min="2576" max="2820" width="9.140625" style="416"/>
    <col min="2821" max="2821" width="2.7109375" style="416" customWidth="1"/>
    <col min="2822" max="2826" width="15.7109375" style="416" customWidth="1"/>
    <col min="2827" max="2827" width="2.85546875" style="416" customWidth="1"/>
    <col min="2828" max="2828" width="5.85546875" style="416" customWidth="1"/>
    <col min="2829" max="2829" width="11.5703125" style="416" bestFit="1" customWidth="1"/>
    <col min="2830" max="2830" width="13.42578125" style="416" customWidth="1"/>
    <col min="2831" max="2831" width="14.5703125" style="416" customWidth="1"/>
    <col min="2832" max="3076" width="9.140625" style="416"/>
    <col min="3077" max="3077" width="2.7109375" style="416" customWidth="1"/>
    <col min="3078" max="3082" width="15.7109375" style="416" customWidth="1"/>
    <col min="3083" max="3083" width="2.85546875" style="416" customWidth="1"/>
    <col min="3084" max="3084" width="5.85546875" style="416" customWidth="1"/>
    <col min="3085" max="3085" width="11.5703125" style="416" bestFit="1" customWidth="1"/>
    <col min="3086" max="3086" width="13.42578125" style="416" customWidth="1"/>
    <col min="3087" max="3087" width="14.5703125" style="416" customWidth="1"/>
    <col min="3088" max="3332" width="9.140625" style="416"/>
    <col min="3333" max="3333" width="2.7109375" style="416" customWidth="1"/>
    <col min="3334" max="3338" width="15.7109375" style="416" customWidth="1"/>
    <col min="3339" max="3339" width="2.85546875" style="416" customWidth="1"/>
    <col min="3340" max="3340" width="5.85546875" style="416" customWidth="1"/>
    <col min="3341" max="3341" width="11.5703125" style="416" bestFit="1" customWidth="1"/>
    <col min="3342" max="3342" width="13.42578125" style="416" customWidth="1"/>
    <col min="3343" max="3343" width="14.5703125" style="416" customWidth="1"/>
    <col min="3344" max="3588" width="9.140625" style="416"/>
    <col min="3589" max="3589" width="2.7109375" style="416" customWidth="1"/>
    <col min="3590" max="3594" width="15.7109375" style="416" customWidth="1"/>
    <col min="3595" max="3595" width="2.85546875" style="416" customWidth="1"/>
    <col min="3596" max="3596" width="5.85546875" style="416" customWidth="1"/>
    <col min="3597" max="3597" width="11.5703125" style="416" bestFit="1" customWidth="1"/>
    <col min="3598" max="3598" width="13.42578125" style="416" customWidth="1"/>
    <col min="3599" max="3599" width="14.5703125" style="416" customWidth="1"/>
    <col min="3600" max="3844" width="9.140625" style="416"/>
    <col min="3845" max="3845" width="2.7109375" style="416" customWidth="1"/>
    <col min="3846" max="3850" width="15.7109375" style="416" customWidth="1"/>
    <col min="3851" max="3851" width="2.85546875" style="416" customWidth="1"/>
    <col min="3852" max="3852" width="5.85546875" style="416" customWidth="1"/>
    <col min="3853" max="3853" width="11.5703125" style="416" bestFit="1" customWidth="1"/>
    <col min="3854" max="3854" width="13.42578125" style="416" customWidth="1"/>
    <col min="3855" max="3855" width="14.5703125" style="416" customWidth="1"/>
    <col min="3856" max="4100" width="9.140625" style="416"/>
    <col min="4101" max="4101" width="2.7109375" style="416" customWidth="1"/>
    <col min="4102" max="4106" width="15.7109375" style="416" customWidth="1"/>
    <col min="4107" max="4107" width="2.85546875" style="416" customWidth="1"/>
    <col min="4108" max="4108" width="5.85546875" style="416" customWidth="1"/>
    <col min="4109" max="4109" width="11.5703125" style="416" bestFit="1" customWidth="1"/>
    <col min="4110" max="4110" width="13.42578125" style="416" customWidth="1"/>
    <col min="4111" max="4111" width="14.5703125" style="416" customWidth="1"/>
    <col min="4112" max="4356" width="9.140625" style="416"/>
    <col min="4357" max="4357" width="2.7109375" style="416" customWidth="1"/>
    <col min="4358" max="4362" width="15.7109375" style="416" customWidth="1"/>
    <col min="4363" max="4363" width="2.85546875" style="416" customWidth="1"/>
    <col min="4364" max="4364" width="5.85546875" style="416" customWidth="1"/>
    <col min="4365" max="4365" width="11.5703125" style="416" bestFit="1" customWidth="1"/>
    <col min="4366" max="4366" width="13.42578125" style="416" customWidth="1"/>
    <col min="4367" max="4367" width="14.5703125" style="416" customWidth="1"/>
    <col min="4368" max="4612" width="9.140625" style="416"/>
    <col min="4613" max="4613" width="2.7109375" style="416" customWidth="1"/>
    <col min="4614" max="4618" width="15.7109375" style="416" customWidth="1"/>
    <col min="4619" max="4619" width="2.85546875" style="416" customWidth="1"/>
    <col min="4620" max="4620" width="5.85546875" style="416" customWidth="1"/>
    <col min="4621" max="4621" width="11.5703125" style="416" bestFit="1" customWidth="1"/>
    <col min="4622" max="4622" width="13.42578125" style="416" customWidth="1"/>
    <col min="4623" max="4623" width="14.5703125" style="416" customWidth="1"/>
    <col min="4624" max="4868" width="9.140625" style="416"/>
    <col min="4869" max="4869" width="2.7109375" style="416" customWidth="1"/>
    <col min="4870" max="4874" width="15.7109375" style="416" customWidth="1"/>
    <col min="4875" max="4875" width="2.85546875" style="416" customWidth="1"/>
    <col min="4876" max="4876" width="5.85546875" style="416" customWidth="1"/>
    <col min="4877" max="4877" width="11.5703125" style="416" bestFit="1" customWidth="1"/>
    <col min="4878" max="4878" width="13.42578125" style="416" customWidth="1"/>
    <col min="4879" max="4879" width="14.5703125" style="416" customWidth="1"/>
    <col min="4880" max="5124" width="9.140625" style="416"/>
    <col min="5125" max="5125" width="2.7109375" style="416" customWidth="1"/>
    <col min="5126" max="5130" width="15.7109375" style="416" customWidth="1"/>
    <col min="5131" max="5131" width="2.85546875" style="416" customWidth="1"/>
    <col min="5132" max="5132" width="5.85546875" style="416" customWidth="1"/>
    <col min="5133" max="5133" width="11.5703125" style="416" bestFit="1" customWidth="1"/>
    <col min="5134" max="5134" width="13.42578125" style="416" customWidth="1"/>
    <col min="5135" max="5135" width="14.5703125" style="416" customWidth="1"/>
    <col min="5136" max="5380" width="9.140625" style="416"/>
    <col min="5381" max="5381" width="2.7109375" style="416" customWidth="1"/>
    <col min="5382" max="5386" width="15.7109375" style="416" customWidth="1"/>
    <col min="5387" max="5387" width="2.85546875" style="416" customWidth="1"/>
    <col min="5388" max="5388" width="5.85546875" style="416" customWidth="1"/>
    <col min="5389" max="5389" width="11.5703125" style="416" bestFit="1" customWidth="1"/>
    <col min="5390" max="5390" width="13.42578125" style="416" customWidth="1"/>
    <col min="5391" max="5391" width="14.5703125" style="416" customWidth="1"/>
    <col min="5392" max="5636" width="9.140625" style="416"/>
    <col min="5637" max="5637" width="2.7109375" style="416" customWidth="1"/>
    <col min="5638" max="5642" width="15.7109375" style="416" customWidth="1"/>
    <col min="5643" max="5643" width="2.85546875" style="416" customWidth="1"/>
    <col min="5644" max="5644" width="5.85546875" style="416" customWidth="1"/>
    <col min="5645" max="5645" width="11.5703125" style="416" bestFit="1" customWidth="1"/>
    <col min="5646" max="5646" width="13.42578125" style="416" customWidth="1"/>
    <col min="5647" max="5647" width="14.5703125" style="416" customWidth="1"/>
    <col min="5648" max="5892" width="9.140625" style="416"/>
    <col min="5893" max="5893" width="2.7109375" style="416" customWidth="1"/>
    <col min="5894" max="5898" width="15.7109375" style="416" customWidth="1"/>
    <col min="5899" max="5899" width="2.85546875" style="416" customWidth="1"/>
    <col min="5900" max="5900" width="5.85546875" style="416" customWidth="1"/>
    <col min="5901" max="5901" width="11.5703125" style="416" bestFit="1" customWidth="1"/>
    <col min="5902" max="5902" width="13.42578125" style="416" customWidth="1"/>
    <col min="5903" max="5903" width="14.5703125" style="416" customWidth="1"/>
    <col min="5904" max="6148" width="9.140625" style="416"/>
    <col min="6149" max="6149" width="2.7109375" style="416" customWidth="1"/>
    <col min="6150" max="6154" width="15.7109375" style="416" customWidth="1"/>
    <col min="6155" max="6155" width="2.85546875" style="416" customWidth="1"/>
    <col min="6156" max="6156" width="5.85546875" style="416" customWidth="1"/>
    <col min="6157" max="6157" width="11.5703125" style="416" bestFit="1" customWidth="1"/>
    <col min="6158" max="6158" width="13.42578125" style="416" customWidth="1"/>
    <col min="6159" max="6159" width="14.5703125" style="416" customWidth="1"/>
    <col min="6160" max="6404" width="9.140625" style="416"/>
    <col min="6405" max="6405" width="2.7109375" style="416" customWidth="1"/>
    <col min="6406" max="6410" width="15.7109375" style="416" customWidth="1"/>
    <col min="6411" max="6411" width="2.85546875" style="416" customWidth="1"/>
    <col min="6412" max="6412" width="5.85546875" style="416" customWidth="1"/>
    <col min="6413" max="6413" width="11.5703125" style="416" bestFit="1" customWidth="1"/>
    <col min="6414" max="6414" width="13.42578125" style="416" customWidth="1"/>
    <col min="6415" max="6415" width="14.5703125" style="416" customWidth="1"/>
    <col min="6416" max="6660" width="9.140625" style="416"/>
    <col min="6661" max="6661" width="2.7109375" style="416" customWidth="1"/>
    <col min="6662" max="6666" width="15.7109375" style="416" customWidth="1"/>
    <col min="6667" max="6667" width="2.85546875" style="416" customWidth="1"/>
    <col min="6668" max="6668" width="5.85546875" style="416" customWidth="1"/>
    <col min="6669" max="6669" width="11.5703125" style="416" bestFit="1" customWidth="1"/>
    <col min="6670" max="6670" width="13.42578125" style="416" customWidth="1"/>
    <col min="6671" max="6671" width="14.5703125" style="416" customWidth="1"/>
    <col min="6672" max="6916" width="9.140625" style="416"/>
    <col min="6917" max="6917" width="2.7109375" style="416" customWidth="1"/>
    <col min="6918" max="6922" width="15.7109375" style="416" customWidth="1"/>
    <col min="6923" max="6923" width="2.85546875" style="416" customWidth="1"/>
    <col min="6924" max="6924" width="5.85546875" style="416" customWidth="1"/>
    <col min="6925" max="6925" width="11.5703125" style="416" bestFit="1" customWidth="1"/>
    <col min="6926" max="6926" width="13.42578125" style="416" customWidth="1"/>
    <col min="6927" max="6927" width="14.5703125" style="416" customWidth="1"/>
    <col min="6928" max="7172" width="9.140625" style="416"/>
    <col min="7173" max="7173" width="2.7109375" style="416" customWidth="1"/>
    <col min="7174" max="7178" width="15.7109375" style="416" customWidth="1"/>
    <col min="7179" max="7179" width="2.85546875" style="416" customWidth="1"/>
    <col min="7180" max="7180" width="5.85546875" style="416" customWidth="1"/>
    <col min="7181" max="7181" width="11.5703125" style="416" bestFit="1" customWidth="1"/>
    <col min="7182" max="7182" width="13.42578125" style="416" customWidth="1"/>
    <col min="7183" max="7183" width="14.5703125" style="416" customWidth="1"/>
    <col min="7184" max="7428" width="9.140625" style="416"/>
    <col min="7429" max="7429" width="2.7109375" style="416" customWidth="1"/>
    <col min="7430" max="7434" width="15.7109375" style="416" customWidth="1"/>
    <col min="7435" max="7435" width="2.85546875" style="416" customWidth="1"/>
    <col min="7436" max="7436" width="5.85546875" style="416" customWidth="1"/>
    <col min="7437" max="7437" width="11.5703125" style="416" bestFit="1" customWidth="1"/>
    <col min="7438" max="7438" width="13.42578125" style="416" customWidth="1"/>
    <col min="7439" max="7439" width="14.5703125" style="416" customWidth="1"/>
    <col min="7440" max="7684" width="9.140625" style="416"/>
    <col min="7685" max="7685" width="2.7109375" style="416" customWidth="1"/>
    <col min="7686" max="7690" width="15.7109375" style="416" customWidth="1"/>
    <col min="7691" max="7691" width="2.85546875" style="416" customWidth="1"/>
    <col min="7692" max="7692" width="5.85546875" style="416" customWidth="1"/>
    <col min="7693" max="7693" width="11.5703125" style="416" bestFit="1" customWidth="1"/>
    <col min="7694" max="7694" width="13.42578125" style="416" customWidth="1"/>
    <col min="7695" max="7695" width="14.5703125" style="416" customWidth="1"/>
    <col min="7696" max="7940" width="9.140625" style="416"/>
    <col min="7941" max="7941" width="2.7109375" style="416" customWidth="1"/>
    <col min="7942" max="7946" width="15.7109375" style="416" customWidth="1"/>
    <col min="7947" max="7947" width="2.85546875" style="416" customWidth="1"/>
    <col min="7948" max="7948" width="5.85546875" style="416" customWidth="1"/>
    <col min="7949" max="7949" width="11.5703125" style="416" bestFit="1" customWidth="1"/>
    <col min="7950" max="7950" width="13.42578125" style="416" customWidth="1"/>
    <col min="7951" max="7951" width="14.5703125" style="416" customWidth="1"/>
    <col min="7952" max="8196" width="9.140625" style="416"/>
    <col min="8197" max="8197" width="2.7109375" style="416" customWidth="1"/>
    <col min="8198" max="8202" width="15.7109375" style="416" customWidth="1"/>
    <col min="8203" max="8203" width="2.85546875" style="416" customWidth="1"/>
    <col min="8204" max="8204" width="5.85546875" style="416" customWidth="1"/>
    <col min="8205" max="8205" width="11.5703125" style="416" bestFit="1" customWidth="1"/>
    <col min="8206" max="8206" width="13.42578125" style="416" customWidth="1"/>
    <col min="8207" max="8207" width="14.5703125" style="416" customWidth="1"/>
    <col min="8208" max="8452" width="9.140625" style="416"/>
    <col min="8453" max="8453" width="2.7109375" style="416" customWidth="1"/>
    <col min="8454" max="8458" width="15.7109375" style="416" customWidth="1"/>
    <col min="8459" max="8459" width="2.85546875" style="416" customWidth="1"/>
    <col min="8460" max="8460" width="5.85546875" style="416" customWidth="1"/>
    <col min="8461" max="8461" width="11.5703125" style="416" bestFit="1" customWidth="1"/>
    <col min="8462" max="8462" width="13.42578125" style="416" customWidth="1"/>
    <col min="8463" max="8463" width="14.5703125" style="416" customWidth="1"/>
    <col min="8464" max="8708" width="9.140625" style="416"/>
    <col min="8709" max="8709" width="2.7109375" style="416" customWidth="1"/>
    <col min="8710" max="8714" width="15.7109375" style="416" customWidth="1"/>
    <col min="8715" max="8715" width="2.85546875" style="416" customWidth="1"/>
    <col min="8716" max="8716" width="5.85546875" style="416" customWidth="1"/>
    <col min="8717" max="8717" width="11.5703125" style="416" bestFit="1" customWidth="1"/>
    <col min="8718" max="8718" width="13.42578125" style="416" customWidth="1"/>
    <col min="8719" max="8719" width="14.5703125" style="416" customWidth="1"/>
    <col min="8720" max="8964" width="9.140625" style="416"/>
    <col min="8965" max="8965" width="2.7109375" style="416" customWidth="1"/>
    <col min="8966" max="8970" width="15.7109375" style="416" customWidth="1"/>
    <col min="8971" max="8971" width="2.85546875" style="416" customWidth="1"/>
    <col min="8972" max="8972" width="5.85546875" style="416" customWidth="1"/>
    <col min="8973" max="8973" width="11.5703125" style="416" bestFit="1" customWidth="1"/>
    <col min="8974" max="8974" width="13.42578125" style="416" customWidth="1"/>
    <col min="8975" max="8975" width="14.5703125" style="416" customWidth="1"/>
    <col min="8976" max="9220" width="9.140625" style="416"/>
    <col min="9221" max="9221" width="2.7109375" style="416" customWidth="1"/>
    <col min="9222" max="9226" width="15.7109375" style="416" customWidth="1"/>
    <col min="9227" max="9227" width="2.85546875" style="416" customWidth="1"/>
    <col min="9228" max="9228" width="5.85546875" style="416" customWidth="1"/>
    <col min="9229" max="9229" width="11.5703125" style="416" bestFit="1" customWidth="1"/>
    <col min="9230" max="9230" width="13.42578125" style="416" customWidth="1"/>
    <col min="9231" max="9231" width="14.5703125" style="416" customWidth="1"/>
    <col min="9232" max="9476" width="9.140625" style="416"/>
    <col min="9477" max="9477" width="2.7109375" style="416" customWidth="1"/>
    <col min="9478" max="9482" width="15.7109375" style="416" customWidth="1"/>
    <col min="9483" max="9483" width="2.85546875" style="416" customWidth="1"/>
    <col min="9484" max="9484" width="5.85546875" style="416" customWidth="1"/>
    <col min="9485" max="9485" width="11.5703125" style="416" bestFit="1" customWidth="1"/>
    <col min="9486" max="9486" width="13.42578125" style="416" customWidth="1"/>
    <col min="9487" max="9487" width="14.5703125" style="416" customWidth="1"/>
    <col min="9488" max="9732" width="9.140625" style="416"/>
    <col min="9733" max="9733" width="2.7109375" style="416" customWidth="1"/>
    <col min="9734" max="9738" width="15.7109375" style="416" customWidth="1"/>
    <col min="9739" max="9739" width="2.85546875" style="416" customWidth="1"/>
    <col min="9740" max="9740" width="5.85546875" style="416" customWidth="1"/>
    <col min="9741" max="9741" width="11.5703125" style="416" bestFit="1" customWidth="1"/>
    <col min="9742" max="9742" width="13.42578125" style="416" customWidth="1"/>
    <col min="9743" max="9743" width="14.5703125" style="416" customWidth="1"/>
    <col min="9744" max="9988" width="9.140625" style="416"/>
    <col min="9989" max="9989" width="2.7109375" style="416" customWidth="1"/>
    <col min="9990" max="9994" width="15.7109375" style="416" customWidth="1"/>
    <col min="9995" max="9995" width="2.85546875" style="416" customWidth="1"/>
    <col min="9996" max="9996" width="5.85546875" style="416" customWidth="1"/>
    <col min="9997" max="9997" width="11.5703125" style="416" bestFit="1" customWidth="1"/>
    <col min="9998" max="9998" width="13.42578125" style="416" customWidth="1"/>
    <col min="9999" max="9999" width="14.5703125" style="416" customWidth="1"/>
    <col min="10000" max="10244" width="9.140625" style="416"/>
    <col min="10245" max="10245" width="2.7109375" style="416" customWidth="1"/>
    <col min="10246" max="10250" width="15.7109375" style="416" customWidth="1"/>
    <col min="10251" max="10251" width="2.85546875" style="416" customWidth="1"/>
    <col min="10252" max="10252" width="5.85546875" style="416" customWidth="1"/>
    <col min="10253" max="10253" width="11.5703125" style="416" bestFit="1" customWidth="1"/>
    <col min="10254" max="10254" width="13.42578125" style="416" customWidth="1"/>
    <col min="10255" max="10255" width="14.5703125" style="416" customWidth="1"/>
    <col min="10256" max="10500" width="9.140625" style="416"/>
    <col min="10501" max="10501" width="2.7109375" style="416" customWidth="1"/>
    <col min="10502" max="10506" width="15.7109375" style="416" customWidth="1"/>
    <col min="10507" max="10507" width="2.85546875" style="416" customWidth="1"/>
    <col min="10508" max="10508" width="5.85546875" style="416" customWidth="1"/>
    <col min="10509" max="10509" width="11.5703125" style="416" bestFit="1" customWidth="1"/>
    <col min="10510" max="10510" width="13.42578125" style="416" customWidth="1"/>
    <col min="10511" max="10511" width="14.5703125" style="416" customWidth="1"/>
    <col min="10512" max="10756" width="9.140625" style="416"/>
    <col min="10757" max="10757" width="2.7109375" style="416" customWidth="1"/>
    <col min="10758" max="10762" width="15.7109375" style="416" customWidth="1"/>
    <col min="10763" max="10763" width="2.85546875" style="416" customWidth="1"/>
    <col min="10764" max="10764" width="5.85546875" style="416" customWidth="1"/>
    <col min="10765" max="10765" width="11.5703125" style="416" bestFit="1" customWidth="1"/>
    <col min="10766" max="10766" width="13.42578125" style="416" customWidth="1"/>
    <col min="10767" max="10767" width="14.5703125" style="416" customWidth="1"/>
    <col min="10768" max="11012" width="9.140625" style="416"/>
    <col min="11013" max="11013" width="2.7109375" style="416" customWidth="1"/>
    <col min="11014" max="11018" width="15.7109375" style="416" customWidth="1"/>
    <col min="11019" max="11019" width="2.85546875" style="416" customWidth="1"/>
    <col min="11020" max="11020" width="5.85546875" style="416" customWidth="1"/>
    <col min="11021" max="11021" width="11.5703125" style="416" bestFit="1" customWidth="1"/>
    <col min="11022" max="11022" width="13.42578125" style="416" customWidth="1"/>
    <col min="11023" max="11023" width="14.5703125" style="416" customWidth="1"/>
    <col min="11024" max="11268" width="9.140625" style="416"/>
    <col min="11269" max="11269" width="2.7109375" style="416" customWidth="1"/>
    <col min="11270" max="11274" width="15.7109375" style="416" customWidth="1"/>
    <col min="11275" max="11275" width="2.85546875" style="416" customWidth="1"/>
    <col min="11276" max="11276" width="5.85546875" style="416" customWidth="1"/>
    <col min="11277" max="11277" width="11.5703125" style="416" bestFit="1" customWidth="1"/>
    <col min="11278" max="11278" width="13.42578125" style="416" customWidth="1"/>
    <col min="11279" max="11279" width="14.5703125" style="416" customWidth="1"/>
    <col min="11280" max="11524" width="9.140625" style="416"/>
    <col min="11525" max="11525" width="2.7109375" style="416" customWidth="1"/>
    <col min="11526" max="11530" width="15.7109375" style="416" customWidth="1"/>
    <col min="11531" max="11531" width="2.85546875" style="416" customWidth="1"/>
    <col min="11532" max="11532" width="5.85546875" style="416" customWidth="1"/>
    <col min="11533" max="11533" width="11.5703125" style="416" bestFit="1" customWidth="1"/>
    <col min="11534" max="11534" width="13.42578125" style="416" customWidth="1"/>
    <col min="11535" max="11535" width="14.5703125" style="416" customWidth="1"/>
    <col min="11536" max="11780" width="9.140625" style="416"/>
    <col min="11781" max="11781" width="2.7109375" style="416" customWidth="1"/>
    <col min="11782" max="11786" width="15.7109375" style="416" customWidth="1"/>
    <col min="11787" max="11787" width="2.85546875" style="416" customWidth="1"/>
    <col min="11788" max="11788" width="5.85546875" style="416" customWidth="1"/>
    <col min="11789" max="11789" width="11.5703125" style="416" bestFit="1" customWidth="1"/>
    <col min="11790" max="11790" width="13.42578125" style="416" customWidth="1"/>
    <col min="11791" max="11791" width="14.5703125" style="416" customWidth="1"/>
    <col min="11792" max="12036" width="9.140625" style="416"/>
    <col min="12037" max="12037" width="2.7109375" style="416" customWidth="1"/>
    <col min="12038" max="12042" width="15.7109375" style="416" customWidth="1"/>
    <col min="12043" max="12043" width="2.85546875" style="416" customWidth="1"/>
    <col min="12044" max="12044" width="5.85546875" style="416" customWidth="1"/>
    <col min="12045" max="12045" width="11.5703125" style="416" bestFit="1" customWidth="1"/>
    <col min="12046" max="12046" width="13.42578125" style="416" customWidth="1"/>
    <col min="12047" max="12047" width="14.5703125" style="416" customWidth="1"/>
    <col min="12048" max="12292" width="9.140625" style="416"/>
    <col min="12293" max="12293" width="2.7109375" style="416" customWidth="1"/>
    <col min="12294" max="12298" width="15.7109375" style="416" customWidth="1"/>
    <col min="12299" max="12299" width="2.85546875" style="416" customWidth="1"/>
    <col min="12300" max="12300" width="5.85546875" style="416" customWidth="1"/>
    <col min="12301" max="12301" width="11.5703125" style="416" bestFit="1" customWidth="1"/>
    <col min="12302" max="12302" width="13.42578125" style="416" customWidth="1"/>
    <col min="12303" max="12303" width="14.5703125" style="416" customWidth="1"/>
    <col min="12304" max="12548" width="9.140625" style="416"/>
    <col min="12549" max="12549" width="2.7109375" style="416" customWidth="1"/>
    <col min="12550" max="12554" width="15.7109375" style="416" customWidth="1"/>
    <col min="12555" max="12555" width="2.85546875" style="416" customWidth="1"/>
    <col min="12556" max="12556" width="5.85546875" style="416" customWidth="1"/>
    <col min="12557" max="12557" width="11.5703125" style="416" bestFit="1" customWidth="1"/>
    <col min="12558" max="12558" width="13.42578125" style="416" customWidth="1"/>
    <col min="12559" max="12559" width="14.5703125" style="416" customWidth="1"/>
    <col min="12560" max="12804" width="9.140625" style="416"/>
    <col min="12805" max="12805" width="2.7109375" style="416" customWidth="1"/>
    <col min="12806" max="12810" width="15.7109375" style="416" customWidth="1"/>
    <col min="12811" max="12811" width="2.85546875" style="416" customWidth="1"/>
    <col min="12812" max="12812" width="5.85546875" style="416" customWidth="1"/>
    <col min="12813" max="12813" width="11.5703125" style="416" bestFit="1" customWidth="1"/>
    <col min="12814" max="12814" width="13.42578125" style="416" customWidth="1"/>
    <col min="12815" max="12815" width="14.5703125" style="416" customWidth="1"/>
    <col min="12816" max="13060" width="9.140625" style="416"/>
    <col min="13061" max="13061" width="2.7109375" style="416" customWidth="1"/>
    <col min="13062" max="13066" width="15.7109375" style="416" customWidth="1"/>
    <col min="13067" max="13067" width="2.85546875" style="416" customWidth="1"/>
    <col min="13068" max="13068" width="5.85546875" style="416" customWidth="1"/>
    <col min="13069" max="13069" width="11.5703125" style="416" bestFit="1" customWidth="1"/>
    <col min="13070" max="13070" width="13.42578125" style="416" customWidth="1"/>
    <col min="13071" max="13071" width="14.5703125" style="416" customWidth="1"/>
    <col min="13072" max="13316" width="9.140625" style="416"/>
    <col min="13317" max="13317" width="2.7109375" style="416" customWidth="1"/>
    <col min="13318" max="13322" width="15.7109375" style="416" customWidth="1"/>
    <col min="13323" max="13323" width="2.85546875" style="416" customWidth="1"/>
    <col min="13324" max="13324" width="5.85546875" style="416" customWidth="1"/>
    <col min="13325" max="13325" width="11.5703125" style="416" bestFit="1" customWidth="1"/>
    <col min="13326" max="13326" width="13.42578125" style="416" customWidth="1"/>
    <col min="13327" max="13327" width="14.5703125" style="416" customWidth="1"/>
    <col min="13328" max="13572" width="9.140625" style="416"/>
    <col min="13573" max="13573" width="2.7109375" style="416" customWidth="1"/>
    <col min="13574" max="13578" width="15.7109375" style="416" customWidth="1"/>
    <col min="13579" max="13579" width="2.85546875" style="416" customWidth="1"/>
    <col min="13580" max="13580" width="5.85546875" style="416" customWidth="1"/>
    <col min="13581" max="13581" width="11.5703125" style="416" bestFit="1" customWidth="1"/>
    <col min="13582" max="13582" width="13.42578125" style="416" customWidth="1"/>
    <col min="13583" max="13583" width="14.5703125" style="416" customWidth="1"/>
    <col min="13584" max="13828" width="9.140625" style="416"/>
    <col min="13829" max="13829" width="2.7109375" style="416" customWidth="1"/>
    <col min="13830" max="13834" width="15.7109375" style="416" customWidth="1"/>
    <col min="13835" max="13835" width="2.85546875" style="416" customWidth="1"/>
    <col min="13836" max="13836" width="5.85546875" style="416" customWidth="1"/>
    <col min="13837" max="13837" width="11.5703125" style="416" bestFit="1" customWidth="1"/>
    <col min="13838" max="13838" width="13.42578125" style="416" customWidth="1"/>
    <col min="13839" max="13839" width="14.5703125" style="416" customWidth="1"/>
    <col min="13840" max="14084" width="9.140625" style="416"/>
    <col min="14085" max="14085" width="2.7109375" style="416" customWidth="1"/>
    <col min="14086" max="14090" width="15.7109375" style="416" customWidth="1"/>
    <col min="14091" max="14091" width="2.85546875" style="416" customWidth="1"/>
    <col min="14092" max="14092" width="5.85546875" style="416" customWidth="1"/>
    <col min="14093" max="14093" width="11.5703125" style="416" bestFit="1" customWidth="1"/>
    <col min="14094" max="14094" width="13.42578125" style="416" customWidth="1"/>
    <col min="14095" max="14095" width="14.5703125" style="416" customWidth="1"/>
    <col min="14096" max="14340" width="9.140625" style="416"/>
    <col min="14341" max="14341" width="2.7109375" style="416" customWidth="1"/>
    <col min="14342" max="14346" width="15.7109375" style="416" customWidth="1"/>
    <col min="14347" max="14347" width="2.85546875" style="416" customWidth="1"/>
    <col min="14348" max="14348" width="5.85546875" style="416" customWidth="1"/>
    <col min="14349" max="14349" width="11.5703125" style="416" bestFit="1" customWidth="1"/>
    <col min="14350" max="14350" width="13.42578125" style="416" customWidth="1"/>
    <col min="14351" max="14351" width="14.5703125" style="416" customWidth="1"/>
    <col min="14352" max="14596" width="9.140625" style="416"/>
    <col min="14597" max="14597" width="2.7109375" style="416" customWidth="1"/>
    <col min="14598" max="14602" width="15.7109375" style="416" customWidth="1"/>
    <col min="14603" max="14603" width="2.85546875" style="416" customWidth="1"/>
    <col min="14604" max="14604" width="5.85546875" style="416" customWidth="1"/>
    <col min="14605" max="14605" width="11.5703125" style="416" bestFit="1" customWidth="1"/>
    <col min="14606" max="14606" width="13.42578125" style="416" customWidth="1"/>
    <col min="14607" max="14607" width="14.5703125" style="416" customWidth="1"/>
    <col min="14608" max="14852" width="9.140625" style="416"/>
    <col min="14853" max="14853" width="2.7109375" style="416" customWidth="1"/>
    <col min="14854" max="14858" width="15.7109375" style="416" customWidth="1"/>
    <col min="14859" max="14859" width="2.85546875" style="416" customWidth="1"/>
    <col min="14860" max="14860" width="5.85546875" style="416" customWidth="1"/>
    <col min="14861" max="14861" width="11.5703125" style="416" bestFit="1" customWidth="1"/>
    <col min="14862" max="14862" width="13.42578125" style="416" customWidth="1"/>
    <col min="14863" max="14863" width="14.5703125" style="416" customWidth="1"/>
    <col min="14864" max="15108" width="9.140625" style="416"/>
    <col min="15109" max="15109" width="2.7109375" style="416" customWidth="1"/>
    <col min="15110" max="15114" width="15.7109375" style="416" customWidth="1"/>
    <col min="15115" max="15115" width="2.85546875" style="416" customWidth="1"/>
    <col min="15116" max="15116" width="5.85546875" style="416" customWidth="1"/>
    <col min="15117" max="15117" width="11.5703125" style="416" bestFit="1" customWidth="1"/>
    <col min="15118" max="15118" width="13.42578125" style="416" customWidth="1"/>
    <col min="15119" max="15119" width="14.5703125" style="416" customWidth="1"/>
    <col min="15120" max="15364" width="9.140625" style="416"/>
    <col min="15365" max="15365" width="2.7109375" style="416" customWidth="1"/>
    <col min="15366" max="15370" width="15.7109375" style="416" customWidth="1"/>
    <col min="15371" max="15371" width="2.85546875" style="416" customWidth="1"/>
    <col min="15372" max="15372" width="5.85546875" style="416" customWidth="1"/>
    <col min="15373" max="15373" width="11.5703125" style="416" bestFit="1" customWidth="1"/>
    <col min="15374" max="15374" width="13.42578125" style="416" customWidth="1"/>
    <col min="15375" max="15375" width="14.5703125" style="416" customWidth="1"/>
    <col min="15376" max="15620" width="9.140625" style="416"/>
    <col min="15621" max="15621" width="2.7109375" style="416" customWidth="1"/>
    <col min="15622" max="15626" width="15.7109375" style="416" customWidth="1"/>
    <col min="15627" max="15627" width="2.85546875" style="416" customWidth="1"/>
    <col min="15628" max="15628" width="5.85546875" style="416" customWidth="1"/>
    <col min="15629" max="15629" width="11.5703125" style="416" bestFit="1" customWidth="1"/>
    <col min="15630" max="15630" width="13.42578125" style="416" customWidth="1"/>
    <col min="15631" max="15631" width="14.5703125" style="416" customWidth="1"/>
    <col min="15632" max="15876" width="9.140625" style="416"/>
    <col min="15877" max="15877" width="2.7109375" style="416" customWidth="1"/>
    <col min="15878" max="15882" width="15.7109375" style="416" customWidth="1"/>
    <col min="15883" max="15883" width="2.85546875" style="416" customWidth="1"/>
    <col min="15884" max="15884" width="5.85546875" style="416" customWidth="1"/>
    <col min="15885" max="15885" width="11.5703125" style="416" bestFit="1" customWidth="1"/>
    <col min="15886" max="15886" width="13.42578125" style="416" customWidth="1"/>
    <col min="15887" max="15887" width="14.5703125" style="416" customWidth="1"/>
    <col min="15888" max="16132" width="9.140625" style="416"/>
    <col min="16133" max="16133" width="2.7109375" style="416" customWidth="1"/>
    <col min="16134" max="16138" width="15.7109375" style="416" customWidth="1"/>
    <col min="16139" max="16139" width="2.85546875" style="416" customWidth="1"/>
    <col min="16140" max="16140" width="5.85546875" style="416" customWidth="1"/>
    <col min="16141" max="16141" width="11.5703125" style="416" bestFit="1" customWidth="1"/>
    <col min="16142" max="16142" width="13.42578125" style="416" customWidth="1"/>
    <col min="16143" max="16143" width="14.5703125" style="416" customWidth="1"/>
    <col min="16144" max="16384" width="9.140625" style="416"/>
  </cols>
  <sheetData>
    <row r="1" spans="1:20" x14ac:dyDescent="0.25">
      <c r="I1" s="1064"/>
      <c r="J1" s="1064"/>
      <c r="K1" s="1064"/>
      <c r="L1" s="417"/>
    </row>
    <row r="2" spans="1:20" ht="24.75" customHeight="1" x14ac:dyDescent="0.25">
      <c r="B2" s="460"/>
      <c r="D2" s="1069" t="s">
        <v>141</v>
      </c>
      <c r="E2" s="1069"/>
      <c r="F2" s="1069"/>
      <c r="G2" s="1069"/>
      <c r="H2" s="1069"/>
      <c r="I2" s="612"/>
      <c r="J2" s="460"/>
      <c r="K2" s="460"/>
    </row>
    <row r="3" spans="1:20" ht="24.95" customHeight="1" x14ac:dyDescent="0.25">
      <c r="A3" s="418"/>
      <c r="B3" s="419"/>
      <c r="C3" s="612"/>
      <c r="D3" s="612"/>
      <c r="E3" s="612"/>
      <c r="F3" s="612"/>
      <c r="G3" s="612"/>
      <c r="H3" s="612"/>
      <c r="I3" s="612"/>
      <c r="J3" s="420"/>
      <c r="K3" s="421"/>
    </row>
    <row r="4" spans="1:20" ht="24.95" customHeight="1" x14ac:dyDescent="0.25">
      <c r="A4" s="422"/>
      <c r="B4" s="419"/>
      <c r="C4" s="419"/>
      <c r="D4" s="1065"/>
      <c r="E4" s="1065"/>
      <c r="F4" s="1065"/>
      <c r="G4" s="1065"/>
      <c r="H4" s="423"/>
      <c r="I4" s="420"/>
      <c r="J4" s="420"/>
      <c r="K4" s="424"/>
    </row>
    <row r="5" spans="1:20" ht="24.95" customHeight="1" x14ac:dyDescent="0.25">
      <c r="A5" s="422"/>
      <c r="B5" s="1066" t="s">
        <v>192</v>
      </c>
      <c r="C5" s="1066"/>
      <c r="D5" s="425" t="s">
        <v>127</v>
      </c>
      <c r="E5" s="1067" t="s">
        <v>128</v>
      </c>
      <c r="F5" s="1068"/>
      <c r="G5" s="426"/>
      <c r="H5" s="427" t="s">
        <v>82</v>
      </c>
      <c r="I5" s="1066" t="s">
        <v>193</v>
      </c>
      <c r="J5" s="1066"/>
      <c r="K5" s="424"/>
      <c r="N5" s="428"/>
    </row>
    <row r="6" spans="1:20" ht="24.95" customHeight="1" x14ac:dyDescent="0.25">
      <c r="A6" s="422"/>
      <c r="B6" s="1066"/>
      <c r="C6" s="1066"/>
      <c r="D6" s="429"/>
      <c r="E6" s="430"/>
      <c r="F6" s="430"/>
      <c r="G6" s="422"/>
      <c r="H6" s="422"/>
      <c r="I6" s="1066"/>
      <c r="J6" s="1066"/>
      <c r="K6" s="424"/>
      <c r="M6" s="431"/>
      <c r="N6" s="428"/>
    </row>
    <row r="7" spans="1:20" ht="24.95" customHeight="1" x14ac:dyDescent="0.25">
      <c r="A7" s="422"/>
      <c r="B7" s="432"/>
      <c r="C7" s="432"/>
      <c r="D7" s="433"/>
      <c r="E7" s="433"/>
      <c r="F7" s="1070"/>
      <c r="G7" s="1070"/>
      <c r="H7" s="1070"/>
      <c r="I7" s="1070"/>
      <c r="J7" s="432"/>
      <c r="K7" s="424"/>
      <c r="M7" s="431"/>
      <c r="N7" s="428"/>
    </row>
    <row r="8" spans="1:20" ht="24.95" customHeight="1" x14ac:dyDescent="0.25">
      <c r="A8" s="422"/>
      <c r="B8" s="1071"/>
      <c r="C8" s="1071"/>
      <c r="D8" s="433"/>
      <c r="E8" s="433"/>
      <c r="F8" s="1072"/>
      <c r="G8" s="1073"/>
      <c r="H8" s="434"/>
      <c r="I8" s="1059" t="s">
        <v>194</v>
      </c>
      <c r="J8" s="1059"/>
      <c r="K8" s="424"/>
      <c r="M8" s="431"/>
      <c r="N8" s="428"/>
      <c r="O8" s="435"/>
    </row>
    <row r="9" spans="1:20" ht="24.95" customHeight="1" x14ac:dyDescent="0.25">
      <c r="A9" s="422"/>
      <c r="B9" s="1066" t="s">
        <v>129</v>
      </c>
      <c r="C9" s="1066"/>
      <c r="D9" s="436" t="s">
        <v>130</v>
      </c>
      <c r="F9" s="1073"/>
      <c r="G9" s="1073"/>
      <c r="H9" s="422"/>
      <c r="I9" s="1059"/>
      <c r="J9" s="1059"/>
      <c r="K9" s="424"/>
      <c r="N9" s="428"/>
      <c r="O9" s="435"/>
    </row>
    <row r="10" spans="1:20" ht="24.95" customHeight="1" x14ac:dyDescent="0.25">
      <c r="A10" s="422"/>
      <c r="B10" s="1066"/>
      <c r="C10" s="1066"/>
      <c r="D10" s="437"/>
      <c r="E10" s="462" t="s">
        <v>191</v>
      </c>
      <c r="F10" s="461"/>
      <c r="G10" s="422"/>
      <c r="H10" s="422"/>
      <c r="L10" s="434"/>
      <c r="M10" s="431"/>
      <c r="N10" s="428"/>
      <c r="O10" s="435"/>
      <c r="P10" s="428"/>
      <c r="R10" s="428"/>
      <c r="S10" s="428"/>
      <c r="T10" s="428"/>
    </row>
    <row r="11" spans="1:20" ht="24.95" customHeight="1" x14ac:dyDescent="0.25">
      <c r="A11" s="422"/>
      <c r="D11" s="437"/>
      <c r="E11" s="1066" t="s">
        <v>131</v>
      </c>
      <c r="F11" s="1066"/>
      <c r="G11" s="438"/>
      <c r="H11" s="438"/>
      <c r="I11" s="1075" t="s">
        <v>46</v>
      </c>
      <c r="J11" s="1075"/>
      <c r="K11" s="1075"/>
      <c r="L11" s="434"/>
      <c r="N11" s="428"/>
      <c r="O11" s="435"/>
      <c r="P11" s="428"/>
      <c r="R11" s="428"/>
      <c r="S11" s="428"/>
      <c r="T11" s="428"/>
    </row>
    <row r="12" spans="1:20" ht="24.95" customHeight="1" x14ac:dyDescent="0.25">
      <c r="A12" s="422"/>
      <c r="B12" s="1071"/>
      <c r="C12" s="1071"/>
      <c r="D12" s="439"/>
      <c r="E12" s="1066"/>
      <c r="F12" s="1066"/>
      <c r="I12" s="1075"/>
      <c r="J12" s="1075"/>
      <c r="K12" s="1075"/>
      <c r="L12" s="434"/>
      <c r="N12" s="428"/>
      <c r="O12" s="428"/>
      <c r="P12" s="428"/>
      <c r="Q12" s="435"/>
      <c r="R12" s="428"/>
      <c r="S12" s="428"/>
      <c r="T12" s="428"/>
    </row>
    <row r="13" spans="1:20" ht="24.95" customHeight="1" x14ac:dyDescent="0.25">
      <c r="A13" s="422"/>
      <c r="B13" s="1066" t="s">
        <v>132</v>
      </c>
      <c r="C13" s="1066"/>
      <c r="D13" s="440" t="s">
        <v>133</v>
      </c>
      <c r="K13" s="419"/>
      <c r="L13" s="434"/>
      <c r="N13" s="428"/>
      <c r="O13" s="428"/>
      <c r="P13" s="428"/>
      <c r="R13" s="428"/>
      <c r="S13" s="428"/>
      <c r="T13" s="428"/>
    </row>
    <row r="14" spans="1:20" ht="24.95" customHeight="1" x14ac:dyDescent="0.25">
      <c r="A14" s="422"/>
      <c r="B14" s="1066"/>
      <c r="C14" s="1066"/>
      <c r="I14" s="1066" t="s">
        <v>145</v>
      </c>
      <c r="J14" s="1066"/>
      <c r="K14" s="419"/>
      <c r="L14" s="434"/>
      <c r="N14" s="428"/>
      <c r="O14" s="428"/>
      <c r="P14" s="428"/>
      <c r="Q14" s="435"/>
      <c r="R14" s="428"/>
      <c r="S14" s="428"/>
      <c r="T14" s="428"/>
    </row>
    <row r="15" spans="1:20" ht="24.95" customHeight="1" x14ac:dyDescent="0.25">
      <c r="A15" s="422"/>
      <c r="E15" s="441"/>
      <c r="F15" s="442"/>
      <c r="G15" s="443"/>
      <c r="I15" s="1066"/>
      <c r="J15" s="1066"/>
      <c r="K15" s="424"/>
      <c r="L15" s="434"/>
      <c r="N15" s="428"/>
      <c r="O15" s="428"/>
      <c r="P15" s="428"/>
      <c r="R15" s="428"/>
      <c r="S15" s="428"/>
      <c r="T15" s="428"/>
    </row>
    <row r="16" spans="1:20" ht="24.95" customHeight="1" x14ac:dyDescent="0.25">
      <c r="A16" s="422"/>
      <c r="D16" s="422"/>
      <c r="H16" s="444"/>
      <c r="L16" s="434"/>
      <c r="N16" s="428"/>
      <c r="O16" s="428"/>
      <c r="P16" s="428"/>
      <c r="Q16" s="435"/>
      <c r="R16" s="428"/>
      <c r="S16" s="428"/>
      <c r="T16" s="428"/>
    </row>
    <row r="17" spans="1:20" ht="24.95" customHeight="1" x14ac:dyDescent="0.25">
      <c r="A17" s="422"/>
      <c r="B17" s="1071"/>
      <c r="C17" s="1071"/>
      <c r="D17" s="445"/>
      <c r="H17" s="444"/>
      <c r="I17" s="1060" t="s">
        <v>134</v>
      </c>
      <c r="J17" s="1060"/>
      <c r="K17" s="424"/>
      <c r="L17" s="446"/>
      <c r="M17" s="435"/>
      <c r="N17" s="435"/>
      <c r="O17" s="435"/>
      <c r="P17" s="428"/>
      <c r="R17" s="428"/>
      <c r="S17" s="428"/>
      <c r="T17" s="428"/>
    </row>
    <row r="18" spans="1:20" ht="24.95" customHeight="1" x14ac:dyDescent="0.25">
      <c r="A18" s="424"/>
      <c r="B18" s="1074" t="s">
        <v>195</v>
      </c>
      <c r="C18" s="1074"/>
      <c r="D18" s="447" t="s">
        <v>135</v>
      </c>
      <c r="E18" s="419"/>
      <c r="F18" s="419"/>
      <c r="I18" s="1060"/>
      <c r="J18" s="1060"/>
      <c r="K18" s="424"/>
      <c r="N18" s="428"/>
      <c r="O18" s="428"/>
      <c r="P18" s="428"/>
      <c r="R18" s="428"/>
      <c r="S18" s="428"/>
      <c r="T18" s="428"/>
    </row>
    <row r="19" spans="1:20" ht="24.95" customHeight="1" x14ac:dyDescent="0.25">
      <c r="A19" s="448"/>
      <c r="B19" s="1074"/>
      <c r="C19" s="1074"/>
      <c r="D19" s="449"/>
      <c r="E19" s="463" t="s">
        <v>136</v>
      </c>
      <c r="F19" s="450"/>
      <c r="G19" s="422"/>
      <c r="H19" s="422"/>
      <c r="I19" s="1076"/>
      <c r="J19" s="1076"/>
      <c r="K19" s="448"/>
      <c r="N19" s="428"/>
      <c r="O19" s="435"/>
      <c r="T19" s="428"/>
    </row>
    <row r="20" spans="1:20" ht="24.95" customHeight="1" x14ac:dyDescent="0.25">
      <c r="A20" s="448"/>
      <c r="B20" s="1077"/>
      <c r="C20" s="1077"/>
      <c r="D20" s="449"/>
      <c r="E20" s="1074" t="s">
        <v>137</v>
      </c>
      <c r="F20" s="1074"/>
      <c r="I20" s="1074" t="s">
        <v>144</v>
      </c>
      <c r="J20" s="1074"/>
      <c r="K20" s="448"/>
      <c r="M20" s="435"/>
      <c r="N20" s="428"/>
      <c r="P20" s="435"/>
      <c r="T20" s="428"/>
    </row>
    <row r="21" spans="1:20" ht="24.95" customHeight="1" x14ac:dyDescent="0.25">
      <c r="A21" s="448"/>
      <c r="B21" s="1077"/>
      <c r="C21" s="1077"/>
      <c r="D21" s="449"/>
      <c r="E21" s="1074"/>
      <c r="F21" s="1074"/>
      <c r="I21" s="1074"/>
      <c r="J21" s="1074"/>
      <c r="K21" s="448"/>
      <c r="M21" s="435"/>
      <c r="N21" s="428"/>
      <c r="O21" s="435"/>
    </row>
    <row r="22" spans="1:20" ht="24.95" customHeight="1" x14ac:dyDescent="0.25">
      <c r="B22" s="1074" t="s">
        <v>196</v>
      </c>
      <c r="C22" s="1074"/>
      <c r="D22" s="451" t="s">
        <v>138</v>
      </c>
      <c r="K22" s="452"/>
      <c r="N22" s="428"/>
    </row>
    <row r="23" spans="1:20" ht="24.95" customHeight="1" x14ac:dyDescent="0.25">
      <c r="B23" s="1074"/>
      <c r="C23" s="1074"/>
      <c r="D23" s="453"/>
      <c r="H23" s="444"/>
      <c r="I23" s="1062" t="s">
        <v>143</v>
      </c>
      <c r="J23" s="1063"/>
      <c r="K23" s="452"/>
      <c r="L23" s="431"/>
    </row>
    <row r="24" spans="1:20" ht="24.95" customHeight="1" x14ac:dyDescent="0.25">
      <c r="A24" s="320"/>
      <c r="B24" s="320"/>
      <c r="C24" s="320"/>
      <c r="D24" s="320"/>
      <c r="F24" s="1060" t="s">
        <v>139</v>
      </c>
      <c r="G24" s="1060"/>
      <c r="H24" s="444"/>
      <c r="I24" s="1062"/>
      <c r="J24" s="1063"/>
      <c r="K24" s="452"/>
      <c r="M24" s="435"/>
      <c r="O24" s="435"/>
    </row>
    <row r="25" spans="1:20" ht="24.95" customHeight="1" x14ac:dyDescent="0.25">
      <c r="A25" s="320"/>
      <c r="D25" s="320"/>
      <c r="E25" s="454"/>
      <c r="F25" s="1060"/>
      <c r="G25" s="1060"/>
      <c r="H25" s="419"/>
      <c r="K25" s="452"/>
    </row>
    <row r="26" spans="1:20" ht="24.95" customHeight="1" x14ac:dyDescent="0.25">
      <c r="A26" s="320"/>
      <c r="I26" s="1062" t="s">
        <v>190</v>
      </c>
      <c r="J26" s="1061"/>
      <c r="K26" s="452"/>
      <c r="M26" s="435"/>
      <c r="N26" s="435"/>
    </row>
    <row r="27" spans="1:20" ht="24.95" customHeight="1" x14ac:dyDescent="0.25">
      <c r="A27" s="320"/>
      <c r="B27" s="1079"/>
      <c r="C27" s="1079"/>
      <c r="D27" s="1079"/>
      <c r="E27" s="455"/>
      <c r="F27" s="455"/>
      <c r="I27" s="1062"/>
      <c r="J27" s="1061"/>
      <c r="M27" s="435"/>
      <c r="N27" s="435"/>
    </row>
    <row r="28" spans="1:20" ht="24.95" customHeight="1" x14ac:dyDescent="0.25">
      <c r="E28" s="455"/>
      <c r="F28" s="455"/>
    </row>
    <row r="29" spans="1:20" ht="24.95" customHeight="1" x14ac:dyDescent="0.25">
      <c r="F29" s="1080"/>
      <c r="G29" s="1080"/>
      <c r="H29" s="456"/>
      <c r="I29" s="456"/>
    </row>
    <row r="30" spans="1:20" ht="10.5" customHeight="1" x14ac:dyDescent="0.25">
      <c r="G30" s="1071"/>
      <c r="H30" s="1071"/>
    </row>
    <row r="31" spans="1:20" ht="24.95" customHeight="1" x14ac:dyDescent="0.25">
      <c r="F31" s="1061" t="s">
        <v>140</v>
      </c>
      <c r="G31" s="1061"/>
      <c r="I31" s="455"/>
      <c r="J31" s="455"/>
    </row>
    <row r="32" spans="1:20" ht="24.95" customHeight="1" x14ac:dyDescent="0.25">
      <c r="B32" s="320"/>
      <c r="C32" s="320"/>
      <c r="D32" s="320"/>
      <c r="E32" s="320"/>
      <c r="F32" s="1061"/>
      <c r="G32" s="1061"/>
      <c r="I32" s="455"/>
      <c r="J32" s="455"/>
      <c r="K32" s="320"/>
    </row>
    <row r="33" spans="1:11" ht="12.95" customHeight="1" x14ac:dyDescent="0.25"/>
    <row r="34" spans="1:11" ht="12.95" customHeight="1" x14ac:dyDescent="0.25">
      <c r="A34" s="1081"/>
      <c r="B34" s="1081"/>
      <c r="C34" s="1081"/>
      <c r="D34" s="1081"/>
      <c r="E34" s="1081"/>
      <c r="F34" s="1081"/>
      <c r="G34" s="1081"/>
      <c r="H34" s="1081"/>
      <c r="I34" s="1081"/>
      <c r="J34" s="1081"/>
      <c r="K34" s="1081"/>
    </row>
    <row r="35" spans="1:11" ht="20.100000000000001" customHeight="1" x14ac:dyDescent="0.25">
      <c r="A35" s="1078"/>
      <c r="B35" s="1078"/>
      <c r="C35" s="1078"/>
      <c r="D35" s="1078"/>
      <c r="E35" s="1078"/>
      <c r="F35" s="1078"/>
      <c r="G35" s="1078"/>
      <c r="H35" s="1078"/>
      <c r="I35" s="1078"/>
      <c r="J35" s="1078"/>
      <c r="K35" s="1078"/>
    </row>
    <row r="36" spans="1:11" ht="20.100000000000001" customHeight="1" x14ac:dyDescent="0.25"/>
    <row r="37" spans="1:11" ht="20.100000000000001" customHeight="1" x14ac:dyDescent="0.25"/>
    <row r="38" spans="1:11" ht="15" customHeight="1" x14ac:dyDescent="0.25">
      <c r="A38" s="457"/>
      <c r="B38" s="457"/>
      <c r="C38" s="457"/>
      <c r="D38" s="434"/>
      <c r="E38" s="458"/>
      <c r="F38" s="458"/>
      <c r="G38" s="458"/>
      <c r="H38" s="458"/>
    </row>
    <row r="39" spans="1:11" ht="15" customHeight="1" x14ac:dyDescent="0.25">
      <c r="A39" s="457"/>
      <c r="B39" s="457"/>
      <c r="C39" s="457"/>
      <c r="D39" s="434"/>
      <c r="E39" s="458"/>
      <c r="F39" s="458"/>
      <c r="G39" s="458"/>
      <c r="H39" s="458"/>
    </row>
    <row r="40" spans="1:11" ht="15" customHeight="1" x14ac:dyDescent="0.25">
      <c r="A40" s="457"/>
      <c r="B40" s="457"/>
      <c r="C40" s="457"/>
      <c r="D40" s="434"/>
      <c r="E40" s="458"/>
      <c r="F40" s="458"/>
      <c r="G40" s="458"/>
      <c r="H40" s="458"/>
    </row>
    <row r="41" spans="1:11" ht="15" customHeight="1" x14ac:dyDescent="0.25">
      <c r="A41" s="457"/>
      <c r="B41" s="457"/>
      <c r="C41" s="457"/>
      <c r="D41" s="434"/>
      <c r="E41" s="458"/>
      <c r="F41" s="458"/>
      <c r="G41" s="458"/>
      <c r="H41" s="458"/>
    </row>
    <row r="42" spans="1:11" ht="15" customHeight="1" x14ac:dyDescent="0.25">
      <c r="A42" s="457"/>
      <c r="B42" s="457"/>
      <c r="C42" s="457"/>
      <c r="D42" s="434"/>
      <c r="E42" s="458"/>
      <c r="F42" s="458"/>
      <c r="G42" s="458"/>
      <c r="H42" s="458"/>
    </row>
    <row r="43" spans="1:11" ht="15" customHeight="1" x14ac:dyDescent="0.25">
      <c r="A43" s="457"/>
      <c r="B43" s="457"/>
      <c r="C43" s="457"/>
      <c r="D43" s="434"/>
      <c r="E43" s="458"/>
      <c r="F43" s="458"/>
      <c r="G43" s="458"/>
      <c r="H43" s="458"/>
    </row>
    <row r="44" spans="1:11" ht="15" customHeight="1" x14ac:dyDescent="0.25">
      <c r="A44" s="457"/>
      <c r="B44" s="457"/>
      <c r="C44" s="457"/>
      <c r="D44" s="434"/>
      <c r="E44" s="458"/>
      <c r="F44" s="458"/>
      <c r="G44" s="458"/>
      <c r="H44" s="458"/>
    </row>
    <row r="45" spans="1:11" ht="15" customHeight="1" x14ac:dyDescent="0.25">
      <c r="A45" s="457"/>
      <c r="B45" s="457"/>
      <c r="C45" s="457"/>
      <c r="D45" s="434"/>
      <c r="E45" s="458"/>
      <c r="F45" s="458"/>
      <c r="G45" s="458"/>
      <c r="H45" s="458"/>
    </row>
    <row r="46" spans="1:11" ht="15" customHeight="1" x14ac:dyDescent="0.25">
      <c r="A46" s="457"/>
      <c r="B46" s="457"/>
      <c r="C46" s="457"/>
      <c r="D46" s="434"/>
      <c r="E46" s="458"/>
      <c r="F46" s="458"/>
      <c r="G46" s="458"/>
      <c r="H46" s="458"/>
    </row>
    <row r="47" spans="1:11" ht="15" customHeight="1" x14ac:dyDescent="0.25">
      <c r="E47" s="459"/>
      <c r="F47" s="459"/>
      <c r="G47" s="459"/>
      <c r="H47" s="459"/>
    </row>
    <row r="48" spans="1:11" ht="15" customHeight="1" x14ac:dyDescent="0.25">
      <c r="E48" s="459"/>
      <c r="F48" s="459"/>
      <c r="G48" s="459"/>
      <c r="H48" s="459"/>
    </row>
    <row r="49" spans="4:20" ht="15" customHeight="1" x14ac:dyDescent="0.25">
      <c r="E49" s="459"/>
      <c r="F49" s="459"/>
      <c r="G49" s="459"/>
      <c r="H49" s="459"/>
    </row>
    <row r="50" spans="4:20" ht="15" customHeight="1" x14ac:dyDescent="0.25"/>
    <row r="51" spans="4:20" ht="15" customHeight="1" x14ac:dyDescent="0.25"/>
    <row r="52" spans="4:20" ht="15" customHeight="1" x14ac:dyDescent="0.25"/>
    <row r="53" spans="4:20" s="357" customFormat="1" ht="15" customHeight="1" x14ac:dyDescent="0.25"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  <c r="T53" s="416"/>
    </row>
    <row r="54" spans="4:20" s="357" customFormat="1" ht="15" customHeight="1" x14ac:dyDescent="0.25"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</row>
    <row r="55" spans="4:20" s="357" customFormat="1" ht="15" customHeight="1" x14ac:dyDescent="0.25"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  <c r="T55" s="416"/>
    </row>
    <row r="56" spans="4:20" s="357" customFormat="1" ht="15" customHeight="1" x14ac:dyDescent="0.25"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  <c r="T56" s="416"/>
    </row>
    <row r="57" spans="4:20" s="357" customFormat="1" ht="15" customHeight="1" x14ac:dyDescent="0.25"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  <c r="T57" s="416"/>
    </row>
    <row r="58" spans="4:20" s="357" customFormat="1" ht="15" customHeight="1" x14ac:dyDescent="0.25"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  <c r="T58" s="416"/>
    </row>
    <row r="59" spans="4:20" s="357" customFormat="1" ht="15" customHeight="1" x14ac:dyDescent="0.25">
      <c r="D59" s="416"/>
      <c r="E59" s="416"/>
      <c r="F59" s="416"/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  <c r="T59" s="416"/>
    </row>
    <row r="60" spans="4:20" s="357" customFormat="1" ht="15" customHeight="1" x14ac:dyDescent="0.25"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</row>
    <row r="61" spans="4:20" s="357" customFormat="1" ht="15" customHeight="1" x14ac:dyDescent="0.25">
      <c r="D61" s="416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  <c r="T61" s="416"/>
    </row>
    <row r="62" spans="4:20" s="357" customFormat="1" ht="15" customHeight="1" x14ac:dyDescent="0.25"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</row>
    <row r="63" spans="4:20" s="357" customFormat="1" ht="15" customHeight="1" x14ac:dyDescent="0.25"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</row>
  </sheetData>
  <mergeCells count="33">
    <mergeCell ref="A35:K35"/>
    <mergeCell ref="B27:D27"/>
    <mergeCell ref="F29:G29"/>
    <mergeCell ref="G30:H30"/>
    <mergeCell ref="A34:K34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1:K1"/>
    <mergeCell ref="D4:G4"/>
    <mergeCell ref="B5:C6"/>
    <mergeCell ref="E5:F5"/>
    <mergeCell ref="I5:J6"/>
    <mergeCell ref="D2:H2"/>
    <mergeCell ref="I8:J9"/>
    <mergeCell ref="F24:G25"/>
    <mergeCell ref="F31:G32"/>
    <mergeCell ref="I23:J24"/>
    <mergeCell ref="I26:J27"/>
    <mergeCell ref="I17:J18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/>
  </sheetViews>
  <sheetFormatPr defaultRowHeight="12.75" x14ac:dyDescent="0.2"/>
  <cols>
    <col min="1" max="9" width="14.7109375" style="3" customWidth="1"/>
    <col min="10" max="16384" width="9.140625" style="3"/>
  </cols>
  <sheetData>
    <row r="1" spans="1:9" x14ac:dyDescent="0.2">
      <c r="E1" s="1083"/>
      <c r="F1" s="1083"/>
    </row>
    <row r="2" spans="1:9" ht="15.75" customHeight="1" x14ac:dyDescent="0.2">
      <c r="A2" s="1084" t="s">
        <v>239</v>
      </c>
      <c r="B2" s="1084"/>
      <c r="C2" s="1084"/>
      <c r="D2" s="1084"/>
      <c r="E2" s="1084"/>
      <c r="F2" s="1084"/>
      <c r="G2" s="1084"/>
      <c r="H2" s="1084"/>
      <c r="I2" s="1084"/>
    </row>
    <row r="3" spans="1:9" x14ac:dyDescent="0.2">
      <c r="E3" s="823"/>
      <c r="F3" s="823"/>
    </row>
    <row r="4" spans="1:9" ht="15.75" customHeight="1" x14ac:dyDescent="0.2">
      <c r="I4" s="824"/>
    </row>
    <row r="5" spans="1:9" ht="15.75" customHeight="1" x14ac:dyDescent="0.2">
      <c r="A5" s="464"/>
      <c r="B5" s="464"/>
      <c r="C5" s="464"/>
      <c r="D5" s="464"/>
      <c r="E5" s="464"/>
      <c r="F5" s="464"/>
      <c r="G5" s="464"/>
      <c r="H5" s="464"/>
      <c r="I5" s="464"/>
    </row>
    <row r="6" spans="1:9" ht="30" customHeight="1" x14ac:dyDescent="0.2">
      <c r="A6" s="465"/>
      <c r="B6" s="465"/>
      <c r="C6" s="465"/>
      <c r="D6" s="465"/>
      <c r="E6" s="465"/>
      <c r="F6" s="465"/>
      <c r="G6" s="466"/>
      <c r="H6" s="466"/>
    </row>
    <row r="7" spans="1:9" x14ac:dyDescent="0.2">
      <c r="A7" s="465"/>
      <c r="B7" s="465"/>
      <c r="C7" s="465"/>
      <c r="D7" s="465"/>
      <c r="E7" s="465"/>
      <c r="F7" s="465"/>
    </row>
    <row r="8" spans="1:9" ht="27" customHeight="1" x14ac:dyDescent="0.2">
      <c r="A8" s="465"/>
      <c r="B8" s="465"/>
      <c r="C8" s="465"/>
      <c r="D8" s="465"/>
      <c r="E8" s="465"/>
      <c r="F8" s="465"/>
    </row>
    <row r="9" spans="1:9" ht="12.95" customHeight="1" x14ac:dyDescent="0.2">
      <c r="A9" s="465"/>
      <c r="B9" s="465"/>
      <c r="C9" s="465"/>
      <c r="D9" s="465"/>
      <c r="E9" s="465"/>
      <c r="F9" s="465"/>
    </row>
    <row r="10" spans="1:9" ht="12.95" customHeight="1" x14ac:dyDescent="0.2">
      <c r="A10" s="465"/>
      <c r="B10" s="465"/>
      <c r="C10" s="465"/>
      <c r="D10" s="465"/>
      <c r="E10" s="465"/>
      <c r="F10" s="465"/>
    </row>
    <row r="11" spans="1:9" ht="12.95" customHeight="1" x14ac:dyDescent="0.2">
      <c r="A11" s="465"/>
      <c r="B11" s="465"/>
      <c r="C11" s="465"/>
      <c r="D11" s="465"/>
      <c r="E11" s="465"/>
      <c r="F11" s="465"/>
    </row>
    <row r="12" spans="1:9" ht="12.95" customHeight="1" x14ac:dyDescent="0.2">
      <c r="A12" s="465"/>
      <c r="B12" s="465"/>
      <c r="C12" s="465"/>
      <c r="D12" s="465"/>
      <c r="E12" s="465"/>
      <c r="F12" s="465"/>
    </row>
    <row r="13" spans="1:9" ht="12.95" customHeight="1" x14ac:dyDescent="0.2">
      <c r="A13" s="465"/>
      <c r="B13" s="465"/>
      <c r="C13" s="465"/>
      <c r="D13" s="465"/>
      <c r="E13" s="465"/>
      <c r="F13" s="465"/>
    </row>
    <row r="14" spans="1:9" ht="12.95" customHeight="1" x14ac:dyDescent="0.2">
      <c r="A14" s="465"/>
      <c r="B14" s="465"/>
      <c r="C14" s="465"/>
      <c r="D14" s="465"/>
      <c r="E14" s="465"/>
      <c r="F14" s="465"/>
    </row>
    <row r="15" spans="1:9" ht="12.95" customHeight="1" x14ac:dyDescent="0.2">
      <c r="A15" s="465"/>
      <c r="B15" s="465"/>
      <c r="C15" s="465"/>
      <c r="D15" s="465"/>
      <c r="E15" s="465"/>
      <c r="F15" s="465"/>
    </row>
    <row r="16" spans="1:9" ht="12.95" customHeight="1" x14ac:dyDescent="0.2">
      <c r="A16" s="465"/>
      <c r="B16" s="465"/>
      <c r="C16" s="465"/>
      <c r="D16" s="465"/>
      <c r="E16" s="465"/>
      <c r="F16" s="465"/>
    </row>
    <row r="17" spans="1:9" ht="12.95" customHeight="1" x14ac:dyDescent="0.2">
      <c r="A17" s="465"/>
      <c r="B17" s="465"/>
      <c r="C17" s="465"/>
      <c r="D17" s="465"/>
      <c r="E17" s="465"/>
      <c r="F17" s="465"/>
    </row>
    <row r="18" spans="1:9" ht="12.95" customHeight="1" x14ac:dyDescent="0.2">
      <c r="A18" s="465"/>
      <c r="B18" s="465"/>
      <c r="C18" s="465"/>
      <c r="D18" s="465"/>
      <c r="E18" s="465"/>
      <c r="F18" s="465"/>
    </row>
    <row r="19" spans="1:9" ht="12.95" customHeight="1" x14ac:dyDescent="0.2">
      <c r="A19" s="465"/>
      <c r="B19" s="465"/>
      <c r="C19" s="465"/>
      <c r="D19" s="465"/>
      <c r="E19" s="465"/>
      <c r="F19" s="465"/>
    </row>
    <row r="20" spans="1:9" ht="12.95" customHeight="1" x14ac:dyDescent="0.2">
      <c r="A20" s="465"/>
      <c r="B20" s="465"/>
      <c r="C20" s="465"/>
      <c r="D20" s="465"/>
      <c r="E20" s="465"/>
      <c r="F20" s="465"/>
    </row>
    <row r="21" spans="1:9" ht="27" customHeight="1" x14ac:dyDescent="0.2">
      <c r="A21" s="465"/>
      <c r="B21" s="465"/>
      <c r="C21" s="465"/>
      <c r="D21" s="465"/>
      <c r="E21" s="465"/>
      <c r="F21" s="465"/>
    </row>
    <row r="22" spans="1:9" ht="12.95" customHeight="1" x14ac:dyDescent="0.25">
      <c r="A22" s="465"/>
      <c r="B22" s="434" t="s">
        <v>340</v>
      </c>
      <c r="C22" s="465"/>
      <c r="D22" s="465"/>
      <c r="E22" s="465"/>
      <c r="F22" s="465"/>
      <c r="G22" s="4"/>
      <c r="H22" s="4"/>
      <c r="I22" s="4"/>
    </row>
    <row r="23" spans="1:9" ht="12.95" customHeight="1" x14ac:dyDescent="0.25">
      <c r="A23" s="608"/>
      <c r="B23" s="434" t="s">
        <v>341</v>
      </c>
      <c r="C23" s="434"/>
      <c r="D23" s="608" t="s">
        <v>328</v>
      </c>
      <c r="E23" s="434"/>
      <c r="H23" s="849" t="s">
        <v>331</v>
      </c>
      <c r="I23" s="849"/>
    </row>
    <row r="24" spans="1:9" ht="12.95" customHeight="1" x14ac:dyDescent="0.25">
      <c r="A24" s="608"/>
      <c r="B24" s="434" t="s">
        <v>342</v>
      </c>
      <c r="C24" s="434"/>
      <c r="D24" s="608" t="s">
        <v>329</v>
      </c>
      <c r="E24" s="434"/>
      <c r="F24" s="608" t="s">
        <v>330</v>
      </c>
      <c r="G24" s="434"/>
      <c r="H24" s="1082" t="s">
        <v>334</v>
      </c>
      <c r="I24" s="1082"/>
    </row>
    <row r="25" spans="1:9" ht="12.95" customHeight="1" x14ac:dyDescent="0.25">
      <c r="A25" s="608"/>
      <c r="B25" s="1082" t="s">
        <v>344</v>
      </c>
      <c r="C25" s="1082"/>
      <c r="D25" s="608" t="s">
        <v>332</v>
      </c>
      <c r="E25" s="434"/>
      <c r="F25" s="848" t="s">
        <v>333</v>
      </c>
      <c r="G25" s="848"/>
      <c r="H25" s="434" t="s">
        <v>343</v>
      </c>
      <c r="I25" s="434"/>
    </row>
    <row r="26" spans="1:9" ht="12.95" customHeight="1" x14ac:dyDescent="0.2">
      <c r="A26" s="850"/>
      <c r="B26" s="850"/>
      <c r="C26" s="850"/>
      <c r="D26" s="850"/>
      <c r="E26" s="850"/>
      <c r="F26" s="850"/>
      <c r="G26" s="851"/>
      <c r="H26" s="851"/>
      <c r="I26" s="851"/>
    </row>
    <row r="27" spans="1:9" ht="12.95" customHeight="1" x14ac:dyDescent="0.2">
      <c r="A27" s="465"/>
      <c r="B27" s="465"/>
      <c r="C27" s="465"/>
      <c r="D27" s="465"/>
      <c r="E27" s="465"/>
      <c r="F27" s="465"/>
    </row>
    <row r="28" spans="1:9" ht="12" customHeight="1" x14ac:dyDescent="0.25">
      <c r="A28" s="840"/>
      <c r="B28" s="607" t="s">
        <v>159</v>
      </c>
      <c r="C28" s="607" t="s">
        <v>82</v>
      </c>
      <c r="D28" s="607" t="s">
        <v>83</v>
      </c>
      <c r="E28" s="607" t="s">
        <v>160</v>
      </c>
      <c r="F28" s="607" t="s">
        <v>87</v>
      </c>
      <c r="G28" s="822" t="s">
        <v>88</v>
      </c>
      <c r="H28" s="416"/>
      <c r="I28" s="838"/>
    </row>
    <row r="29" spans="1:9" ht="12" customHeight="1" x14ac:dyDescent="0.25">
      <c r="A29" s="607" t="s">
        <v>27</v>
      </c>
      <c r="B29" s="841">
        <f>'5'!D8</f>
        <v>535.03076269785106</v>
      </c>
      <c r="C29" s="841">
        <f>'5'!B8</f>
        <v>2542.5336840531081</v>
      </c>
      <c r="D29" s="841">
        <f>'5'!C8*-1</f>
        <v>-2007.5029213552571</v>
      </c>
      <c r="E29" s="841">
        <f>'5'!G8</f>
        <v>655.86265600000002</v>
      </c>
      <c r="F29" s="841">
        <f>'5'!E8</f>
        <v>655.86265600000002</v>
      </c>
      <c r="G29" s="842">
        <f>'5'!F8*-1</f>
        <v>0</v>
      </c>
      <c r="H29" s="416"/>
      <c r="I29" s="838"/>
    </row>
    <row r="30" spans="1:9" ht="12" customHeight="1" x14ac:dyDescent="0.25">
      <c r="A30" s="607" t="s">
        <v>28</v>
      </c>
      <c r="B30" s="841">
        <f>'5'!D9</f>
        <v>590.85180032946823</v>
      </c>
      <c r="C30" s="841">
        <f>'5'!B9</f>
        <v>2635.3485678638413</v>
      </c>
      <c r="D30" s="841">
        <f>'5'!C9*-1</f>
        <v>-2044.496767534373</v>
      </c>
      <c r="E30" s="841">
        <f>'5'!G9</f>
        <v>303.42914200000001</v>
      </c>
      <c r="F30" s="841">
        <f>'5'!E9</f>
        <v>303.42914200000001</v>
      </c>
      <c r="G30" s="842">
        <f>'5'!F9*-1</f>
        <v>0</v>
      </c>
      <c r="H30" s="416"/>
      <c r="I30" s="838"/>
    </row>
    <row r="31" spans="1:9" ht="12" customHeight="1" x14ac:dyDescent="0.25">
      <c r="A31" s="607" t="s">
        <v>29</v>
      </c>
      <c r="B31" s="841">
        <f>'5'!D10</f>
        <v>530.07379598072293</v>
      </c>
      <c r="C31" s="841">
        <f>'5'!B10</f>
        <v>2705.8291030723276</v>
      </c>
      <c r="D31" s="841">
        <f>'5'!C10*-1</f>
        <v>-2175.7553070916047</v>
      </c>
      <c r="E31" s="841">
        <f>'5'!G10</f>
        <v>367.74313400000005</v>
      </c>
      <c r="F31" s="841">
        <f>'5'!E10</f>
        <v>384.94076800000005</v>
      </c>
      <c r="G31" s="842">
        <f>'5'!F10*-1</f>
        <v>-17.197633999999997</v>
      </c>
      <c r="H31" s="416"/>
      <c r="I31" s="838"/>
    </row>
    <row r="32" spans="1:9" ht="12" customHeight="1" x14ac:dyDescent="0.25">
      <c r="A32" s="607" t="s">
        <v>30</v>
      </c>
      <c r="B32" s="841">
        <f>'5'!D11</f>
        <v>565.7226630608393</v>
      </c>
      <c r="C32" s="841">
        <f>'5'!B11</f>
        <v>2764.786936371795</v>
      </c>
      <c r="D32" s="841">
        <f>'5'!C11*-1</f>
        <v>-2199.0642733109557</v>
      </c>
      <c r="E32" s="841">
        <f>'5'!G11</f>
        <v>41.430648000000005</v>
      </c>
      <c r="F32" s="841">
        <f>'5'!E11</f>
        <v>118.13477400000001</v>
      </c>
      <c r="G32" s="842">
        <f>'5'!F11*-1</f>
        <v>-76.704126000000002</v>
      </c>
      <c r="H32" s="416"/>
      <c r="I32" s="838"/>
    </row>
    <row r="33" spans="1:9" ht="12" customHeight="1" x14ac:dyDescent="0.25">
      <c r="A33" s="607" t="s">
        <v>31</v>
      </c>
      <c r="B33" s="841">
        <f>'5'!D12</f>
        <v>815.19609342224771</v>
      </c>
      <c r="C33" s="841">
        <f>'5'!B12</f>
        <v>2815.8756087872384</v>
      </c>
      <c r="D33" s="841">
        <f>'5'!C12*-1</f>
        <v>-2000.6795153649907</v>
      </c>
      <c r="E33" s="841">
        <f>'5'!G12</f>
        <v>-400.19295</v>
      </c>
      <c r="F33" s="841">
        <f>'5'!E12</f>
        <v>0.71698000000000006</v>
      </c>
      <c r="G33" s="842">
        <f>'5'!F12*-1</f>
        <v>-400.90992999999997</v>
      </c>
      <c r="H33" s="416"/>
      <c r="I33" s="838"/>
    </row>
    <row r="34" spans="1:9" ht="12" customHeight="1" x14ac:dyDescent="0.25">
      <c r="A34" s="607" t="s">
        <v>32</v>
      </c>
      <c r="B34" s="841">
        <f>'5'!D13</f>
        <v>1015.43027850368</v>
      </c>
      <c r="C34" s="841">
        <f>'5'!B13</f>
        <v>2813.097461401248</v>
      </c>
      <c r="D34" s="841">
        <f>'5'!C13*-1</f>
        <v>-1797.667182897568</v>
      </c>
      <c r="E34" s="841">
        <f>'5'!G13</f>
        <v>-697.63330900000005</v>
      </c>
      <c r="F34" s="841">
        <f>'5'!E13</f>
        <v>2.0481000000000003E-2</v>
      </c>
      <c r="G34" s="842">
        <f>'5'!F13*-1</f>
        <v>-697.65379000000007</v>
      </c>
      <c r="H34" s="416"/>
      <c r="I34" s="838"/>
    </row>
    <row r="35" spans="1:9" ht="12" customHeight="1" x14ac:dyDescent="0.25">
      <c r="A35" s="607" t="s">
        <v>33</v>
      </c>
      <c r="B35" s="841">
        <f>'5'!D14</f>
        <v>1014.5292602864979</v>
      </c>
      <c r="C35" s="841">
        <f>'5'!B14</f>
        <v>2995.4265789192932</v>
      </c>
      <c r="D35" s="841">
        <f>'5'!C14*-1</f>
        <v>-1980.8973186327953</v>
      </c>
      <c r="E35" s="841">
        <f>'5'!G14</f>
        <v>-715.46752200000003</v>
      </c>
      <c r="F35" s="841">
        <f>'5'!E14</f>
        <v>39.738467</v>
      </c>
      <c r="G35" s="842">
        <f>'5'!F14*-1</f>
        <v>-755.20598900000005</v>
      </c>
      <c r="H35" s="416"/>
      <c r="I35" s="838"/>
    </row>
    <row r="36" spans="1:9" ht="12" customHeight="1" x14ac:dyDescent="0.25">
      <c r="A36" s="607" t="s">
        <v>34</v>
      </c>
      <c r="B36" s="841">
        <f>'5'!D15</f>
        <v>705.36350261202188</v>
      </c>
      <c r="C36" s="841">
        <f>'5'!B15</f>
        <v>2564.9252551235627</v>
      </c>
      <c r="D36" s="841">
        <f>'5'!C15*-1</f>
        <v>-1859.5617525115408</v>
      </c>
      <c r="E36" s="841">
        <f>'5'!G15</f>
        <v>-381.52273300000002</v>
      </c>
      <c r="F36" s="841">
        <f>'5'!E15</f>
        <v>26.528311000000002</v>
      </c>
      <c r="G36" s="842">
        <f>'5'!F15*-1</f>
        <v>-408.05104399999999</v>
      </c>
      <c r="H36" s="416"/>
      <c r="I36" s="838"/>
    </row>
    <row r="37" spans="1:9" ht="12" customHeight="1" x14ac:dyDescent="0.25">
      <c r="A37" s="607" t="s">
        <v>35</v>
      </c>
      <c r="B37" s="841">
        <f>'5'!D16</f>
        <v>627.75476607565065</v>
      </c>
      <c r="C37" s="841">
        <f>'5'!B16</f>
        <v>2617.4981011072068</v>
      </c>
      <c r="D37" s="841">
        <f>'5'!C16*-1</f>
        <v>-1989.7433350315562</v>
      </c>
      <c r="E37" s="841">
        <f>'5'!G16</f>
        <v>-225.09295499999999</v>
      </c>
      <c r="F37" s="841">
        <f>'5'!E16</f>
        <v>0</v>
      </c>
      <c r="G37" s="842">
        <f>'5'!F16*-1</f>
        <v>-225.09295499999999</v>
      </c>
      <c r="H37" s="416"/>
      <c r="I37" s="838"/>
    </row>
    <row r="38" spans="1:9" ht="12" customHeight="1" x14ac:dyDescent="0.25">
      <c r="A38" s="607" t="s">
        <v>36</v>
      </c>
      <c r="B38" s="841">
        <f>'5'!D17</f>
        <v>0</v>
      </c>
      <c r="C38" s="841">
        <f>'5'!B17</f>
        <v>0</v>
      </c>
      <c r="D38" s="841">
        <f>'5'!C17*-1</f>
        <v>0</v>
      </c>
      <c r="E38" s="841">
        <f>'5'!G17</f>
        <v>0</v>
      </c>
      <c r="F38" s="841">
        <f>'5'!E17</f>
        <v>0</v>
      </c>
      <c r="G38" s="842">
        <f>'5'!F17*-1</f>
        <v>0</v>
      </c>
      <c r="H38" s="416"/>
      <c r="I38" s="838"/>
    </row>
    <row r="39" spans="1:9" ht="12" customHeight="1" x14ac:dyDescent="0.25">
      <c r="A39" s="607" t="s">
        <v>37</v>
      </c>
      <c r="B39" s="841">
        <f>'5'!D18</f>
        <v>0</v>
      </c>
      <c r="C39" s="841">
        <f>'5'!B18</f>
        <v>0</v>
      </c>
      <c r="D39" s="841">
        <f>'5'!C18*-1</f>
        <v>0</v>
      </c>
      <c r="E39" s="841">
        <f>'5'!G18</f>
        <v>0</v>
      </c>
      <c r="F39" s="841">
        <f>'5'!E18</f>
        <v>0</v>
      </c>
      <c r="G39" s="842">
        <f>'5'!F18*-1</f>
        <v>0</v>
      </c>
      <c r="H39" s="416"/>
      <c r="I39" s="838"/>
    </row>
    <row r="40" spans="1:9" ht="12" customHeight="1" x14ac:dyDescent="0.25">
      <c r="A40" s="607" t="s">
        <v>38</v>
      </c>
      <c r="B40" s="841">
        <f>'5'!D19</f>
        <v>0</v>
      </c>
      <c r="C40" s="841">
        <f>'5'!B19</f>
        <v>0</v>
      </c>
      <c r="D40" s="841">
        <f>'5'!C19*-1</f>
        <v>0</v>
      </c>
      <c r="E40" s="841">
        <f>'5'!G19</f>
        <v>0</v>
      </c>
      <c r="F40" s="841">
        <f>'5'!E19</f>
        <v>0</v>
      </c>
      <c r="G40" s="842">
        <f>'5'!F19*-1</f>
        <v>0</v>
      </c>
      <c r="H40" s="843"/>
      <c r="I40" s="839"/>
    </row>
    <row r="41" spans="1:9" ht="12" customHeight="1" x14ac:dyDescent="0.2">
      <c r="A41" s="844"/>
      <c r="B41" s="844"/>
      <c r="C41" s="844"/>
      <c r="D41" s="844"/>
      <c r="E41" s="844"/>
      <c r="F41" s="844"/>
      <c r="G41" s="840"/>
      <c r="H41" s="843"/>
      <c r="I41" s="11"/>
    </row>
    <row r="42" spans="1:9" ht="12.95" customHeight="1" x14ac:dyDescent="0.2">
      <c r="A42" s="465"/>
      <c r="B42" s="465"/>
      <c r="C42" s="465"/>
      <c r="D42" s="465"/>
      <c r="E42" s="465"/>
      <c r="F42" s="465"/>
    </row>
    <row r="43" spans="1:9" ht="12.95" customHeight="1" x14ac:dyDescent="0.2">
      <c r="A43" s="465"/>
      <c r="B43" s="465"/>
      <c r="C43" s="465"/>
      <c r="D43" s="465"/>
      <c r="E43" s="465"/>
      <c r="F43" s="465"/>
    </row>
    <row r="44" spans="1:9" ht="12.95" customHeight="1" x14ac:dyDescent="0.2">
      <c r="A44" s="465"/>
      <c r="B44" s="465"/>
      <c r="C44" s="465"/>
      <c r="D44" s="465"/>
      <c r="E44" s="465"/>
      <c r="F44" s="465"/>
    </row>
    <row r="45" spans="1:9" ht="12.95" customHeight="1" x14ac:dyDescent="0.2">
      <c r="A45" s="465"/>
      <c r="B45" s="465"/>
      <c r="C45" s="465"/>
      <c r="D45" s="465"/>
      <c r="E45" s="465"/>
      <c r="F45" s="465"/>
    </row>
    <row r="46" spans="1:9" ht="12.95" customHeight="1" x14ac:dyDescent="0.2">
      <c r="A46" s="465"/>
      <c r="B46" s="465"/>
      <c r="C46" s="465"/>
      <c r="D46" s="465"/>
      <c r="E46" s="465"/>
      <c r="F46" s="465"/>
    </row>
    <row r="47" spans="1:9" ht="12.95" customHeight="1" x14ac:dyDescent="0.2">
      <c r="A47" s="465"/>
      <c r="B47" s="465"/>
      <c r="C47" s="465"/>
      <c r="D47" s="465"/>
      <c r="E47" s="465"/>
      <c r="F47" s="465"/>
    </row>
    <row r="48" spans="1:9" ht="27" customHeight="1" x14ac:dyDescent="0.2">
      <c r="A48" s="465"/>
      <c r="B48" s="465"/>
      <c r="C48" s="465"/>
      <c r="D48" s="465"/>
      <c r="E48" s="465"/>
      <c r="F48" s="465"/>
    </row>
    <row r="49" spans="1:9" ht="12.95" customHeight="1" x14ac:dyDescent="0.2">
      <c r="A49" s="465"/>
      <c r="B49" s="465"/>
      <c r="C49" s="465"/>
      <c r="D49" s="465"/>
      <c r="E49" s="465"/>
      <c r="F49" s="465"/>
      <c r="H49" s="11"/>
      <c r="I49" s="11"/>
    </row>
    <row r="50" spans="1:9" ht="12.95" customHeight="1" x14ac:dyDescent="0.2">
      <c r="A50" s="465"/>
      <c r="B50" s="465"/>
      <c r="C50" s="465"/>
      <c r="D50" s="465"/>
      <c r="E50" s="465"/>
      <c r="F50" s="465"/>
      <c r="H50" s="11"/>
      <c r="I50" s="11"/>
    </row>
    <row r="51" spans="1:9" ht="12.95" customHeight="1" x14ac:dyDescent="0.2">
      <c r="A51" s="465"/>
      <c r="B51" s="465"/>
      <c r="C51" s="465"/>
      <c r="D51" s="465"/>
      <c r="E51" s="465"/>
      <c r="F51" s="465"/>
      <c r="H51" s="11"/>
      <c r="I51" s="11"/>
    </row>
    <row r="52" spans="1:9" ht="12.95" customHeight="1" x14ac:dyDescent="0.2">
      <c r="A52" s="465"/>
      <c r="B52" s="465"/>
      <c r="C52" s="465"/>
      <c r="D52" s="465"/>
      <c r="E52" s="465"/>
      <c r="F52" s="465"/>
      <c r="H52" s="11"/>
      <c r="I52" s="11"/>
    </row>
    <row r="53" spans="1:9" ht="12.95" customHeight="1" x14ac:dyDescent="0.2">
      <c r="A53" s="465"/>
      <c r="B53" s="465"/>
      <c r="C53" s="465"/>
      <c r="D53" s="465"/>
      <c r="E53" s="465"/>
      <c r="F53" s="465"/>
      <c r="H53" s="11"/>
      <c r="I53" s="11"/>
    </row>
    <row r="54" spans="1:9" ht="12.95" customHeight="1" x14ac:dyDescent="0.2">
      <c r="A54" s="465"/>
      <c r="B54" s="465"/>
      <c r="C54" s="465"/>
      <c r="D54" s="465"/>
      <c r="E54" s="465"/>
      <c r="F54" s="465"/>
      <c r="H54" s="11"/>
      <c r="I54" s="11"/>
    </row>
    <row r="55" spans="1:9" ht="12.95" customHeight="1" x14ac:dyDescent="0.2">
      <c r="A55" s="465"/>
      <c r="B55" s="465"/>
      <c r="C55" s="465"/>
      <c r="D55" s="465"/>
      <c r="E55" s="465"/>
      <c r="F55" s="465"/>
      <c r="H55" s="11"/>
      <c r="I55" s="11"/>
    </row>
    <row r="56" spans="1:9" ht="12.95" customHeight="1" x14ac:dyDescent="0.2">
      <c r="A56" s="465"/>
      <c r="B56" s="465"/>
      <c r="C56" s="465"/>
      <c r="D56" s="465"/>
      <c r="E56" s="465"/>
      <c r="F56" s="465"/>
      <c r="H56" s="11"/>
      <c r="I56" s="11"/>
    </row>
    <row r="57" spans="1:9" ht="12.95" customHeight="1" x14ac:dyDescent="0.2">
      <c r="A57" s="465"/>
      <c r="B57" s="465"/>
      <c r="C57" s="465"/>
      <c r="D57" s="465"/>
      <c r="E57" s="465"/>
      <c r="F57" s="465"/>
      <c r="H57" s="11"/>
      <c r="I57" s="11"/>
    </row>
    <row r="58" spans="1:9" ht="12.95" customHeight="1" x14ac:dyDescent="0.2">
      <c r="A58" s="465"/>
      <c r="B58" s="465"/>
      <c r="C58" s="465"/>
      <c r="D58" s="465"/>
      <c r="E58" s="465"/>
      <c r="F58" s="465"/>
      <c r="H58" s="11"/>
      <c r="I58" s="11"/>
    </row>
    <row r="59" spans="1:9" ht="12.95" customHeight="1" x14ac:dyDescent="0.2">
      <c r="A59" s="465"/>
      <c r="B59" s="465"/>
      <c r="C59" s="465"/>
      <c r="D59" s="465"/>
      <c r="E59" s="465"/>
      <c r="F59" s="465"/>
    </row>
    <row r="60" spans="1:9" ht="12.95" customHeight="1" x14ac:dyDescent="0.2">
      <c r="A60" s="465"/>
      <c r="B60" s="465"/>
      <c r="C60" s="465"/>
      <c r="D60" s="465"/>
      <c r="E60" s="465"/>
      <c r="F60" s="465"/>
    </row>
    <row r="61" spans="1:9" x14ac:dyDescent="0.2">
      <c r="A61" s="465"/>
      <c r="B61" s="465"/>
      <c r="C61" s="465"/>
      <c r="D61" s="465"/>
      <c r="E61" s="465"/>
      <c r="F61" s="465"/>
    </row>
    <row r="62" spans="1:9" x14ac:dyDescent="0.2">
      <c r="A62" s="4"/>
    </row>
  </sheetData>
  <mergeCells count="4">
    <mergeCell ref="B25:C25"/>
    <mergeCell ref="E1:F1"/>
    <mergeCell ref="A2:I2"/>
    <mergeCell ref="H24:I24"/>
  </mergeCells>
  <pageMargins left="0.6692913385826772" right="0.19685039370078741" top="0.31496062992125984" bottom="0.19685039370078741" header="0.23622047244094491" footer="0.15748031496062992"/>
  <pageSetup paperSize="9" firstPageNumber="37" orientation="landscape" useFirstPageNumber="1" r:id="rId1"/>
  <headerFooter scaleWithDoc="0" alignWithMargins="0">
    <oddFooter>&amp;C33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tabSelected="1"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5" spans="1:4" ht="30" customHeight="1" x14ac:dyDescent="0.2">
      <c r="A5" s="910" t="s">
        <v>232</v>
      </c>
      <c r="B5" s="910"/>
      <c r="C5" s="910"/>
      <c r="D5" s="910"/>
    </row>
    <row r="6" spans="1:4" ht="30" customHeight="1" x14ac:dyDescent="0.2"/>
    <row r="7" spans="1:4" ht="30" customHeight="1" x14ac:dyDescent="0.2">
      <c r="A7" s="8"/>
      <c r="B7" s="5"/>
      <c r="C7" s="908"/>
      <c r="D7" s="909"/>
    </row>
    <row r="8" spans="1:4" ht="30" customHeight="1" x14ac:dyDescent="0.2">
      <c r="A8" s="8"/>
      <c r="B8" s="5"/>
      <c r="C8" s="908"/>
      <c r="D8" s="909"/>
    </row>
    <row r="9" spans="1:4" ht="30" customHeight="1" x14ac:dyDescent="0.2">
      <c r="A9" s="8"/>
      <c r="B9" s="5"/>
      <c r="C9" s="908"/>
      <c r="D9" s="909"/>
    </row>
    <row r="10" spans="1:4" ht="30" customHeight="1" x14ac:dyDescent="0.2">
      <c r="A10" s="8"/>
      <c r="B10" s="5"/>
      <c r="C10" s="908"/>
      <c r="D10" s="909"/>
    </row>
    <row r="11" spans="1:4" ht="30" customHeight="1" x14ac:dyDescent="0.2">
      <c r="A11" s="8"/>
      <c r="B11" s="5"/>
      <c r="C11" s="908"/>
      <c r="D11" s="909"/>
    </row>
    <row r="12" spans="1:4" ht="30" customHeight="1" x14ac:dyDescent="0.2">
      <c r="A12" s="8"/>
      <c r="B12" s="5"/>
      <c r="C12" s="908"/>
      <c r="D12" s="909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30" customHeight="1" x14ac:dyDescent="0.2">
      <c r="A15" s="8"/>
      <c r="B15" s="5"/>
      <c r="C15" s="10"/>
      <c r="D15" s="9"/>
    </row>
    <row r="16" spans="1:4" ht="30" customHeight="1" x14ac:dyDescent="0.2">
      <c r="A16" s="8"/>
      <c r="B16" s="5"/>
      <c r="C16" s="10"/>
      <c r="D16" s="9"/>
    </row>
    <row r="17" spans="1:4" ht="30" customHeight="1" x14ac:dyDescent="0.2">
      <c r="A17" s="8"/>
      <c r="B17" s="5"/>
      <c r="C17" s="10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7"/>
      <c r="C19" s="9"/>
      <c r="D19" s="9"/>
    </row>
    <row r="20" spans="1:4" ht="23.1" customHeight="1" x14ac:dyDescent="0.2">
      <c r="A20" s="2"/>
      <c r="B20" s="7"/>
      <c r="C20" s="9"/>
      <c r="D20" s="9"/>
    </row>
    <row r="21" spans="1:4" ht="23.1" customHeight="1" x14ac:dyDescent="0.2">
      <c r="A21" s="2"/>
      <c r="B21" s="7"/>
      <c r="C21" s="9"/>
      <c r="D21" s="9"/>
    </row>
    <row r="22" spans="1:4" ht="23.1" customHeight="1" x14ac:dyDescent="0.2">
      <c r="A22" s="2"/>
      <c r="B22" s="14"/>
      <c r="C22" s="13"/>
      <c r="D22" s="13"/>
    </row>
    <row r="23" spans="1:4" ht="23.1" customHeight="1" x14ac:dyDescent="0.2">
      <c r="A23" s="2"/>
      <c r="B23" s="14"/>
      <c r="C23" s="13"/>
      <c r="D23" s="13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2"/>
      <c r="B25" s="14"/>
      <c r="C25" s="15"/>
      <c r="D25" s="15"/>
    </row>
    <row r="26" spans="1:4" ht="23.1" customHeight="1" x14ac:dyDescent="0.2">
      <c r="A26" s="2"/>
      <c r="B26" s="14"/>
      <c r="C26" s="15"/>
      <c r="D26" s="15"/>
    </row>
    <row r="27" spans="1:4" ht="23.1" customHeight="1" x14ac:dyDescent="0.2">
      <c r="A27" s="2"/>
      <c r="B27" s="14"/>
      <c r="C27" s="13"/>
      <c r="D27" s="13"/>
    </row>
    <row r="28" spans="1:4" ht="23.1" customHeight="1" x14ac:dyDescent="0.2">
      <c r="A28" s="12"/>
    </row>
    <row r="29" spans="1:4" ht="23.1" customHeight="1" x14ac:dyDescent="0.2">
      <c r="A29" s="2"/>
    </row>
    <row r="30" spans="1:4" ht="23.1" customHeight="1" x14ac:dyDescent="0.2">
      <c r="A30" s="17"/>
      <c r="B30" s="18"/>
      <c r="C30" s="19"/>
      <c r="D30" s="19"/>
    </row>
    <row r="31" spans="1:4" ht="23.1" customHeight="1" x14ac:dyDescent="0.2">
      <c r="A31" s="17"/>
      <c r="B31" s="20"/>
      <c r="C31" s="16"/>
      <c r="D31" s="16"/>
    </row>
    <row r="32" spans="1:4" ht="23.1" customHeight="1" x14ac:dyDescent="0.2">
      <c r="A32" s="17"/>
      <c r="B32" s="14"/>
      <c r="C32" s="15"/>
      <c r="D32" s="15"/>
    </row>
    <row r="33" spans="1:4" ht="23.1" customHeight="1" x14ac:dyDescent="0.2">
      <c r="A33" s="2"/>
      <c r="B33" s="7"/>
      <c r="C33" s="909"/>
      <c r="D33" s="909"/>
    </row>
    <row r="34" spans="1:4" ht="23.1" customHeight="1" x14ac:dyDescent="0.2">
      <c r="A34" s="2"/>
      <c r="B34" s="7"/>
      <c r="C34" s="909"/>
      <c r="D34" s="909"/>
    </row>
    <row r="35" spans="1:4" ht="23.1" customHeight="1" x14ac:dyDescent="0.2">
      <c r="A35" s="2"/>
      <c r="B35" s="7"/>
      <c r="C35" s="909"/>
      <c r="D35" s="909"/>
    </row>
    <row r="36" spans="1:4" ht="30" customHeight="1" x14ac:dyDescent="0.2">
      <c r="A36" s="911"/>
      <c r="B36" s="911"/>
      <c r="C36" s="911"/>
      <c r="D36" s="911"/>
    </row>
  </sheetData>
  <mergeCells count="11">
    <mergeCell ref="C11:D11"/>
    <mergeCell ref="C12:D12"/>
    <mergeCell ref="C35:D35"/>
    <mergeCell ref="A36:D36"/>
    <mergeCell ref="C33:D33"/>
    <mergeCell ref="C34:D34"/>
    <mergeCell ref="C7:D7"/>
    <mergeCell ref="C8:D8"/>
    <mergeCell ref="C9:D9"/>
    <mergeCell ref="A5:D5"/>
    <mergeCell ref="C10:D1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view="pageBreakPreview" topLeftCell="A4" zoomScaleNormal="100" zoomScaleSheetLayoutView="100" workbookViewId="0"/>
  </sheetViews>
  <sheetFormatPr defaultRowHeight="12.75" x14ac:dyDescent="0.25"/>
  <cols>
    <col min="1" max="1" width="11.140625" style="79" customWidth="1"/>
    <col min="2" max="2" width="8.85546875" style="79" customWidth="1"/>
    <col min="3" max="3" width="12.7109375" style="79" customWidth="1"/>
    <col min="4" max="11" width="8.28515625" style="79" customWidth="1"/>
    <col min="12" max="12" width="1.7109375" style="79" customWidth="1"/>
    <col min="13" max="16384" width="9.140625" style="79"/>
  </cols>
  <sheetData>
    <row r="1" spans="1:14" x14ac:dyDescent="0.25">
      <c r="K1" s="931" t="s">
        <v>263</v>
      </c>
      <c r="L1" s="931"/>
    </row>
    <row r="2" spans="1:14" ht="15.75" x14ac:dyDescent="0.25">
      <c r="A2" s="932" t="s">
        <v>153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</row>
    <row r="3" spans="1:14" ht="18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4" ht="20.25" customHeight="1" x14ac:dyDescent="0.25">
      <c r="D4" s="933">
        <f>T!G17</f>
        <v>2016</v>
      </c>
      <c r="E4" s="934"/>
      <c r="F4" s="934"/>
      <c r="G4" s="934"/>
      <c r="H4" s="934"/>
      <c r="I4" s="934"/>
      <c r="J4" s="934"/>
      <c r="K4" s="935"/>
      <c r="L4" s="116"/>
    </row>
    <row r="5" spans="1:14" s="223" customFormat="1" ht="40.5" customHeight="1" x14ac:dyDescent="0.25">
      <c r="B5" s="224"/>
      <c r="C5" s="224"/>
      <c r="D5" s="936" t="s">
        <v>154</v>
      </c>
      <c r="E5" s="937"/>
      <c r="F5" s="937"/>
      <c r="G5" s="938"/>
      <c r="H5" s="937" t="s">
        <v>1</v>
      </c>
      <c r="I5" s="937"/>
      <c r="J5" s="937"/>
      <c r="K5" s="937"/>
      <c r="L5" s="225"/>
    </row>
    <row r="6" spans="1:14" ht="20.100000000000001" customHeight="1" thickBot="1" x14ac:dyDescent="0.3">
      <c r="A6" s="90"/>
      <c r="B6" s="115"/>
      <c r="C6" s="90"/>
      <c r="D6" s="107" t="str">
        <f>T!J20</f>
        <v>červenec</v>
      </c>
      <c r="E6" s="99" t="str">
        <f>T!J21</f>
        <v>srpen</v>
      </c>
      <c r="F6" s="99" t="str">
        <f>T!J22</f>
        <v>září</v>
      </c>
      <c r="G6" s="493" t="str">
        <f>T!E17</f>
        <v>III. čtvrtletí</v>
      </c>
      <c r="H6" s="99" t="str">
        <f>D6</f>
        <v>červenec</v>
      </c>
      <c r="I6" s="99" t="str">
        <f>E6</f>
        <v>srpen</v>
      </c>
      <c r="J6" s="99" t="str">
        <f>F6</f>
        <v>září</v>
      </c>
      <c r="K6" s="494" t="str">
        <f>G6</f>
        <v>III. čtvrtletí</v>
      </c>
      <c r="L6" s="116"/>
    </row>
    <row r="7" spans="1:14" ht="14.1" customHeight="1" x14ac:dyDescent="0.25">
      <c r="A7" s="924" t="s">
        <v>152</v>
      </c>
      <c r="B7" s="929" t="s">
        <v>82</v>
      </c>
      <c r="C7" s="100" t="s">
        <v>84</v>
      </c>
      <c r="D7" s="108">
        <v>2995390.664627071</v>
      </c>
      <c r="E7" s="101">
        <v>2564882.2291380949</v>
      </c>
      <c r="F7" s="101">
        <v>2617440.6625171429</v>
      </c>
      <c r="G7" s="102">
        <f>SUM(D7:F7)</f>
        <v>8177713.5562823098</v>
      </c>
      <c r="H7" s="101">
        <v>32017087.509</v>
      </c>
      <c r="I7" s="101">
        <v>27459257.162</v>
      </c>
      <c r="J7" s="101">
        <v>28003174.982000001</v>
      </c>
      <c r="K7" s="214">
        <f>SUM(H7:J7)</f>
        <v>87479519.652999997</v>
      </c>
      <c r="L7" s="117"/>
      <c r="N7" s="865"/>
    </row>
    <row r="8" spans="1:14" ht="14.1" customHeight="1" x14ac:dyDescent="0.25">
      <c r="A8" s="913"/>
      <c r="B8" s="922"/>
      <c r="C8" s="86" t="s">
        <v>85</v>
      </c>
      <c r="D8" s="109">
        <v>35.914292222566516</v>
      </c>
      <c r="E8" s="81">
        <v>43.025985467714079</v>
      </c>
      <c r="F8" s="81">
        <v>57.438590063899696</v>
      </c>
      <c r="G8" s="88">
        <f>SUM(D8:F8)</f>
        <v>136.37886775418031</v>
      </c>
      <c r="H8" s="81">
        <v>377.05001299999998</v>
      </c>
      <c r="I8" s="81">
        <v>451.67139000000014</v>
      </c>
      <c r="J8" s="81">
        <v>603.08447299999978</v>
      </c>
      <c r="K8" s="215">
        <f t="shared" ref="K8:K48" si="0">SUM(H8:J8)</f>
        <v>1431.8058759999999</v>
      </c>
      <c r="L8" s="116"/>
      <c r="N8" s="865"/>
    </row>
    <row r="9" spans="1:14" ht="14.1" customHeight="1" x14ac:dyDescent="0.25">
      <c r="A9" s="913"/>
      <c r="B9" s="923"/>
      <c r="C9" s="87" t="s">
        <v>86</v>
      </c>
      <c r="D9" s="110">
        <v>2995426.5789192934</v>
      </c>
      <c r="E9" s="84">
        <v>2564925.2551235626</v>
      </c>
      <c r="F9" s="84">
        <v>2617498.1011072067</v>
      </c>
      <c r="G9" s="89">
        <f t="shared" ref="G9" si="1">SUM(D9:F9)</f>
        <v>8177849.9351500627</v>
      </c>
      <c r="H9" s="84">
        <v>32017464.559012998</v>
      </c>
      <c r="I9" s="84">
        <v>27459708.833390001</v>
      </c>
      <c r="J9" s="84">
        <v>28003778.066473</v>
      </c>
      <c r="K9" s="216">
        <f t="shared" si="0"/>
        <v>87480951.458875999</v>
      </c>
      <c r="L9" s="116"/>
      <c r="N9" s="865"/>
    </row>
    <row r="10" spans="1:14" ht="14.1" customHeight="1" x14ac:dyDescent="0.25">
      <c r="A10" s="913"/>
      <c r="B10" s="921" t="s">
        <v>83</v>
      </c>
      <c r="C10" s="85" t="s">
        <v>84</v>
      </c>
      <c r="D10" s="111">
        <v>1980885.6225501765</v>
      </c>
      <c r="E10" s="80">
        <v>1859549.1644688253</v>
      </c>
      <c r="F10" s="80">
        <v>1989730.2553011924</v>
      </c>
      <c r="G10" s="88">
        <f>SUM(D10:F10)</f>
        <v>5830165.0423201937</v>
      </c>
      <c r="H10" s="80">
        <v>21176906.557</v>
      </c>
      <c r="I10" s="80">
        <v>19898203.991999999</v>
      </c>
      <c r="J10" s="80">
        <v>21289390.787</v>
      </c>
      <c r="K10" s="217">
        <f t="shared" si="0"/>
        <v>62364501.335999995</v>
      </c>
      <c r="L10" s="116"/>
      <c r="N10" s="865"/>
    </row>
    <row r="11" spans="1:14" ht="14.1" customHeight="1" x14ac:dyDescent="0.25">
      <c r="A11" s="913"/>
      <c r="B11" s="922"/>
      <c r="C11" s="86" t="s">
        <v>85</v>
      </c>
      <c r="D11" s="109">
        <v>11.696082618672913</v>
      </c>
      <c r="E11" s="81">
        <v>12.588042715596146</v>
      </c>
      <c r="F11" s="81">
        <v>13.079730363758344</v>
      </c>
      <c r="G11" s="88">
        <f>SUM(D11:F11)</f>
        <v>37.3638556980274</v>
      </c>
      <c r="H11" s="81">
        <v>125.30724429999999</v>
      </c>
      <c r="I11" s="81">
        <v>134.91714730000001</v>
      </c>
      <c r="J11" s="81">
        <v>140.2079708</v>
      </c>
      <c r="K11" s="217">
        <f t="shared" si="0"/>
        <v>400.43236239999999</v>
      </c>
      <c r="L11" s="116"/>
      <c r="N11" s="865"/>
    </row>
    <row r="12" spans="1:14" ht="14.1" customHeight="1" x14ac:dyDescent="0.25">
      <c r="A12" s="913"/>
      <c r="B12" s="923"/>
      <c r="C12" s="87" t="s">
        <v>86</v>
      </c>
      <c r="D12" s="110">
        <v>1980897.3186327952</v>
      </c>
      <c r="E12" s="84">
        <v>1859561.7525115409</v>
      </c>
      <c r="F12" s="84">
        <v>1989743.3350315562</v>
      </c>
      <c r="G12" s="89">
        <f t="shared" ref="G12" si="2">SUM(D12:F12)</f>
        <v>5830202.4061758919</v>
      </c>
      <c r="H12" s="84">
        <v>21177031.864244301</v>
      </c>
      <c r="I12" s="84">
        <v>19898338.9091473</v>
      </c>
      <c r="J12" s="84">
        <v>21289530.994970802</v>
      </c>
      <c r="K12" s="216">
        <f t="shared" si="0"/>
        <v>62364901.768362403</v>
      </c>
      <c r="L12" s="116"/>
      <c r="N12" s="865"/>
    </row>
    <row r="13" spans="1:14" ht="14.1" customHeight="1" x14ac:dyDescent="0.25">
      <c r="A13" s="913"/>
      <c r="B13" s="917" t="s">
        <v>159</v>
      </c>
      <c r="C13" s="85" t="s">
        <v>84</v>
      </c>
      <c r="D13" s="111">
        <v>1014505.0420768945</v>
      </c>
      <c r="E13" s="80">
        <v>705333.0646692696</v>
      </c>
      <c r="F13" s="80">
        <v>627710.40721595054</v>
      </c>
      <c r="G13" s="88">
        <f>SUM(D13:F13)</f>
        <v>2347548.5139621147</v>
      </c>
      <c r="H13" s="80">
        <v>10840180.952</v>
      </c>
      <c r="I13" s="80">
        <v>7561053.1700000018</v>
      </c>
      <c r="J13" s="80">
        <v>6713784.1950000003</v>
      </c>
      <c r="K13" s="217">
        <f t="shared" si="0"/>
        <v>25115018.317000002</v>
      </c>
      <c r="L13" s="116"/>
      <c r="N13" s="865"/>
    </row>
    <row r="14" spans="1:14" ht="14.1" customHeight="1" x14ac:dyDescent="0.25">
      <c r="A14" s="913"/>
      <c r="B14" s="922"/>
      <c r="C14" s="86" t="s">
        <v>85</v>
      </c>
      <c r="D14" s="109">
        <v>24.218209603893605</v>
      </c>
      <c r="E14" s="81">
        <v>30.437942752117934</v>
      </c>
      <c r="F14" s="81">
        <v>44.358859700141352</v>
      </c>
      <c r="G14" s="88">
        <f>SUM(D14:F14)</f>
        <v>99.015012056152898</v>
      </c>
      <c r="H14" s="81">
        <v>251.7427687</v>
      </c>
      <c r="I14" s="81">
        <v>316.75424270000013</v>
      </c>
      <c r="J14" s="81">
        <v>462.87650219999978</v>
      </c>
      <c r="K14" s="217">
        <f t="shared" si="0"/>
        <v>1031.3735136</v>
      </c>
      <c r="L14" s="116"/>
      <c r="N14" s="865"/>
    </row>
    <row r="15" spans="1:14" ht="14.1" customHeight="1" thickBot="1" x14ac:dyDescent="0.3">
      <c r="A15" s="914"/>
      <c r="B15" s="930"/>
      <c r="C15" s="103" t="s">
        <v>86</v>
      </c>
      <c r="D15" s="112">
        <v>1014529.2602864985</v>
      </c>
      <c r="E15" s="104">
        <v>705363.50261202175</v>
      </c>
      <c r="F15" s="104">
        <v>627754.7660756507</v>
      </c>
      <c r="G15" s="105">
        <f t="shared" ref="G15:G52" si="3">SUM(D15:F15)</f>
        <v>2347647.5289741708</v>
      </c>
      <c r="H15" s="104">
        <v>10840432.694768699</v>
      </c>
      <c r="I15" s="104">
        <v>7561369.9242427014</v>
      </c>
      <c r="J15" s="104">
        <v>6714247.0715022003</v>
      </c>
      <c r="K15" s="218">
        <f t="shared" si="0"/>
        <v>25116049.690513603</v>
      </c>
      <c r="L15" s="118"/>
      <c r="N15" s="865"/>
    </row>
    <row r="16" spans="1:14" ht="14.1" customHeight="1" x14ac:dyDescent="0.25">
      <c r="A16" s="924" t="s">
        <v>157</v>
      </c>
      <c r="B16" s="922" t="s">
        <v>87</v>
      </c>
      <c r="C16" s="86" t="s">
        <v>155</v>
      </c>
      <c r="D16" s="109">
        <v>39738.466999999997</v>
      </c>
      <c r="E16" s="81">
        <v>26528.311000000002</v>
      </c>
      <c r="F16" s="81">
        <v>0</v>
      </c>
      <c r="G16" s="88">
        <f t="shared" si="3"/>
        <v>66266.777999999991</v>
      </c>
      <c r="H16" s="81">
        <v>426309.54200000002</v>
      </c>
      <c r="I16" s="81">
        <v>283805.98300000001</v>
      </c>
      <c r="J16" s="81">
        <v>0</v>
      </c>
      <c r="K16" s="217">
        <f t="shared" si="0"/>
        <v>710115.52500000002</v>
      </c>
      <c r="L16" s="116"/>
      <c r="N16" s="865"/>
    </row>
    <row r="17" spans="1:14" ht="14.1" customHeight="1" x14ac:dyDescent="0.25">
      <c r="A17" s="913"/>
      <c r="B17" s="922"/>
      <c r="C17" s="86" t="s">
        <v>156</v>
      </c>
      <c r="D17" s="109">
        <v>0</v>
      </c>
      <c r="E17" s="81">
        <v>0</v>
      </c>
      <c r="F17" s="81">
        <v>0</v>
      </c>
      <c r="G17" s="88">
        <f>SUM(D17:F17)</f>
        <v>0</v>
      </c>
      <c r="H17" s="81">
        <v>0</v>
      </c>
      <c r="I17" s="81">
        <v>0</v>
      </c>
      <c r="J17" s="81">
        <v>0</v>
      </c>
      <c r="K17" s="217">
        <f t="shared" si="0"/>
        <v>0</v>
      </c>
      <c r="L17" s="116"/>
      <c r="N17" s="865"/>
    </row>
    <row r="18" spans="1:14" ht="14.1" customHeight="1" x14ac:dyDescent="0.25">
      <c r="A18" s="913"/>
      <c r="B18" s="922"/>
      <c r="C18" s="86" t="s">
        <v>243</v>
      </c>
      <c r="D18" s="109">
        <v>0</v>
      </c>
      <c r="E18" s="81">
        <v>0</v>
      </c>
      <c r="F18" s="81">
        <v>0</v>
      </c>
      <c r="G18" s="88">
        <f>SUM(D18:F18)</f>
        <v>0</v>
      </c>
      <c r="H18" s="81">
        <v>0</v>
      </c>
      <c r="I18" s="81">
        <v>0</v>
      </c>
      <c r="J18" s="81">
        <v>0</v>
      </c>
      <c r="K18" s="217">
        <f t="shared" si="0"/>
        <v>0</v>
      </c>
      <c r="L18" s="116"/>
      <c r="N18" s="865"/>
    </row>
    <row r="19" spans="1:14" ht="14.1" customHeight="1" x14ac:dyDescent="0.25">
      <c r="A19" s="913"/>
      <c r="B19" s="923"/>
      <c r="C19" s="87" t="s">
        <v>86</v>
      </c>
      <c r="D19" s="110">
        <v>39738.466999999997</v>
      </c>
      <c r="E19" s="84">
        <v>26528.311000000002</v>
      </c>
      <c r="F19" s="84">
        <v>0</v>
      </c>
      <c r="G19" s="89">
        <f>SUM(D19:F19)</f>
        <v>66266.777999999991</v>
      </c>
      <c r="H19" s="84">
        <v>426309.54200000002</v>
      </c>
      <c r="I19" s="84">
        <v>283805.98300000001</v>
      </c>
      <c r="J19" s="84">
        <v>0</v>
      </c>
      <c r="K19" s="216">
        <f>SUM(H19:J19)</f>
        <v>710115.52500000002</v>
      </c>
      <c r="L19" s="116"/>
      <c r="N19" s="865"/>
    </row>
    <row r="20" spans="1:14" ht="14.1" customHeight="1" x14ac:dyDescent="0.25">
      <c r="A20" s="913"/>
      <c r="B20" s="921" t="s">
        <v>88</v>
      </c>
      <c r="C20" s="85" t="s">
        <v>155</v>
      </c>
      <c r="D20" s="111">
        <v>597220.55500000005</v>
      </c>
      <c r="E20" s="80">
        <v>312499.87900000002</v>
      </c>
      <c r="F20" s="80">
        <v>195578.27299999999</v>
      </c>
      <c r="G20" s="88">
        <f t="shared" si="3"/>
        <v>1105298.7070000002</v>
      </c>
      <c r="H20" s="80">
        <v>6392393.057</v>
      </c>
      <c r="I20" s="80">
        <v>3356971.0079999999</v>
      </c>
      <c r="J20" s="80">
        <v>2098109.0240000002</v>
      </c>
      <c r="K20" s="217">
        <f t="shared" si="0"/>
        <v>11847473.089</v>
      </c>
      <c r="L20" s="116"/>
      <c r="N20" s="865"/>
    </row>
    <row r="21" spans="1:14" ht="14.1" customHeight="1" x14ac:dyDescent="0.25">
      <c r="A21" s="913"/>
      <c r="B21" s="922"/>
      <c r="C21" s="86" t="s">
        <v>156</v>
      </c>
      <c r="D21" s="109">
        <v>90618.160000000018</v>
      </c>
      <c r="E21" s="81">
        <v>88588.545999999988</v>
      </c>
      <c r="F21" s="81">
        <v>11772.805</v>
      </c>
      <c r="G21" s="88">
        <f t="shared" si="3"/>
        <v>190979.511</v>
      </c>
      <c r="H21" s="81">
        <v>970434.00699999998</v>
      </c>
      <c r="I21" s="81">
        <v>952210.10700000008</v>
      </c>
      <c r="J21" s="81">
        <v>126337.747</v>
      </c>
      <c r="K21" s="217">
        <f t="shared" si="0"/>
        <v>2048981.861</v>
      </c>
      <c r="L21" s="116"/>
      <c r="N21" s="865"/>
    </row>
    <row r="22" spans="1:14" ht="14.1" customHeight="1" x14ac:dyDescent="0.25">
      <c r="A22" s="913"/>
      <c r="B22" s="922"/>
      <c r="C22" s="86" t="s">
        <v>243</v>
      </c>
      <c r="D22" s="109">
        <v>67367.274000000005</v>
      </c>
      <c r="E22" s="81">
        <v>6962.6189999999988</v>
      </c>
      <c r="F22" s="81">
        <v>17741.877</v>
      </c>
      <c r="G22" s="88">
        <f t="shared" si="3"/>
        <v>92071.770000000019</v>
      </c>
      <c r="H22" s="81">
        <v>721389.08900000015</v>
      </c>
      <c r="I22" s="81">
        <v>74456.628999999986</v>
      </c>
      <c r="J22" s="81">
        <v>189878.421</v>
      </c>
      <c r="K22" s="217">
        <f t="shared" si="0"/>
        <v>985724.13900000008</v>
      </c>
      <c r="L22" s="116"/>
      <c r="N22" s="865"/>
    </row>
    <row r="23" spans="1:14" ht="14.1" customHeight="1" x14ac:dyDescent="0.25">
      <c r="A23" s="913"/>
      <c r="B23" s="923"/>
      <c r="C23" s="87" t="s">
        <v>86</v>
      </c>
      <c r="D23" s="110">
        <v>755205.98900000006</v>
      </c>
      <c r="E23" s="84">
        <v>408051.04399999999</v>
      </c>
      <c r="F23" s="84">
        <v>225092.95499999999</v>
      </c>
      <c r="G23" s="89">
        <f t="shared" si="3"/>
        <v>1388349.9880000001</v>
      </c>
      <c r="H23" s="84">
        <v>8084216.1530000009</v>
      </c>
      <c r="I23" s="84">
        <v>4383637.7439999999</v>
      </c>
      <c r="J23" s="84">
        <v>2414325.1920000003</v>
      </c>
      <c r="K23" s="216">
        <f t="shared" si="0"/>
        <v>14882179.089</v>
      </c>
      <c r="L23" s="116"/>
      <c r="N23" s="865"/>
    </row>
    <row r="24" spans="1:14" ht="14.1" customHeight="1" x14ac:dyDescent="0.25">
      <c r="A24" s="913"/>
      <c r="B24" s="917" t="s">
        <v>160</v>
      </c>
      <c r="C24" s="85" t="s">
        <v>155</v>
      </c>
      <c r="D24" s="111">
        <v>-557482.08800000011</v>
      </c>
      <c r="E24" s="80">
        <v>-285971.56800000003</v>
      </c>
      <c r="F24" s="80">
        <v>-195578.27299999999</v>
      </c>
      <c r="G24" s="120">
        <f t="shared" si="3"/>
        <v>-1039031.9290000002</v>
      </c>
      <c r="H24" s="80">
        <v>-5966083.5149999997</v>
      </c>
      <c r="I24" s="80">
        <v>-3073165.0249999999</v>
      </c>
      <c r="J24" s="80">
        <v>-2098109.0240000002</v>
      </c>
      <c r="K24" s="219">
        <f t="shared" si="0"/>
        <v>-11137357.563999999</v>
      </c>
      <c r="L24" s="116"/>
      <c r="N24" s="865"/>
    </row>
    <row r="25" spans="1:14" ht="14.1" customHeight="1" x14ac:dyDescent="0.25">
      <c r="A25" s="913"/>
      <c r="B25" s="922"/>
      <c r="C25" s="86" t="s">
        <v>156</v>
      </c>
      <c r="D25" s="109">
        <v>-90618.160000000018</v>
      </c>
      <c r="E25" s="81">
        <v>-88588.545999999988</v>
      </c>
      <c r="F25" s="81">
        <v>-11772.805</v>
      </c>
      <c r="G25" s="88">
        <f t="shared" si="3"/>
        <v>-190979.511</v>
      </c>
      <c r="H25" s="81">
        <v>-970434.00699999998</v>
      </c>
      <c r="I25" s="81">
        <v>-952210.10700000008</v>
      </c>
      <c r="J25" s="81">
        <v>-126337.747</v>
      </c>
      <c r="K25" s="215">
        <f t="shared" si="0"/>
        <v>-2048981.861</v>
      </c>
      <c r="L25" s="116"/>
      <c r="N25" s="865"/>
    </row>
    <row r="26" spans="1:14" ht="14.1" customHeight="1" x14ac:dyDescent="0.25">
      <c r="A26" s="913"/>
      <c r="B26" s="922"/>
      <c r="C26" s="86" t="s">
        <v>243</v>
      </c>
      <c r="D26" s="109">
        <v>-67367.274000000005</v>
      </c>
      <c r="E26" s="81">
        <v>-6962.6189999999988</v>
      </c>
      <c r="F26" s="81">
        <v>-17741.877</v>
      </c>
      <c r="G26" s="88">
        <f t="shared" si="3"/>
        <v>-92071.770000000019</v>
      </c>
      <c r="H26" s="81">
        <v>-721389.08900000015</v>
      </c>
      <c r="I26" s="81">
        <v>-74456.628999999986</v>
      </c>
      <c r="J26" s="81">
        <v>-189878.421</v>
      </c>
      <c r="K26" s="215">
        <f t="shared" si="0"/>
        <v>-985724.13900000008</v>
      </c>
      <c r="L26" s="116"/>
      <c r="N26" s="865"/>
    </row>
    <row r="27" spans="1:14" ht="14.1" customHeight="1" x14ac:dyDescent="0.25">
      <c r="A27" s="913"/>
      <c r="B27" s="923"/>
      <c r="C27" s="87" t="s">
        <v>86</v>
      </c>
      <c r="D27" s="110">
        <v>-648100.24800000014</v>
      </c>
      <c r="E27" s="84">
        <v>-374560.114</v>
      </c>
      <c r="F27" s="84">
        <v>-207351.07799999998</v>
      </c>
      <c r="G27" s="89">
        <f t="shared" si="3"/>
        <v>-1230011.4400000002</v>
      </c>
      <c r="H27" s="84">
        <v>-6936517.5219999999</v>
      </c>
      <c r="I27" s="84">
        <v>-4025375.1320000002</v>
      </c>
      <c r="J27" s="84">
        <v>-2224446.7710000002</v>
      </c>
      <c r="K27" s="220">
        <f t="shared" si="0"/>
        <v>-13186339.424999999</v>
      </c>
      <c r="L27" s="116"/>
      <c r="N27" s="865"/>
    </row>
    <row r="28" spans="1:14" ht="14.1" customHeight="1" thickBot="1" x14ac:dyDescent="0.3">
      <c r="A28" s="914"/>
      <c r="B28" s="925" t="s">
        <v>163</v>
      </c>
      <c r="C28" s="926"/>
      <c r="D28" s="112">
        <v>2450470.3088421701</v>
      </c>
      <c r="E28" s="104">
        <v>2831993.0418421696</v>
      </c>
      <c r="F28" s="104">
        <v>3057085.9968421697</v>
      </c>
      <c r="G28" s="105">
        <f>F28</f>
        <v>3057085.9968421697</v>
      </c>
      <c r="H28" s="104">
        <v>26388320.936767988</v>
      </c>
      <c r="I28" s="104">
        <v>30488152.699196998</v>
      </c>
      <c r="J28" s="104">
        <v>32902477.892922994</v>
      </c>
      <c r="K28" s="218">
        <f>J28</f>
        <v>32902477.892922994</v>
      </c>
      <c r="L28" s="116"/>
      <c r="N28" s="865"/>
    </row>
    <row r="29" spans="1:14" ht="14.1" customHeight="1" x14ac:dyDescent="0.25">
      <c r="A29" s="913" t="s">
        <v>158</v>
      </c>
      <c r="B29" s="915" t="s">
        <v>90</v>
      </c>
      <c r="C29" s="86" t="s">
        <v>89</v>
      </c>
      <c r="D29" s="109">
        <v>8561.7170000000006</v>
      </c>
      <c r="E29" s="81">
        <v>9357.3769999999986</v>
      </c>
      <c r="F29" s="81">
        <v>9180.2920000000013</v>
      </c>
      <c r="G29" s="88">
        <f t="shared" si="3"/>
        <v>27099.385999999999</v>
      </c>
      <c r="H29" s="81">
        <v>92913.649697599991</v>
      </c>
      <c r="I29" s="81">
        <v>101407.40698170001</v>
      </c>
      <c r="J29" s="81">
        <v>99578.292935000005</v>
      </c>
      <c r="K29" s="217">
        <f t="shared" si="0"/>
        <v>293899.34961430001</v>
      </c>
      <c r="L29" s="117"/>
      <c r="N29" s="865"/>
    </row>
    <row r="30" spans="1:14" ht="14.1" customHeight="1" x14ac:dyDescent="0.25">
      <c r="A30" s="913"/>
      <c r="B30" s="915"/>
      <c r="C30" s="86" t="s">
        <v>97</v>
      </c>
      <c r="D30" s="109">
        <v>60.712999999997919</v>
      </c>
      <c r="E30" s="81">
        <v>132.40999999999985</v>
      </c>
      <c r="F30" s="81">
        <v>93.966000000000349</v>
      </c>
      <c r="G30" s="88">
        <f t="shared" si="3"/>
        <v>287.08899999999812</v>
      </c>
      <c r="H30" s="81">
        <v>748.25660000000789</v>
      </c>
      <c r="I30" s="81">
        <v>1496.1666000000114</v>
      </c>
      <c r="J30" s="81">
        <v>1126.4855000000098</v>
      </c>
      <c r="K30" s="217">
        <f t="shared" si="0"/>
        <v>3370.9087000000291</v>
      </c>
      <c r="L30" s="116"/>
      <c r="N30" s="865"/>
    </row>
    <row r="31" spans="1:14" ht="14.1" customHeight="1" x14ac:dyDescent="0.25">
      <c r="A31" s="913"/>
      <c r="B31" s="916"/>
      <c r="C31" s="87" t="s">
        <v>86</v>
      </c>
      <c r="D31" s="110">
        <v>8622.4299999999985</v>
      </c>
      <c r="E31" s="84">
        <v>9489.7869999999984</v>
      </c>
      <c r="F31" s="84">
        <v>9274.2580000000016</v>
      </c>
      <c r="G31" s="89">
        <f t="shared" si="3"/>
        <v>27386.474999999999</v>
      </c>
      <c r="H31" s="84">
        <v>93661.906297599999</v>
      </c>
      <c r="I31" s="84">
        <v>102903.57358170002</v>
      </c>
      <c r="J31" s="84">
        <v>100704.77843500001</v>
      </c>
      <c r="K31" s="216">
        <f t="shared" si="0"/>
        <v>297270.25831430004</v>
      </c>
      <c r="L31" s="116"/>
      <c r="N31" s="865"/>
    </row>
    <row r="32" spans="1:14" ht="14.1" customHeight="1" x14ac:dyDescent="0.25">
      <c r="A32" s="913"/>
      <c r="B32" s="917" t="s">
        <v>91</v>
      </c>
      <c r="C32" s="85" t="s">
        <v>89</v>
      </c>
      <c r="D32" s="111">
        <v>692.32299999999998</v>
      </c>
      <c r="E32" s="80">
        <v>760.40499999999997</v>
      </c>
      <c r="F32" s="80">
        <v>798.16</v>
      </c>
      <c r="G32" s="88">
        <f t="shared" si="3"/>
        <v>2250.8879999999999</v>
      </c>
      <c r="H32" s="80">
        <v>7254.6450000000004</v>
      </c>
      <c r="I32" s="80">
        <v>7967.9359999999997</v>
      </c>
      <c r="J32" s="80">
        <v>8380.9069999999992</v>
      </c>
      <c r="K32" s="217">
        <f t="shared" si="0"/>
        <v>23603.487999999998</v>
      </c>
      <c r="L32" s="116"/>
      <c r="N32" s="865"/>
    </row>
    <row r="33" spans="1:14" ht="14.1" customHeight="1" x14ac:dyDescent="0.25">
      <c r="A33" s="913"/>
      <c r="B33" s="915"/>
      <c r="C33" s="86" t="s">
        <v>97</v>
      </c>
      <c r="D33" s="109">
        <v>0</v>
      </c>
      <c r="E33" s="81">
        <v>0</v>
      </c>
      <c r="F33" s="81">
        <v>0</v>
      </c>
      <c r="G33" s="88">
        <f t="shared" si="3"/>
        <v>0</v>
      </c>
      <c r="H33" s="81">
        <v>0</v>
      </c>
      <c r="I33" s="81">
        <v>0</v>
      </c>
      <c r="J33" s="81">
        <v>0</v>
      </c>
      <c r="K33" s="217">
        <f t="shared" si="0"/>
        <v>0</v>
      </c>
      <c r="L33" s="116"/>
      <c r="N33" s="865"/>
    </row>
    <row r="34" spans="1:14" ht="14.1" customHeight="1" x14ac:dyDescent="0.25">
      <c r="A34" s="913"/>
      <c r="B34" s="916"/>
      <c r="C34" s="87" t="s">
        <v>86</v>
      </c>
      <c r="D34" s="110">
        <v>692.32299999999998</v>
      </c>
      <c r="E34" s="84">
        <v>760.40499999999997</v>
      </c>
      <c r="F34" s="84">
        <v>798.16</v>
      </c>
      <c r="G34" s="89">
        <f t="shared" si="3"/>
        <v>2250.8879999999999</v>
      </c>
      <c r="H34" s="84">
        <v>7254.6450000000004</v>
      </c>
      <c r="I34" s="84">
        <v>7967.9359999999997</v>
      </c>
      <c r="J34" s="84">
        <v>8380.9069999999992</v>
      </c>
      <c r="K34" s="216">
        <f t="shared" si="0"/>
        <v>23603.487999999998</v>
      </c>
      <c r="L34" s="116"/>
      <c r="N34" s="865"/>
    </row>
    <row r="35" spans="1:14" ht="14.1" customHeight="1" x14ac:dyDescent="0.25">
      <c r="A35" s="913"/>
      <c r="B35" s="917" t="s">
        <v>86</v>
      </c>
      <c r="C35" s="85" t="s">
        <v>89</v>
      </c>
      <c r="D35" s="111">
        <v>9254.0400000000009</v>
      </c>
      <c r="E35" s="80">
        <v>10117.781999999999</v>
      </c>
      <c r="F35" s="80">
        <v>9978.4520000000011</v>
      </c>
      <c r="G35" s="88">
        <f t="shared" si="3"/>
        <v>29350.274000000001</v>
      </c>
      <c r="H35" s="80">
        <v>100168.29469759999</v>
      </c>
      <c r="I35" s="80">
        <v>109375.34298170001</v>
      </c>
      <c r="J35" s="80">
        <v>107959.19993500001</v>
      </c>
      <c r="K35" s="217">
        <f t="shared" si="0"/>
        <v>317502.83761430002</v>
      </c>
      <c r="L35" s="116"/>
      <c r="N35" s="865"/>
    </row>
    <row r="36" spans="1:14" ht="14.1" customHeight="1" x14ac:dyDescent="0.25">
      <c r="A36" s="913"/>
      <c r="B36" s="915"/>
      <c r="C36" s="86" t="s">
        <v>97</v>
      </c>
      <c r="D36" s="109">
        <v>60.712999999997919</v>
      </c>
      <c r="E36" s="81">
        <v>132.40999999999985</v>
      </c>
      <c r="F36" s="81">
        <v>93.966000000000349</v>
      </c>
      <c r="G36" s="88">
        <f t="shared" si="3"/>
        <v>287.08899999999812</v>
      </c>
      <c r="H36" s="81">
        <v>748.25660000000789</v>
      </c>
      <c r="I36" s="81">
        <v>1496.1666000000114</v>
      </c>
      <c r="J36" s="81">
        <v>1126.4855000000098</v>
      </c>
      <c r="K36" s="217">
        <f t="shared" si="0"/>
        <v>3370.9087000000291</v>
      </c>
      <c r="L36" s="116"/>
      <c r="N36" s="865"/>
    </row>
    <row r="37" spans="1:14" ht="14.1" customHeight="1" thickBot="1" x14ac:dyDescent="0.3">
      <c r="A37" s="914"/>
      <c r="B37" s="918"/>
      <c r="C37" s="103" t="s">
        <v>86</v>
      </c>
      <c r="D37" s="112">
        <v>9314.7529999999988</v>
      </c>
      <c r="E37" s="104">
        <v>10250.191999999999</v>
      </c>
      <c r="F37" s="104">
        <v>10072.418000000001</v>
      </c>
      <c r="G37" s="105">
        <f t="shared" si="3"/>
        <v>29637.363000000001</v>
      </c>
      <c r="H37" s="104">
        <v>100916.5512976</v>
      </c>
      <c r="I37" s="104">
        <v>110871.50958170003</v>
      </c>
      <c r="J37" s="104">
        <v>109085.68543500002</v>
      </c>
      <c r="K37" s="218">
        <f t="shared" si="0"/>
        <v>320873.74631430005</v>
      </c>
      <c r="L37" s="118"/>
      <c r="N37" s="865"/>
    </row>
    <row r="38" spans="1:14" ht="14.1" customHeight="1" x14ac:dyDescent="0.25">
      <c r="A38" s="913" t="s">
        <v>240</v>
      </c>
      <c r="B38" s="917" t="s">
        <v>161</v>
      </c>
      <c r="C38" s="85" t="s">
        <v>262</v>
      </c>
      <c r="D38" s="111">
        <v>273824.77968869376</v>
      </c>
      <c r="E38" s="80">
        <v>284845.17294346489</v>
      </c>
      <c r="F38" s="80">
        <v>330130.60237016896</v>
      </c>
      <c r="G38" s="88">
        <f t="shared" si="3"/>
        <v>888800.55500232754</v>
      </c>
      <c r="H38" s="80">
        <v>2933738.3170049819</v>
      </c>
      <c r="I38" s="80">
        <v>3052515.8741239789</v>
      </c>
      <c r="J38" s="80">
        <v>3538480.4919299847</v>
      </c>
      <c r="K38" s="217">
        <f t="shared" si="0"/>
        <v>9524734.6830589455</v>
      </c>
      <c r="L38" s="116"/>
      <c r="N38" s="865"/>
    </row>
    <row r="39" spans="1:14" ht="14.1" customHeight="1" x14ac:dyDescent="0.25">
      <c r="A39" s="913"/>
      <c r="B39" s="915"/>
      <c r="C39" s="86" t="s">
        <v>92</v>
      </c>
      <c r="D39" s="109">
        <v>4623.2656735916298</v>
      </c>
      <c r="E39" s="81">
        <v>4667.7154842320788</v>
      </c>
      <c r="F39" s="81">
        <v>5460.8890543679945</v>
      </c>
      <c r="G39" s="88">
        <f t="shared" si="3"/>
        <v>14751.870212191705</v>
      </c>
      <c r="H39" s="81">
        <v>49538.723329999993</v>
      </c>
      <c r="I39" s="81">
        <v>50004.578879999994</v>
      </c>
      <c r="J39" s="81">
        <v>58522.653229999996</v>
      </c>
      <c r="K39" s="217">
        <f t="shared" si="0"/>
        <v>158065.95543999999</v>
      </c>
      <c r="L39" s="116"/>
      <c r="N39" s="865"/>
    </row>
    <row r="40" spans="1:14" ht="14.1" customHeight="1" x14ac:dyDescent="0.25">
      <c r="A40" s="913"/>
      <c r="B40" s="916"/>
      <c r="C40" s="87" t="s">
        <v>86</v>
      </c>
      <c r="D40" s="110">
        <v>278448.0453622854</v>
      </c>
      <c r="E40" s="84">
        <v>289512.88842769695</v>
      </c>
      <c r="F40" s="84">
        <v>335591.49142453697</v>
      </c>
      <c r="G40" s="89">
        <f t="shared" si="3"/>
        <v>903552.42521451926</v>
      </c>
      <c r="H40" s="84">
        <v>2983277.0403349819</v>
      </c>
      <c r="I40" s="84">
        <v>3102520.4530039788</v>
      </c>
      <c r="J40" s="84">
        <v>3597003.1451599845</v>
      </c>
      <c r="K40" s="216">
        <f t="shared" si="0"/>
        <v>9682800.6384989452</v>
      </c>
      <c r="L40" s="116"/>
      <c r="N40" s="865"/>
    </row>
    <row r="41" spans="1:14" ht="14.1" customHeight="1" x14ac:dyDescent="0.25">
      <c r="A41" s="913"/>
      <c r="B41" s="917" t="s">
        <v>162</v>
      </c>
      <c r="C41" s="85" t="s">
        <v>262</v>
      </c>
      <c r="D41" s="111">
        <v>676.52499999999998</v>
      </c>
      <c r="E41" s="80">
        <v>744.65899999999999</v>
      </c>
      <c r="F41" s="80">
        <v>779.59699999999998</v>
      </c>
      <c r="G41" s="88">
        <f t="shared" si="3"/>
        <v>2200.7809999999999</v>
      </c>
      <c r="H41" s="80">
        <v>7085.5019999999995</v>
      </c>
      <c r="I41" s="80">
        <v>7799.4989999999989</v>
      </c>
      <c r="J41" s="80">
        <v>8181.4620000000004</v>
      </c>
      <c r="K41" s="217">
        <f t="shared" si="0"/>
        <v>23066.463</v>
      </c>
      <c r="L41" s="116"/>
      <c r="N41" s="865"/>
    </row>
    <row r="42" spans="1:14" ht="14.1" customHeight="1" x14ac:dyDescent="0.25">
      <c r="A42" s="913"/>
      <c r="B42" s="915"/>
      <c r="C42" s="86" t="s">
        <v>92</v>
      </c>
      <c r="D42" s="109">
        <v>0</v>
      </c>
      <c r="E42" s="81">
        <v>0</v>
      </c>
      <c r="F42" s="81">
        <v>0</v>
      </c>
      <c r="G42" s="88">
        <f t="shared" si="3"/>
        <v>0</v>
      </c>
      <c r="H42" s="81">
        <v>0</v>
      </c>
      <c r="I42" s="81">
        <v>0</v>
      </c>
      <c r="J42" s="81">
        <v>0</v>
      </c>
      <c r="K42" s="217">
        <f t="shared" si="0"/>
        <v>0</v>
      </c>
      <c r="L42" s="116"/>
      <c r="N42" s="865"/>
    </row>
    <row r="43" spans="1:14" ht="14.1" customHeight="1" x14ac:dyDescent="0.25">
      <c r="A43" s="913"/>
      <c r="B43" s="916"/>
      <c r="C43" s="87" t="s">
        <v>86</v>
      </c>
      <c r="D43" s="110">
        <v>676.52499999999998</v>
      </c>
      <c r="E43" s="84">
        <v>744.65899999999999</v>
      </c>
      <c r="F43" s="84">
        <v>779.59699999999998</v>
      </c>
      <c r="G43" s="89">
        <f t="shared" si="3"/>
        <v>2200.7809999999999</v>
      </c>
      <c r="H43" s="84">
        <v>7085.5019999999995</v>
      </c>
      <c r="I43" s="84">
        <v>7799.4989999999989</v>
      </c>
      <c r="J43" s="84">
        <v>8181.4620000000004</v>
      </c>
      <c r="K43" s="216">
        <f t="shared" si="0"/>
        <v>23066.463</v>
      </c>
      <c r="L43" s="116"/>
      <c r="N43" s="865"/>
    </row>
    <row r="44" spans="1:14" ht="14.1" customHeight="1" x14ac:dyDescent="0.25">
      <c r="A44" s="913"/>
      <c r="B44" s="919" t="s">
        <v>348</v>
      </c>
      <c r="C44" s="920"/>
      <c r="D44" s="635">
        <v>60.712999999997919</v>
      </c>
      <c r="E44" s="634">
        <v>132.40999999999985</v>
      </c>
      <c r="F44" s="634">
        <v>93.966000000000349</v>
      </c>
      <c r="G44" s="119">
        <f t="shared" si="3"/>
        <v>287.08899999999812</v>
      </c>
      <c r="H44" s="634">
        <v>748.25660000000789</v>
      </c>
      <c r="I44" s="634">
        <v>1496.1666000000114</v>
      </c>
      <c r="J44" s="634">
        <v>1126.4855000000098</v>
      </c>
      <c r="K44" s="222">
        <f t="shared" si="0"/>
        <v>3370.9087000000291</v>
      </c>
      <c r="L44" s="116"/>
      <c r="N44" s="865"/>
    </row>
    <row r="45" spans="1:14" ht="14.1" customHeight="1" x14ac:dyDescent="0.25">
      <c r="A45" s="913"/>
      <c r="B45" s="919" t="s">
        <v>339</v>
      </c>
      <c r="C45" s="920"/>
      <c r="D45" s="635">
        <v>17464.477999999999</v>
      </c>
      <c r="E45" s="634">
        <v>37539.56</v>
      </c>
      <c r="F45" s="634">
        <v>65528.612000000001</v>
      </c>
      <c r="G45" s="119">
        <f t="shared" si="3"/>
        <v>120532.65</v>
      </c>
      <c r="H45" s="634">
        <v>187001.97099999999</v>
      </c>
      <c r="I45" s="634">
        <v>401328.31800000003</v>
      </c>
      <c r="J45" s="634">
        <v>701649.45600000001</v>
      </c>
      <c r="K45" s="222">
        <f t="shared" si="0"/>
        <v>1289979.7450000001</v>
      </c>
      <c r="L45" s="116"/>
      <c r="N45" s="865"/>
    </row>
    <row r="46" spans="1:14" ht="14.1" customHeight="1" x14ac:dyDescent="0.25">
      <c r="A46" s="913"/>
      <c r="B46" s="927" t="s">
        <v>93</v>
      </c>
      <c r="C46" s="86" t="s">
        <v>262</v>
      </c>
      <c r="D46" s="109">
        <v>291965.78268869378</v>
      </c>
      <c r="E46" s="81">
        <v>323129.39194346487</v>
      </c>
      <c r="F46" s="81">
        <v>396438.81137016899</v>
      </c>
      <c r="G46" s="88">
        <f t="shared" si="3"/>
        <v>1011533.9860023276</v>
      </c>
      <c r="H46" s="81">
        <v>3127825.7900049817</v>
      </c>
      <c r="I46" s="81">
        <v>3461643.6911239787</v>
      </c>
      <c r="J46" s="81">
        <v>4248311.4099299842</v>
      </c>
      <c r="K46" s="217">
        <f t="shared" si="0"/>
        <v>10837780.891058944</v>
      </c>
      <c r="L46" s="116"/>
      <c r="N46" s="865"/>
    </row>
    <row r="47" spans="1:14" ht="14.1" customHeight="1" x14ac:dyDescent="0.25">
      <c r="A47" s="913"/>
      <c r="B47" s="927"/>
      <c r="C47" s="86" t="s">
        <v>241</v>
      </c>
      <c r="D47" s="109">
        <v>4683.9786735916277</v>
      </c>
      <c r="E47" s="81">
        <v>4800.1254842320786</v>
      </c>
      <c r="F47" s="81">
        <v>5554.8550543679949</v>
      </c>
      <c r="G47" s="88">
        <f t="shared" si="3"/>
        <v>15038.959212191701</v>
      </c>
      <c r="H47" s="81">
        <v>50286.979930000001</v>
      </c>
      <c r="I47" s="81">
        <v>51500.745480000005</v>
      </c>
      <c r="J47" s="81">
        <v>59649.138730000006</v>
      </c>
      <c r="K47" s="217">
        <f t="shared" si="0"/>
        <v>161436.86414000002</v>
      </c>
      <c r="L47" s="116"/>
      <c r="N47" s="865"/>
    </row>
    <row r="48" spans="1:14" ht="14.1" customHeight="1" thickBot="1" x14ac:dyDescent="0.3">
      <c r="A48" s="914"/>
      <c r="B48" s="928"/>
      <c r="C48" s="103" t="s">
        <v>86</v>
      </c>
      <c r="D48" s="112">
        <v>296649.76136228541</v>
      </c>
      <c r="E48" s="104">
        <v>327929.51742769696</v>
      </c>
      <c r="F48" s="104">
        <v>401993.66642453696</v>
      </c>
      <c r="G48" s="105">
        <f>SUM(D48:F48)</f>
        <v>1026572.9452145194</v>
      </c>
      <c r="H48" s="104">
        <v>3178112.7699349816</v>
      </c>
      <c r="I48" s="104">
        <v>3513144.4366039787</v>
      </c>
      <c r="J48" s="104">
        <v>4307960.548659984</v>
      </c>
      <c r="K48" s="221">
        <f t="shared" si="0"/>
        <v>10999217.755198944</v>
      </c>
      <c r="L48" s="118"/>
      <c r="N48" s="865"/>
    </row>
    <row r="49" spans="1:14" ht="5.0999999999999996" customHeight="1" x14ac:dyDescent="0.25">
      <c r="A49" s="96"/>
      <c r="B49" s="97"/>
      <c r="C49" s="98"/>
      <c r="D49" s="109"/>
      <c r="E49" s="81"/>
      <c r="F49" s="81"/>
      <c r="G49" s="82"/>
      <c r="H49" s="81"/>
      <c r="I49" s="81"/>
      <c r="J49" s="81"/>
      <c r="K49" s="81"/>
      <c r="L49" s="116"/>
      <c r="N49" s="865"/>
    </row>
    <row r="50" spans="1:14" ht="5.0999999999999996" customHeight="1" x14ac:dyDescent="0.25">
      <c r="A50" s="96"/>
      <c r="B50" s="97"/>
      <c r="C50" s="98"/>
      <c r="D50" s="81"/>
      <c r="E50" s="81"/>
      <c r="F50" s="81"/>
      <c r="G50" s="81"/>
      <c r="H50" s="81"/>
      <c r="I50" s="81"/>
      <c r="J50" s="81"/>
      <c r="K50" s="81"/>
      <c r="L50" s="90"/>
      <c r="N50" s="865"/>
    </row>
    <row r="51" spans="1:14" ht="5.0999999999999996" customHeight="1" x14ac:dyDescent="0.25">
      <c r="A51" s="93"/>
      <c r="B51" s="94"/>
      <c r="C51" s="95"/>
      <c r="D51" s="110"/>
      <c r="E51" s="84"/>
      <c r="F51" s="84"/>
      <c r="G51" s="82"/>
      <c r="H51" s="83"/>
      <c r="I51" s="84"/>
      <c r="J51" s="84"/>
      <c r="K51" s="81"/>
      <c r="L51" s="106"/>
      <c r="N51" s="865"/>
    </row>
    <row r="52" spans="1:14" ht="14.1" customHeight="1" x14ac:dyDescent="0.25">
      <c r="A52" s="912" t="s">
        <v>183</v>
      </c>
      <c r="B52" s="912"/>
      <c r="C52" s="912"/>
      <c r="D52" s="635">
        <v>-11726.729924212617</v>
      </c>
      <c r="E52" s="634">
        <v>-6161.4441843247623</v>
      </c>
      <c r="F52" s="634">
        <v>-10740.562651113549</v>
      </c>
      <c r="G52" s="119">
        <f t="shared" si="3"/>
        <v>-28628.736759650928</v>
      </c>
      <c r="H52" s="648">
        <v>-105329.86513131391</v>
      </c>
      <c r="I52" s="634">
        <v>-59265.236220422667</v>
      </c>
      <c r="J52" s="634">
        <v>-101047.01627721358</v>
      </c>
      <c r="K52" s="222">
        <f>SUM(H52:J52)</f>
        <v>-265642.11762895016</v>
      </c>
      <c r="L52" s="113"/>
      <c r="N52" s="865"/>
    </row>
    <row r="53" spans="1:14" ht="5.0999999999999996" customHeight="1" x14ac:dyDescent="0.25">
      <c r="D53" s="114"/>
      <c r="H53" s="91"/>
      <c r="L53" s="114"/>
    </row>
  </sheetData>
  <mergeCells count="25">
    <mergeCell ref="K1:L1"/>
    <mergeCell ref="A2:L2"/>
    <mergeCell ref="D4:K4"/>
    <mergeCell ref="D5:G5"/>
    <mergeCell ref="H5:K5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/>
  </sheetViews>
  <sheetFormatPr defaultRowHeight="12.75" x14ac:dyDescent="0.25"/>
  <cols>
    <col min="1" max="1" width="7.7109375" style="298" customWidth="1"/>
    <col min="2" max="19" width="7.42578125" style="298" customWidth="1"/>
    <col min="20" max="20" width="1.7109375" style="298" customWidth="1"/>
    <col min="21" max="21" width="9.28515625" style="298" bestFit="1" customWidth="1"/>
    <col min="22" max="22" width="11.42578125" style="298" bestFit="1" customWidth="1"/>
    <col min="23" max="261" width="9.140625" style="298"/>
    <col min="262" max="274" width="10.7109375" style="298" customWidth="1"/>
    <col min="275" max="517" width="9.140625" style="298"/>
    <col min="518" max="530" width="10.7109375" style="298" customWidth="1"/>
    <col min="531" max="773" width="9.140625" style="298"/>
    <col min="774" max="786" width="10.7109375" style="298" customWidth="1"/>
    <col min="787" max="1029" width="9.140625" style="298"/>
    <col min="1030" max="1042" width="10.7109375" style="298" customWidth="1"/>
    <col min="1043" max="1285" width="9.140625" style="298"/>
    <col min="1286" max="1298" width="10.7109375" style="298" customWidth="1"/>
    <col min="1299" max="1541" width="9.140625" style="298"/>
    <col min="1542" max="1554" width="10.7109375" style="298" customWidth="1"/>
    <col min="1555" max="1797" width="9.140625" style="298"/>
    <col min="1798" max="1810" width="10.7109375" style="298" customWidth="1"/>
    <col min="1811" max="2053" width="9.140625" style="298"/>
    <col min="2054" max="2066" width="10.7109375" style="298" customWidth="1"/>
    <col min="2067" max="2309" width="9.140625" style="298"/>
    <col min="2310" max="2322" width="10.7109375" style="298" customWidth="1"/>
    <col min="2323" max="2565" width="9.140625" style="298"/>
    <col min="2566" max="2578" width="10.7109375" style="298" customWidth="1"/>
    <col min="2579" max="2821" width="9.140625" style="298"/>
    <col min="2822" max="2834" width="10.7109375" style="298" customWidth="1"/>
    <col min="2835" max="3077" width="9.140625" style="298"/>
    <col min="3078" max="3090" width="10.7109375" style="298" customWidth="1"/>
    <col min="3091" max="3333" width="9.140625" style="298"/>
    <col min="3334" max="3346" width="10.7109375" style="298" customWidth="1"/>
    <col min="3347" max="3589" width="9.140625" style="298"/>
    <col min="3590" max="3602" width="10.7109375" style="298" customWidth="1"/>
    <col min="3603" max="3845" width="9.140625" style="298"/>
    <col min="3846" max="3858" width="10.7109375" style="298" customWidth="1"/>
    <col min="3859" max="4101" width="9.140625" style="298"/>
    <col min="4102" max="4114" width="10.7109375" style="298" customWidth="1"/>
    <col min="4115" max="4357" width="9.140625" style="298"/>
    <col min="4358" max="4370" width="10.7109375" style="298" customWidth="1"/>
    <col min="4371" max="4613" width="9.140625" style="298"/>
    <col min="4614" max="4626" width="10.7109375" style="298" customWidth="1"/>
    <col min="4627" max="4869" width="9.140625" style="298"/>
    <col min="4870" max="4882" width="10.7109375" style="298" customWidth="1"/>
    <col min="4883" max="5125" width="9.140625" style="298"/>
    <col min="5126" max="5138" width="10.7109375" style="298" customWidth="1"/>
    <col min="5139" max="5381" width="9.140625" style="298"/>
    <col min="5382" max="5394" width="10.7109375" style="298" customWidth="1"/>
    <col min="5395" max="5637" width="9.140625" style="298"/>
    <col min="5638" max="5650" width="10.7109375" style="298" customWidth="1"/>
    <col min="5651" max="5893" width="9.140625" style="298"/>
    <col min="5894" max="5906" width="10.7109375" style="298" customWidth="1"/>
    <col min="5907" max="6149" width="9.140625" style="298"/>
    <col min="6150" max="6162" width="10.7109375" style="298" customWidth="1"/>
    <col min="6163" max="6405" width="9.140625" style="298"/>
    <col min="6406" max="6418" width="10.7109375" style="298" customWidth="1"/>
    <col min="6419" max="6661" width="9.140625" style="298"/>
    <col min="6662" max="6674" width="10.7109375" style="298" customWidth="1"/>
    <col min="6675" max="6917" width="9.140625" style="298"/>
    <col min="6918" max="6930" width="10.7109375" style="298" customWidth="1"/>
    <col min="6931" max="7173" width="9.140625" style="298"/>
    <col min="7174" max="7186" width="10.7109375" style="298" customWidth="1"/>
    <col min="7187" max="7429" width="9.140625" style="298"/>
    <col min="7430" max="7442" width="10.7109375" style="298" customWidth="1"/>
    <col min="7443" max="7685" width="9.140625" style="298"/>
    <col min="7686" max="7698" width="10.7109375" style="298" customWidth="1"/>
    <col min="7699" max="7941" width="9.140625" style="298"/>
    <col min="7942" max="7954" width="10.7109375" style="298" customWidth="1"/>
    <col min="7955" max="8197" width="9.140625" style="298"/>
    <col min="8198" max="8210" width="10.7109375" style="298" customWidth="1"/>
    <col min="8211" max="8453" width="9.140625" style="298"/>
    <col min="8454" max="8466" width="10.7109375" style="298" customWidth="1"/>
    <col min="8467" max="8709" width="9.140625" style="298"/>
    <col min="8710" max="8722" width="10.7109375" style="298" customWidth="1"/>
    <col min="8723" max="8965" width="9.140625" style="298"/>
    <col min="8966" max="8978" width="10.7109375" style="298" customWidth="1"/>
    <col min="8979" max="9221" width="9.140625" style="298"/>
    <col min="9222" max="9234" width="10.7109375" style="298" customWidth="1"/>
    <col min="9235" max="9477" width="9.140625" style="298"/>
    <col min="9478" max="9490" width="10.7109375" style="298" customWidth="1"/>
    <col min="9491" max="9733" width="9.140625" style="298"/>
    <col min="9734" max="9746" width="10.7109375" style="298" customWidth="1"/>
    <col min="9747" max="9989" width="9.140625" style="298"/>
    <col min="9990" max="10002" width="10.7109375" style="298" customWidth="1"/>
    <col min="10003" max="10245" width="9.140625" style="298"/>
    <col min="10246" max="10258" width="10.7109375" style="298" customWidth="1"/>
    <col min="10259" max="10501" width="9.140625" style="298"/>
    <col min="10502" max="10514" width="10.7109375" style="298" customWidth="1"/>
    <col min="10515" max="10757" width="9.140625" style="298"/>
    <col min="10758" max="10770" width="10.7109375" style="298" customWidth="1"/>
    <col min="10771" max="11013" width="9.140625" style="298"/>
    <col min="11014" max="11026" width="10.7109375" style="298" customWidth="1"/>
    <col min="11027" max="11269" width="9.140625" style="298"/>
    <col min="11270" max="11282" width="10.7109375" style="298" customWidth="1"/>
    <col min="11283" max="11525" width="9.140625" style="298"/>
    <col min="11526" max="11538" width="10.7109375" style="298" customWidth="1"/>
    <col min="11539" max="11781" width="9.140625" style="298"/>
    <col min="11782" max="11794" width="10.7109375" style="298" customWidth="1"/>
    <col min="11795" max="12037" width="9.140625" style="298"/>
    <col min="12038" max="12050" width="10.7109375" style="298" customWidth="1"/>
    <col min="12051" max="12293" width="9.140625" style="298"/>
    <col min="12294" max="12306" width="10.7109375" style="298" customWidth="1"/>
    <col min="12307" max="12549" width="9.140625" style="298"/>
    <col min="12550" max="12562" width="10.7109375" style="298" customWidth="1"/>
    <col min="12563" max="12805" width="9.140625" style="298"/>
    <col min="12806" max="12818" width="10.7109375" style="298" customWidth="1"/>
    <col min="12819" max="13061" width="9.140625" style="298"/>
    <col min="13062" max="13074" width="10.7109375" style="298" customWidth="1"/>
    <col min="13075" max="13317" width="9.140625" style="298"/>
    <col min="13318" max="13330" width="10.7109375" style="298" customWidth="1"/>
    <col min="13331" max="13573" width="9.140625" style="298"/>
    <col min="13574" max="13586" width="10.7109375" style="298" customWidth="1"/>
    <col min="13587" max="13829" width="9.140625" style="298"/>
    <col min="13830" max="13842" width="10.7109375" style="298" customWidth="1"/>
    <col min="13843" max="14085" width="9.140625" style="298"/>
    <col min="14086" max="14098" width="10.7109375" style="298" customWidth="1"/>
    <col min="14099" max="14341" width="9.140625" style="298"/>
    <col min="14342" max="14354" width="10.7109375" style="298" customWidth="1"/>
    <col min="14355" max="14597" width="9.140625" style="298"/>
    <col min="14598" max="14610" width="10.7109375" style="298" customWidth="1"/>
    <col min="14611" max="14853" width="9.140625" style="298"/>
    <col min="14854" max="14866" width="10.7109375" style="298" customWidth="1"/>
    <col min="14867" max="15109" width="9.140625" style="298"/>
    <col min="15110" max="15122" width="10.7109375" style="298" customWidth="1"/>
    <col min="15123" max="15365" width="9.140625" style="298"/>
    <col min="15366" max="15378" width="10.7109375" style="298" customWidth="1"/>
    <col min="15379" max="15621" width="9.140625" style="298"/>
    <col min="15622" max="15634" width="10.7109375" style="298" customWidth="1"/>
    <col min="15635" max="15877" width="9.140625" style="298"/>
    <col min="15878" max="15890" width="10.7109375" style="298" customWidth="1"/>
    <col min="15891" max="16133" width="9.140625" style="298"/>
    <col min="16134" max="16146" width="10.7109375" style="298" customWidth="1"/>
    <col min="16147" max="16384" width="9.140625" style="298"/>
  </cols>
  <sheetData>
    <row r="1" spans="1:24" x14ac:dyDescent="0.25">
      <c r="R1" s="943" t="s">
        <v>264</v>
      </c>
      <c r="S1" s="943"/>
      <c r="T1" s="943"/>
    </row>
    <row r="2" spans="1:24" ht="20.100000000000001" customHeight="1" x14ac:dyDescent="0.25">
      <c r="A2" s="942" t="s">
        <v>101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</row>
    <row r="3" spans="1:24" ht="20.100000000000001" customHeight="1" x14ac:dyDescent="0.25">
      <c r="A3" s="323"/>
      <c r="B3" s="323"/>
      <c r="C3" s="323"/>
      <c r="D3" s="323"/>
      <c r="E3" s="323"/>
      <c r="F3" s="323"/>
      <c r="G3" s="323"/>
      <c r="H3" s="323"/>
      <c r="I3" s="323"/>
      <c r="J3" s="322"/>
      <c r="K3" s="323"/>
      <c r="L3" s="323"/>
      <c r="M3" s="323"/>
      <c r="N3" s="323"/>
      <c r="O3" s="323"/>
      <c r="P3" s="323"/>
      <c r="Q3" s="323"/>
      <c r="R3" s="323"/>
    </row>
    <row r="4" spans="1:24" ht="17.25" customHeight="1" x14ac:dyDescent="0.25">
      <c r="A4" s="324"/>
      <c r="B4" s="939">
        <f>T!G17</f>
        <v>2016</v>
      </c>
      <c r="C4" s="940"/>
      <c r="D4" s="940"/>
      <c r="E4" s="940"/>
      <c r="F4" s="940"/>
      <c r="G4" s="940"/>
      <c r="H4" s="940"/>
      <c r="I4" s="940"/>
      <c r="J4" s="940"/>
      <c r="K4" s="940"/>
      <c r="L4" s="940"/>
      <c r="M4" s="940"/>
      <c r="N4" s="940"/>
      <c r="O4" s="940"/>
      <c r="P4" s="940"/>
      <c r="Q4" s="940"/>
      <c r="R4" s="940"/>
      <c r="S4" s="941"/>
    </row>
    <row r="5" spans="1:24" ht="50.1" customHeight="1" x14ac:dyDescent="0.25">
      <c r="A5" s="324"/>
      <c r="B5" s="948" t="s">
        <v>200</v>
      </c>
      <c r="C5" s="949"/>
      <c r="D5" s="949"/>
      <c r="E5" s="949"/>
      <c r="F5" s="949"/>
      <c r="G5" s="949"/>
      <c r="H5" s="949"/>
      <c r="I5" s="949"/>
      <c r="J5" s="950"/>
      <c r="K5" s="948" t="s">
        <v>13</v>
      </c>
      <c r="L5" s="949"/>
      <c r="M5" s="949"/>
      <c r="N5" s="949"/>
      <c r="O5" s="949"/>
      <c r="P5" s="949"/>
      <c r="Q5" s="949"/>
      <c r="R5" s="949"/>
      <c r="S5" s="950"/>
    </row>
    <row r="6" spans="1:24" ht="52.5" customHeight="1" x14ac:dyDescent="0.25">
      <c r="A6" s="299"/>
      <c r="B6" s="951" t="s">
        <v>94</v>
      </c>
      <c r="C6" s="944"/>
      <c r="D6" s="944"/>
      <c r="E6" s="944" t="s">
        <v>99</v>
      </c>
      <c r="F6" s="944"/>
      <c r="G6" s="944"/>
      <c r="H6" s="945" t="s">
        <v>182</v>
      </c>
      <c r="I6" s="946" t="s">
        <v>183</v>
      </c>
      <c r="J6" s="947" t="s">
        <v>45</v>
      </c>
      <c r="K6" s="951" t="s">
        <v>94</v>
      </c>
      <c r="L6" s="944"/>
      <c r="M6" s="944"/>
      <c r="N6" s="944" t="s">
        <v>99</v>
      </c>
      <c r="O6" s="944"/>
      <c r="P6" s="944"/>
      <c r="Q6" s="945" t="s">
        <v>182</v>
      </c>
      <c r="R6" s="946" t="s">
        <v>183</v>
      </c>
      <c r="S6" s="947" t="s">
        <v>45</v>
      </c>
    </row>
    <row r="7" spans="1:24" ht="28.5" customHeight="1" x14ac:dyDescent="0.25">
      <c r="A7" s="300" t="s">
        <v>164</v>
      </c>
      <c r="B7" s="336" t="s">
        <v>82</v>
      </c>
      <c r="C7" s="337" t="s">
        <v>83</v>
      </c>
      <c r="D7" s="338" t="s">
        <v>159</v>
      </c>
      <c r="E7" s="339" t="s">
        <v>87</v>
      </c>
      <c r="F7" s="337" t="s">
        <v>88</v>
      </c>
      <c r="G7" s="338" t="s">
        <v>160</v>
      </c>
      <c r="H7" s="945"/>
      <c r="I7" s="945"/>
      <c r="J7" s="947"/>
      <c r="K7" s="336" t="s">
        <v>82</v>
      </c>
      <c r="L7" s="337" t="s">
        <v>83</v>
      </c>
      <c r="M7" s="338" t="s">
        <v>159</v>
      </c>
      <c r="N7" s="339" t="s">
        <v>87</v>
      </c>
      <c r="O7" s="337" t="s">
        <v>88</v>
      </c>
      <c r="P7" s="338" t="s">
        <v>160</v>
      </c>
      <c r="Q7" s="945"/>
      <c r="R7" s="945"/>
      <c r="S7" s="947"/>
      <c r="T7" s="334"/>
    </row>
    <row r="8" spans="1:24" ht="14.1" customHeight="1" x14ac:dyDescent="0.25">
      <c r="A8" s="301" t="s">
        <v>27</v>
      </c>
      <c r="B8" s="315">
        <v>2542.5336840531081</v>
      </c>
      <c r="C8" s="328">
        <v>2007.5029213552571</v>
      </c>
      <c r="D8" s="317">
        <v>535.03076269785106</v>
      </c>
      <c r="E8" s="318">
        <v>655.86265600000002</v>
      </c>
      <c r="F8" s="316">
        <v>0</v>
      </c>
      <c r="G8" s="317">
        <v>655.86265600000002</v>
      </c>
      <c r="H8" s="325">
        <v>12.228845999999999</v>
      </c>
      <c r="I8" s="325">
        <v>-15.85718058530963</v>
      </c>
      <c r="J8" s="329">
        <v>1187.2650841125412</v>
      </c>
      <c r="K8" s="315">
        <v>27071.851836872003</v>
      </c>
      <c r="L8" s="328">
        <v>21384.099869941703</v>
      </c>
      <c r="M8" s="317">
        <v>5687.7519669303001</v>
      </c>
      <c r="N8" s="318">
        <v>7007.2046500000006</v>
      </c>
      <c r="O8" s="316">
        <v>0</v>
      </c>
      <c r="P8" s="317">
        <v>7007.2046500000006</v>
      </c>
      <c r="Q8" s="325">
        <v>132.68038926239998</v>
      </c>
      <c r="R8" s="325">
        <v>-163.24621202354879</v>
      </c>
      <c r="S8" s="329">
        <v>12664.390794169152</v>
      </c>
      <c r="T8" s="306"/>
      <c r="U8" s="306"/>
      <c r="V8" s="307"/>
      <c r="W8" s="307"/>
      <c r="X8" s="307"/>
    </row>
    <row r="9" spans="1:24" ht="14.1" customHeight="1" x14ac:dyDescent="0.25">
      <c r="A9" s="301" t="s">
        <v>28</v>
      </c>
      <c r="B9" s="302">
        <v>2635.3485678638413</v>
      </c>
      <c r="C9" s="303">
        <v>2044.496767534373</v>
      </c>
      <c r="D9" s="304">
        <v>590.85180032946823</v>
      </c>
      <c r="E9" s="305">
        <v>303.42914200000001</v>
      </c>
      <c r="F9" s="303">
        <v>0</v>
      </c>
      <c r="G9" s="304">
        <v>303.42914200000001</v>
      </c>
      <c r="H9" s="327">
        <v>11.241592000000001</v>
      </c>
      <c r="I9" s="327">
        <v>-10.544653782665147</v>
      </c>
      <c r="J9" s="330">
        <v>894.97788054680279</v>
      </c>
      <c r="K9" s="302">
        <v>28095.091184079996</v>
      </c>
      <c r="L9" s="303">
        <v>21800.883632568599</v>
      </c>
      <c r="M9" s="304">
        <v>6294.2075515113975</v>
      </c>
      <c r="N9" s="305">
        <v>3238.5218430000004</v>
      </c>
      <c r="O9" s="303">
        <v>0</v>
      </c>
      <c r="P9" s="304">
        <v>3238.5218430000004</v>
      </c>
      <c r="Q9" s="327">
        <v>122.22538067540003</v>
      </c>
      <c r="R9" s="327">
        <v>-108.20165805380233</v>
      </c>
      <c r="S9" s="330">
        <v>9546.7531171329974</v>
      </c>
      <c r="T9" s="308"/>
      <c r="U9" s="308"/>
      <c r="V9" s="307"/>
      <c r="W9" s="307"/>
      <c r="X9" s="307"/>
    </row>
    <row r="10" spans="1:24" ht="14.1" customHeight="1" x14ac:dyDescent="0.25">
      <c r="A10" s="355" t="s">
        <v>29</v>
      </c>
      <c r="B10" s="310">
        <v>2705.8291030723276</v>
      </c>
      <c r="C10" s="311">
        <v>2175.7553070916047</v>
      </c>
      <c r="D10" s="312">
        <v>530.07379598072293</v>
      </c>
      <c r="E10" s="313">
        <v>384.94076800000005</v>
      </c>
      <c r="F10" s="311">
        <v>17.197633999999997</v>
      </c>
      <c r="G10" s="312">
        <v>367.74313400000005</v>
      </c>
      <c r="H10" s="326">
        <v>11.949382</v>
      </c>
      <c r="I10" s="326">
        <v>-14.838402287807781</v>
      </c>
      <c r="J10" s="331">
        <v>894.92790969291536</v>
      </c>
      <c r="K10" s="310">
        <v>28884.019423951999</v>
      </c>
      <c r="L10" s="311">
        <v>23222.348384299003</v>
      </c>
      <c r="M10" s="312">
        <v>5661.6710396529961</v>
      </c>
      <c r="N10" s="313">
        <v>4107.9647180000002</v>
      </c>
      <c r="O10" s="311">
        <v>183.935788</v>
      </c>
      <c r="P10" s="312">
        <v>3924.0289300000004</v>
      </c>
      <c r="Q10" s="326">
        <v>129.8820169146</v>
      </c>
      <c r="R10" s="326">
        <v>-151.29259636665881</v>
      </c>
      <c r="S10" s="331">
        <v>9564.2893902009364</v>
      </c>
      <c r="T10" s="314"/>
      <c r="U10" s="314"/>
      <c r="V10" s="307"/>
      <c r="W10" s="307"/>
      <c r="X10" s="307"/>
    </row>
    <row r="11" spans="1:24" ht="14.1" customHeight="1" x14ac:dyDescent="0.25">
      <c r="A11" s="354" t="s">
        <v>30</v>
      </c>
      <c r="B11" s="315">
        <v>2764.786936371795</v>
      </c>
      <c r="C11" s="316">
        <v>2199.0642733109557</v>
      </c>
      <c r="D11" s="317">
        <v>565.7226630608393</v>
      </c>
      <c r="E11" s="318">
        <v>118.13477400000001</v>
      </c>
      <c r="F11" s="316">
        <v>76.704126000000002</v>
      </c>
      <c r="G11" s="317">
        <v>41.430648000000005</v>
      </c>
      <c r="H11" s="325">
        <v>9.6365019999999983</v>
      </c>
      <c r="I11" s="325">
        <v>-14.105195386575302</v>
      </c>
      <c r="J11" s="329">
        <v>602.6846176742639</v>
      </c>
      <c r="K11" s="315">
        <v>29539.580168865999</v>
      </c>
      <c r="L11" s="316">
        <v>23491.528174702897</v>
      </c>
      <c r="M11" s="317">
        <v>6048.0519941631028</v>
      </c>
      <c r="N11" s="318">
        <v>1263.8139879999999</v>
      </c>
      <c r="O11" s="316">
        <v>820.11845400000004</v>
      </c>
      <c r="P11" s="317">
        <v>443.69553399999984</v>
      </c>
      <c r="Q11" s="325">
        <v>103.50187145700001</v>
      </c>
      <c r="R11" s="325">
        <v>-146.33314311714005</v>
      </c>
      <c r="S11" s="329">
        <v>6448.9162565029637</v>
      </c>
      <c r="T11" s="308"/>
      <c r="U11" s="308"/>
      <c r="V11" s="307"/>
      <c r="W11" s="307"/>
      <c r="X11" s="307"/>
    </row>
    <row r="12" spans="1:24" ht="14.1" customHeight="1" x14ac:dyDescent="0.25">
      <c r="A12" s="354" t="s">
        <v>31</v>
      </c>
      <c r="B12" s="302">
        <v>2815.8756087872384</v>
      </c>
      <c r="C12" s="303">
        <v>2000.6795153649907</v>
      </c>
      <c r="D12" s="304">
        <v>815.19609342224771</v>
      </c>
      <c r="E12" s="305">
        <v>0.71698000000000006</v>
      </c>
      <c r="F12" s="303">
        <v>400.90992999999997</v>
      </c>
      <c r="G12" s="304">
        <v>-400.19295</v>
      </c>
      <c r="H12" s="327">
        <v>9.883382000000001</v>
      </c>
      <c r="I12" s="327">
        <v>-9.1494633429747196</v>
      </c>
      <c r="J12" s="330">
        <v>415.73706207927307</v>
      </c>
      <c r="K12" s="302">
        <v>30130.775800329</v>
      </c>
      <c r="L12" s="303">
        <v>21402.364733960199</v>
      </c>
      <c r="M12" s="304">
        <v>8728.4110663688007</v>
      </c>
      <c r="N12" s="305">
        <v>7.6770209999999999</v>
      </c>
      <c r="O12" s="303">
        <v>4294.359778</v>
      </c>
      <c r="P12" s="304">
        <v>-4286.6827569999996</v>
      </c>
      <c r="Q12" s="327">
        <v>106.9881151985</v>
      </c>
      <c r="R12" s="327">
        <v>-91.085805394314235</v>
      </c>
      <c r="S12" s="330">
        <v>4457.6306191729855</v>
      </c>
      <c r="T12" s="308"/>
      <c r="U12" s="308"/>
      <c r="V12" s="307"/>
      <c r="W12" s="307"/>
      <c r="X12" s="307"/>
    </row>
    <row r="13" spans="1:24" ht="14.1" customHeight="1" x14ac:dyDescent="0.25">
      <c r="A13" s="355" t="s">
        <v>32</v>
      </c>
      <c r="B13" s="310">
        <v>2813.097461401248</v>
      </c>
      <c r="C13" s="311">
        <v>1797.667182897568</v>
      </c>
      <c r="D13" s="312">
        <v>1015.43027850368</v>
      </c>
      <c r="E13" s="313">
        <v>2.0481000000000003E-2</v>
      </c>
      <c r="F13" s="311">
        <v>697.65379000000007</v>
      </c>
      <c r="G13" s="312">
        <v>-697.63330900000005</v>
      </c>
      <c r="H13" s="326">
        <v>9.7865599999999979</v>
      </c>
      <c r="I13" s="326">
        <v>-15.769363743374765</v>
      </c>
      <c r="J13" s="331">
        <v>311.81416576030512</v>
      </c>
      <c r="K13" s="310">
        <v>30131.326090340997</v>
      </c>
      <c r="L13" s="311">
        <v>19243.9031041409</v>
      </c>
      <c r="M13" s="312">
        <v>10887.422986200098</v>
      </c>
      <c r="N13" s="313">
        <v>0.219249</v>
      </c>
      <c r="O13" s="311">
        <v>7481.417453</v>
      </c>
      <c r="P13" s="312">
        <v>-7481.1982040000003</v>
      </c>
      <c r="Q13" s="326">
        <v>105.98969534859999</v>
      </c>
      <c r="R13" s="326">
        <v>-161.60724368471745</v>
      </c>
      <c r="S13" s="331">
        <v>3350.6072338639806</v>
      </c>
      <c r="T13" s="308"/>
      <c r="U13" s="308"/>
      <c r="V13" s="307"/>
      <c r="W13" s="307"/>
      <c r="X13" s="307"/>
    </row>
    <row r="14" spans="1:24" ht="14.1" customHeight="1" x14ac:dyDescent="0.25">
      <c r="A14" s="354" t="s">
        <v>33</v>
      </c>
      <c r="B14" s="315">
        <v>2995.4265789192932</v>
      </c>
      <c r="C14" s="316">
        <v>1980.8973186327953</v>
      </c>
      <c r="D14" s="317">
        <v>1014.5292602864979</v>
      </c>
      <c r="E14" s="318">
        <v>39.738467</v>
      </c>
      <c r="F14" s="316">
        <v>755.20598900000005</v>
      </c>
      <c r="G14" s="317">
        <v>-715.46752200000003</v>
      </c>
      <c r="H14" s="325">
        <v>9.3147529999999996</v>
      </c>
      <c r="I14" s="325">
        <v>-11.726729924212618</v>
      </c>
      <c r="J14" s="329">
        <v>296.6497613622854</v>
      </c>
      <c r="K14" s="315">
        <v>32017.464559012999</v>
      </c>
      <c r="L14" s="316">
        <v>21177.031864244302</v>
      </c>
      <c r="M14" s="317">
        <v>10840.432694768697</v>
      </c>
      <c r="N14" s="318">
        <v>426.30954200000002</v>
      </c>
      <c r="O14" s="316">
        <v>8084.2161530000012</v>
      </c>
      <c r="P14" s="317">
        <v>-7657.9066110000012</v>
      </c>
      <c r="Q14" s="325">
        <v>100.91655129760001</v>
      </c>
      <c r="R14" s="325">
        <v>-105.32986513131391</v>
      </c>
      <c r="S14" s="329">
        <v>3178.1127699349818</v>
      </c>
      <c r="T14" s="308"/>
      <c r="U14" s="308"/>
      <c r="V14" s="307"/>
      <c r="W14" s="307"/>
      <c r="X14" s="307"/>
    </row>
    <row r="15" spans="1:24" ht="14.1" customHeight="1" x14ac:dyDescent="0.25">
      <c r="A15" s="354" t="s">
        <v>34</v>
      </c>
      <c r="B15" s="302">
        <v>2564.9252551235627</v>
      </c>
      <c r="C15" s="303">
        <v>1859.5617525115408</v>
      </c>
      <c r="D15" s="304">
        <v>705.36350261202188</v>
      </c>
      <c r="E15" s="305">
        <v>26.528311000000002</v>
      </c>
      <c r="F15" s="303">
        <v>408.05104399999999</v>
      </c>
      <c r="G15" s="304">
        <v>-381.52273300000002</v>
      </c>
      <c r="H15" s="327">
        <v>10.250191999999998</v>
      </c>
      <c r="I15" s="327">
        <v>-6.161444184324762</v>
      </c>
      <c r="J15" s="330">
        <v>327.92951742769696</v>
      </c>
      <c r="K15" s="302">
        <v>27459.708833390003</v>
      </c>
      <c r="L15" s="303">
        <v>19898.3389091473</v>
      </c>
      <c r="M15" s="304">
        <v>7561.3699242427028</v>
      </c>
      <c r="N15" s="305">
        <v>283.80598300000003</v>
      </c>
      <c r="O15" s="303">
        <v>4383.6377439999997</v>
      </c>
      <c r="P15" s="304">
        <v>-4099.8317609999995</v>
      </c>
      <c r="Q15" s="327">
        <v>110.87150958170002</v>
      </c>
      <c r="R15" s="327">
        <v>-59.265236220422665</v>
      </c>
      <c r="S15" s="330">
        <v>3513.1444366039786</v>
      </c>
      <c r="T15" s="308"/>
      <c r="U15" s="308"/>
      <c r="V15" s="307"/>
      <c r="W15" s="307"/>
      <c r="X15" s="307"/>
    </row>
    <row r="16" spans="1:24" ht="14.1" customHeight="1" x14ac:dyDescent="0.25">
      <c r="A16" s="355" t="s">
        <v>35</v>
      </c>
      <c r="B16" s="310">
        <v>2617.4981011072068</v>
      </c>
      <c r="C16" s="311">
        <v>1989.7433350315562</v>
      </c>
      <c r="D16" s="312">
        <v>627.75476607565065</v>
      </c>
      <c r="E16" s="313">
        <v>0</v>
      </c>
      <c r="F16" s="311">
        <v>225.09295499999999</v>
      </c>
      <c r="G16" s="312">
        <v>-225.09295499999999</v>
      </c>
      <c r="H16" s="326">
        <v>10.072418000000001</v>
      </c>
      <c r="I16" s="326">
        <v>-10.740562651113549</v>
      </c>
      <c r="J16" s="331">
        <v>401.99366642453697</v>
      </c>
      <c r="K16" s="310">
        <v>28003.778066472998</v>
      </c>
      <c r="L16" s="311">
        <v>21289.530994970803</v>
      </c>
      <c r="M16" s="312">
        <v>6714.2470715021955</v>
      </c>
      <c r="N16" s="313">
        <v>0</v>
      </c>
      <c r="O16" s="311">
        <v>2414.3251920000002</v>
      </c>
      <c r="P16" s="312">
        <v>-2414.3251920000002</v>
      </c>
      <c r="Q16" s="326">
        <v>109.08568543500002</v>
      </c>
      <c r="R16" s="326">
        <v>-101.04701627721359</v>
      </c>
      <c r="S16" s="331">
        <v>4307.9605486599839</v>
      </c>
      <c r="T16" s="308"/>
      <c r="U16" s="308"/>
      <c r="V16" s="307"/>
      <c r="W16" s="307"/>
      <c r="X16" s="307"/>
    </row>
    <row r="17" spans="1:24" ht="14.1" customHeight="1" x14ac:dyDescent="0.25">
      <c r="A17" s="301" t="s">
        <v>36</v>
      </c>
      <c r="B17" s="315"/>
      <c r="C17" s="316"/>
      <c r="D17" s="317"/>
      <c r="E17" s="318"/>
      <c r="F17" s="316"/>
      <c r="G17" s="317"/>
      <c r="H17" s="325"/>
      <c r="I17" s="325"/>
      <c r="J17" s="329"/>
      <c r="K17" s="315"/>
      <c r="L17" s="316"/>
      <c r="M17" s="317"/>
      <c r="N17" s="318"/>
      <c r="O17" s="316"/>
      <c r="P17" s="317"/>
      <c r="Q17" s="325"/>
      <c r="R17" s="325"/>
      <c r="S17" s="329"/>
      <c r="T17" s="308"/>
      <c r="U17" s="308"/>
      <c r="V17" s="307"/>
      <c r="W17" s="307"/>
      <c r="X17" s="307"/>
    </row>
    <row r="18" spans="1:24" ht="14.1" customHeight="1" x14ac:dyDescent="0.25">
      <c r="A18" s="301" t="s">
        <v>37</v>
      </c>
      <c r="B18" s="302"/>
      <c r="C18" s="303"/>
      <c r="D18" s="304"/>
      <c r="E18" s="305"/>
      <c r="F18" s="303"/>
      <c r="G18" s="304"/>
      <c r="H18" s="327"/>
      <c r="I18" s="327"/>
      <c r="J18" s="330"/>
      <c r="K18" s="302"/>
      <c r="L18" s="303"/>
      <c r="M18" s="304"/>
      <c r="N18" s="305"/>
      <c r="O18" s="303"/>
      <c r="P18" s="304"/>
      <c r="Q18" s="327"/>
      <c r="R18" s="327"/>
      <c r="S18" s="330"/>
      <c r="T18" s="308"/>
      <c r="U18" s="308"/>
      <c r="V18" s="307"/>
      <c r="W18" s="307"/>
      <c r="X18" s="307"/>
    </row>
    <row r="19" spans="1:24" ht="14.1" customHeight="1" x14ac:dyDescent="0.25">
      <c r="A19" s="309" t="s">
        <v>38</v>
      </c>
      <c r="B19" s="310"/>
      <c r="C19" s="311"/>
      <c r="D19" s="312"/>
      <c r="E19" s="313"/>
      <c r="F19" s="311"/>
      <c r="G19" s="312"/>
      <c r="H19" s="326"/>
      <c r="I19" s="326"/>
      <c r="J19" s="331"/>
      <c r="K19" s="310"/>
      <c r="L19" s="311"/>
      <c r="M19" s="312"/>
      <c r="N19" s="313"/>
      <c r="O19" s="311"/>
      <c r="P19" s="312"/>
      <c r="Q19" s="326"/>
      <c r="R19" s="326"/>
      <c r="S19" s="331"/>
      <c r="T19" s="353"/>
      <c r="U19" s="308"/>
      <c r="V19" s="307"/>
      <c r="W19" s="307"/>
      <c r="X19" s="307"/>
    </row>
    <row r="20" spans="1:24" ht="14.1" customHeight="1" x14ac:dyDescent="0.25">
      <c r="A20" s="301" t="s">
        <v>151</v>
      </c>
      <c r="B20" s="343">
        <f>SUM(B8:B10)</f>
        <v>7883.7113549892774</v>
      </c>
      <c r="C20" s="344">
        <f>SUM(C8:C10)</f>
        <v>6227.754995981235</v>
      </c>
      <c r="D20" s="345">
        <f t="shared" ref="D20:J20" si="0">SUM(D8:D10)</f>
        <v>1655.9563590080422</v>
      </c>
      <c r="E20" s="346">
        <f t="shared" si="0"/>
        <v>1344.2325660000001</v>
      </c>
      <c r="F20" s="344">
        <f t="shared" si="0"/>
        <v>17.197633999999997</v>
      </c>
      <c r="G20" s="345">
        <f t="shared" si="0"/>
        <v>1327.034932</v>
      </c>
      <c r="H20" s="347">
        <f t="shared" si="0"/>
        <v>35.419820000000001</v>
      </c>
      <c r="I20" s="347">
        <f t="shared" si="0"/>
        <v>-41.24023665578256</v>
      </c>
      <c r="J20" s="341">
        <f t="shared" si="0"/>
        <v>2977.1708743522595</v>
      </c>
      <c r="K20" s="348">
        <f>SUM(K8:K10)</f>
        <v>84050.962444903998</v>
      </c>
      <c r="L20" s="349">
        <f t="shared" ref="L20:S20" si="1">SUM(L8:L10)</f>
        <v>66407.331886809305</v>
      </c>
      <c r="M20" s="350">
        <f t="shared" si="1"/>
        <v>17643.630558094694</v>
      </c>
      <c r="N20" s="351">
        <f t="shared" si="1"/>
        <v>14353.691211000001</v>
      </c>
      <c r="O20" s="349">
        <f t="shared" si="1"/>
        <v>183.935788</v>
      </c>
      <c r="P20" s="350">
        <f t="shared" si="1"/>
        <v>14169.755423000002</v>
      </c>
      <c r="Q20" s="352">
        <f t="shared" si="1"/>
        <v>384.78778685240002</v>
      </c>
      <c r="R20" s="352">
        <f t="shared" si="1"/>
        <v>-422.74046644400994</v>
      </c>
      <c r="S20" s="342">
        <f t="shared" si="1"/>
        <v>31775.433301503086</v>
      </c>
    </row>
    <row r="21" spans="1:24" ht="14.1" customHeight="1" x14ac:dyDescent="0.25">
      <c r="A21" s="301" t="s">
        <v>178</v>
      </c>
      <c r="B21" s="343">
        <f>SUM(B11:B13)</f>
        <v>8393.7600065602819</v>
      </c>
      <c r="C21" s="344">
        <f>SUM(C11:C13)</f>
        <v>5997.410971573514</v>
      </c>
      <c r="D21" s="345">
        <f t="shared" ref="D21:J21" si="2">SUM(D11:D13)</f>
        <v>2396.349034986767</v>
      </c>
      <c r="E21" s="346">
        <f t="shared" si="2"/>
        <v>118.87223500000002</v>
      </c>
      <c r="F21" s="344">
        <f t="shared" si="2"/>
        <v>1175.2678460000002</v>
      </c>
      <c r="G21" s="345">
        <f t="shared" si="2"/>
        <v>-1056.3956109999999</v>
      </c>
      <c r="H21" s="347">
        <f t="shared" si="2"/>
        <v>29.306443999999995</v>
      </c>
      <c r="I21" s="347">
        <f t="shared" si="2"/>
        <v>-39.024022472924784</v>
      </c>
      <c r="J21" s="341">
        <f t="shared" si="2"/>
        <v>1330.2358455138422</v>
      </c>
      <c r="K21" s="348">
        <f>SUM(K11:K13)</f>
        <v>89801.68205953599</v>
      </c>
      <c r="L21" s="349">
        <f t="shared" ref="L21:S21" si="3">SUM(L11:L13)</f>
        <v>64137.796012803999</v>
      </c>
      <c r="M21" s="350">
        <f t="shared" si="3"/>
        <v>25663.886046732001</v>
      </c>
      <c r="N21" s="351">
        <f t="shared" si="3"/>
        <v>1271.7102579999998</v>
      </c>
      <c r="O21" s="349">
        <f t="shared" si="3"/>
        <v>12595.895685</v>
      </c>
      <c r="P21" s="350">
        <f t="shared" si="3"/>
        <v>-11324.185427</v>
      </c>
      <c r="Q21" s="352">
        <f t="shared" si="3"/>
        <v>316.47968200409997</v>
      </c>
      <c r="R21" s="352">
        <f t="shared" si="3"/>
        <v>-399.02619219617173</v>
      </c>
      <c r="S21" s="342">
        <f t="shared" si="3"/>
        <v>14257.15410953993</v>
      </c>
    </row>
    <row r="22" spans="1:24" ht="14.1" customHeight="1" x14ac:dyDescent="0.25">
      <c r="A22" s="301" t="s">
        <v>222</v>
      </c>
      <c r="B22" s="343">
        <f>SUM(B14:B16)</f>
        <v>8177.8499351500632</v>
      </c>
      <c r="C22" s="344">
        <f>SUM(C14:C16)</f>
        <v>5830.2024061758921</v>
      </c>
      <c r="D22" s="345">
        <f t="shared" ref="D22:J22" si="4">SUM(D14:D16)</f>
        <v>2347.6475289741702</v>
      </c>
      <c r="E22" s="346">
        <f t="shared" si="4"/>
        <v>66.266778000000002</v>
      </c>
      <c r="F22" s="344">
        <f t="shared" si="4"/>
        <v>1388.3499880000002</v>
      </c>
      <c r="G22" s="345">
        <f t="shared" si="4"/>
        <v>-1322.0832100000002</v>
      </c>
      <c r="H22" s="347">
        <f t="shared" si="4"/>
        <v>29.637363000000001</v>
      </c>
      <c r="I22" s="347">
        <f>SUM(I14:I16)</f>
        <v>-28.628736759650931</v>
      </c>
      <c r="J22" s="341">
        <f t="shared" si="4"/>
        <v>1026.5729452145192</v>
      </c>
      <c r="K22" s="348">
        <f>SUM(K14:K16)</f>
        <v>87480.951458875992</v>
      </c>
      <c r="L22" s="349">
        <f t="shared" ref="L22:S22" si="5">SUM(L14:L16)</f>
        <v>62364.901768362404</v>
      </c>
      <c r="M22" s="350">
        <f t="shared" si="5"/>
        <v>25116.049690513595</v>
      </c>
      <c r="N22" s="351">
        <f t="shared" si="5"/>
        <v>710.11552500000005</v>
      </c>
      <c r="O22" s="349">
        <f t="shared" si="5"/>
        <v>14882.179089000001</v>
      </c>
      <c r="P22" s="350">
        <f t="shared" si="5"/>
        <v>-14172.063564</v>
      </c>
      <c r="Q22" s="352">
        <f t="shared" si="5"/>
        <v>320.87374631430004</v>
      </c>
      <c r="R22" s="352">
        <f t="shared" si="5"/>
        <v>-265.64211762895013</v>
      </c>
      <c r="S22" s="342">
        <f t="shared" si="5"/>
        <v>10999.217755198944</v>
      </c>
    </row>
    <row r="23" spans="1:24" ht="14.1" customHeight="1" x14ac:dyDescent="0.25">
      <c r="A23" s="355" t="s">
        <v>179</v>
      </c>
      <c r="B23" s="743">
        <f>SUM(B17:B19)</f>
        <v>0</v>
      </c>
      <c r="C23" s="744">
        <f>SUM(C17:C19)</f>
        <v>0</v>
      </c>
      <c r="D23" s="745">
        <f t="shared" ref="D23:J23" si="6">SUM(D17:D19)</f>
        <v>0</v>
      </c>
      <c r="E23" s="746">
        <f t="shared" si="6"/>
        <v>0</v>
      </c>
      <c r="F23" s="744">
        <f t="shared" si="6"/>
        <v>0</v>
      </c>
      <c r="G23" s="745">
        <f t="shared" si="6"/>
        <v>0</v>
      </c>
      <c r="H23" s="747">
        <f t="shared" si="6"/>
        <v>0</v>
      </c>
      <c r="I23" s="747">
        <f t="shared" si="6"/>
        <v>0</v>
      </c>
      <c r="J23" s="748">
        <f t="shared" si="6"/>
        <v>0</v>
      </c>
      <c r="K23" s="755">
        <f>SUM(K17:K19)</f>
        <v>0</v>
      </c>
      <c r="L23" s="756">
        <f t="shared" ref="L23:S23" si="7">SUM(L17:L19)</f>
        <v>0</v>
      </c>
      <c r="M23" s="757">
        <f t="shared" si="7"/>
        <v>0</v>
      </c>
      <c r="N23" s="758">
        <f t="shared" si="7"/>
        <v>0</v>
      </c>
      <c r="O23" s="756">
        <f t="shared" si="7"/>
        <v>0</v>
      </c>
      <c r="P23" s="757">
        <f t="shared" si="7"/>
        <v>0</v>
      </c>
      <c r="Q23" s="759">
        <f t="shared" si="7"/>
        <v>0</v>
      </c>
      <c r="R23" s="759">
        <f t="shared" si="7"/>
        <v>0</v>
      </c>
      <c r="S23" s="760">
        <f t="shared" si="7"/>
        <v>0</v>
      </c>
      <c r="T23" s="334"/>
    </row>
    <row r="24" spans="1:24" ht="14.1" customHeight="1" x14ac:dyDescent="0.25">
      <c r="A24" s="301" t="s">
        <v>180</v>
      </c>
      <c r="B24" s="315">
        <f>SUM(B8:B13)</f>
        <v>16277.47136154956</v>
      </c>
      <c r="C24" s="328">
        <f>SUM(C8:C13)</f>
        <v>12225.165967554751</v>
      </c>
      <c r="D24" s="855">
        <f t="shared" ref="D24:J24" si="8">SUM(D8:D13)</f>
        <v>4052.3053939948095</v>
      </c>
      <c r="E24" s="856">
        <f t="shared" si="8"/>
        <v>1463.1048010000002</v>
      </c>
      <c r="F24" s="328">
        <f t="shared" si="8"/>
        <v>1192.4654800000001</v>
      </c>
      <c r="G24" s="855">
        <f t="shared" si="8"/>
        <v>270.639321</v>
      </c>
      <c r="H24" s="857">
        <f t="shared" si="8"/>
        <v>64.726264</v>
      </c>
      <c r="I24" s="857">
        <f t="shared" si="8"/>
        <v>-80.264259128707351</v>
      </c>
      <c r="J24" s="858">
        <f t="shared" si="8"/>
        <v>4307.4067198661014</v>
      </c>
      <c r="K24" s="315">
        <f>SUM(K8:K13)</f>
        <v>173852.64450443999</v>
      </c>
      <c r="L24" s="328">
        <f t="shared" ref="L24:S24" si="9">SUM(L8:L13)</f>
        <v>130545.1278996133</v>
      </c>
      <c r="M24" s="855">
        <f t="shared" si="9"/>
        <v>43307.516604826698</v>
      </c>
      <c r="N24" s="856">
        <f t="shared" si="9"/>
        <v>15625.401469</v>
      </c>
      <c r="O24" s="328">
        <f t="shared" si="9"/>
        <v>12779.831473</v>
      </c>
      <c r="P24" s="855">
        <f t="shared" si="9"/>
        <v>2845.569996000002</v>
      </c>
      <c r="Q24" s="857">
        <f t="shared" si="9"/>
        <v>701.26746885650005</v>
      </c>
      <c r="R24" s="857">
        <f t="shared" si="9"/>
        <v>-821.76665864018162</v>
      </c>
      <c r="S24" s="858">
        <f t="shared" si="9"/>
        <v>46032.587411043016</v>
      </c>
    </row>
    <row r="25" spans="1:24" ht="14.1" customHeight="1" x14ac:dyDescent="0.25">
      <c r="A25" s="301" t="s">
        <v>181</v>
      </c>
      <c r="B25" s="767">
        <f>SUM(B14:B19)</f>
        <v>8177.8499351500632</v>
      </c>
      <c r="C25" s="768">
        <f>SUM(C14:C19)</f>
        <v>5830.2024061758921</v>
      </c>
      <c r="D25" s="769">
        <f t="shared" ref="D25:J25" si="10">SUM(D14:D19)</f>
        <v>2347.6475289741702</v>
      </c>
      <c r="E25" s="770">
        <f t="shared" si="10"/>
        <v>66.266778000000002</v>
      </c>
      <c r="F25" s="768">
        <f t="shared" si="10"/>
        <v>1388.3499880000002</v>
      </c>
      <c r="G25" s="769">
        <f t="shared" si="10"/>
        <v>-1322.0832100000002</v>
      </c>
      <c r="H25" s="771">
        <f t="shared" si="10"/>
        <v>29.637363000000001</v>
      </c>
      <c r="I25" s="771">
        <f t="shared" si="10"/>
        <v>-28.628736759650931</v>
      </c>
      <c r="J25" s="772">
        <f t="shared" si="10"/>
        <v>1026.5729452145192</v>
      </c>
      <c r="K25" s="767">
        <f>SUM(K14:K19)</f>
        <v>87480.951458875992</v>
      </c>
      <c r="L25" s="768">
        <f t="shared" ref="L25:S25" si="11">SUM(L14:L19)</f>
        <v>62364.901768362404</v>
      </c>
      <c r="M25" s="769">
        <f t="shared" si="11"/>
        <v>25116.049690513595</v>
      </c>
      <c r="N25" s="770">
        <f t="shared" si="11"/>
        <v>710.11552500000005</v>
      </c>
      <c r="O25" s="768">
        <f t="shared" si="11"/>
        <v>14882.179089000001</v>
      </c>
      <c r="P25" s="769">
        <f t="shared" si="11"/>
        <v>-14172.063564</v>
      </c>
      <c r="Q25" s="771">
        <f t="shared" si="11"/>
        <v>320.87374631430004</v>
      </c>
      <c r="R25" s="771">
        <f t="shared" si="11"/>
        <v>-265.64211762895013</v>
      </c>
      <c r="S25" s="772">
        <f t="shared" si="11"/>
        <v>10999.217755198944</v>
      </c>
    </row>
    <row r="26" spans="1:24" ht="14.1" customHeight="1" x14ac:dyDescent="0.25">
      <c r="A26" s="340" t="s">
        <v>166</v>
      </c>
      <c r="B26" s="749">
        <f>SUM(B8:B19)</f>
        <v>24455.321296699622</v>
      </c>
      <c r="C26" s="750">
        <f>SUM(C8:C19)</f>
        <v>18055.368373730642</v>
      </c>
      <c r="D26" s="751">
        <f t="shared" ref="D26:J26" si="12">SUM(D8:D19)</f>
        <v>6399.9529229689797</v>
      </c>
      <c r="E26" s="752">
        <f t="shared" si="12"/>
        <v>1529.3715790000001</v>
      </c>
      <c r="F26" s="750">
        <f t="shared" si="12"/>
        <v>2580.8154680000002</v>
      </c>
      <c r="G26" s="751">
        <f t="shared" si="12"/>
        <v>-1051.4438890000001</v>
      </c>
      <c r="H26" s="753">
        <f t="shared" si="12"/>
        <v>94.363626999999994</v>
      </c>
      <c r="I26" s="753">
        <f t="shared" si="12"/>
        <v>-108.89299588835829</v>
      </c>
      <c r="J26" s="754">
        <f t="shared" si="12"/>
        <v>5333.9796650806202</v>
      </c>
      <c r="K26" s="761">
        <f>SUM(K8:K19)</f>
        <v>261333.59596331598</v>
      </c>
      <c r="L26" s="762">
        <f t="shared" ref="L26:S26" si="13">SUM(L8:L19)</f>
        <v>192910.02966797573</v>
      </c>
      <c r="M26" s="763">
        <f t="shared" si="13"/>
        <v>68423.566295340293</v>
      </c>
      <c r="N26" s="764">
        <f t="shared" si="13"/>
        <v>16335.516994000001</v>
      </c>
      <c r="O26" s="762">
        <f t="shared" si="13"/>
        <v>27662.010561999999</v>
      </c>
      <c r="P26" s="763">
        <f t="shared" si="13"/>
        <v>-11326.493567999998</v>
      </c>
      <c r="Q26" s="765">
        <f t="shared" si="13"/>
        <v>1022.1412151708</v>
      </c>
      <c r="R26" s="765">
        <f t="shared" si="13"/>
        <v>-1087.4087762691317</v>
      </c>
      <c r="S26" s="766">
        <f t="shared" si="13"/>
        <v>57031.80516624196</v>
      </c>
      <c r="T26" s="335"/>
    </row>
    <row r="27" spans="1:24" ht="9.75" customHeight="1" x14ac:dyDescent="0.25">
      <c r="B27" s="319"/>
      <c r="H27" s="333"/>
      <c r="I27" s="333"/>
      <c r="J27" s="332"/>
      <c r="K27" s="319"/>
      <c r="Q27" s="333"/>
      <c r="R27" s="333"/>
      <c r="S27" s="332"/>
    </row>
    <row r="29" spans="1:24" ht="12" customHeight="1" x14ac:dyDescent="0.25">
      <c r="A29" s="320"/>
      <c r="B29" s="320"/>
      <c r="C29" s="320"/>
      <c r="H29" s="320"/>
      <c r="I29" s="320"/>
      <c r="J29" s="320"/>
      <c r="K29" s="320"/>
      <c r="O29" s="320"/>
      <c r="P29" s="320"/>
      <c r="Q29" s="320"/>
      <c r="R29" s="320"/>
    </row>
    <row r="30" spans="1:24" ht="12" customHeight="1" x14ac:dyDescent="0.25">
      <c r="E30" s="321"/>
      <c r="F30" s="321"/>
      <c r="G30" s="321"/>
      <c r="H30" s="321"/>
      <c r="L30" s="321"/>
      <c r="M30" s="321"/>
      <c r="N30" s="321"/>
    </row>
    <row r="31" spans="1:24" ht="12" customHeight="1" x14ac:dyDescent="0.25">
      <c r="E31" s="321"/>
      <c r="F31" s="321"/>
      <c r="G31" s="321"/>
      <c r="L31" s="321"/>
      <c r="M31" s="321"/>
      <c r="N31" s="321"/>
    </row>
    <row r="32" spans="1:24" ht="12" customHeight="1" x14ac:dyDescent="0.25">
      <c r="E32" s="321"/>
      <c r="F32" s="321"/>
      <c r="G32" s="321"/>
      <c r="L32" s="321"/>
      <c r="M32" s="321"/>
      <c r="N32" s="321"/>
    </row>
    <row r="33" spans="5:14" ht="12" customHeight="1" x14ac:dyDescent="0.25">
      <c r="E33" s="321"/>
      <c r="F33" s="321"/>
      <c r="G33" s="321"/>
      <c r="L33" s="321"/>
      <c r="M33" s="321"/>
      <c r="N33" s="321"/>
    </row>
    <row r="34" spans="5:14" ht="12" customHeight="1" x14ac:dyDescent="0.25">
      <c r="E34" s="321"/>
      <c r="F34" s="321"/>
      <c r="G34" s="321"/>
      <c r="L34" s="321"/>
      <c r="M34" s="321"/>
      <c r="N34" s="321"/>
    </row>
    <row r="35" spans="5:14" ht="12" customHeight="1" x14ac:dyDescent="0.25">
      <c r="E35" s="321"/>
      <c r="F35" s="321"/>
      <c r="G35" s="321"/>
      <c r="L35" s="321"/>
      <c r="M35" s="321"/>
      <c r="N35" s="321"/>
    </row>
    <row r="36" spans="5:14" ht="12" customHeight="1" x14ac:dyDescent="0.25">
      <c r="E36" s="321"/>
      <c r="F36" s="321"/>
      <c r="G36" s="321"/>
      <c r="L36" s="321"/>
      <c r="M36" s="321"/>
      <c r="N36" s="321"/>
    </row>
    <row r="37" spans="5:14" ht="12" customHeight="1" x14ac:dyDescent="0.25">
      <c r="E37" s="321"/>
      <c r="F37" s="321"/>
      <c r="G37" s="321"/>
      <c r="L37" s="321"/>
      <c r="M37" s="321"/>
      <c r="N37" s="321"/>
    </row>
    <row r="38" spans="5:14" ht="12" customHeight="1" x14ac:dyDescent="0.25">
      <c r="E38" s="321"/>
      <c r="F38" s="321"/>
      <c r="G38" s="321"/>
      <c r="L38" s="321"/>
      <c r="M38" s="321"/>
      <c r="N38" s="321"/>
    </row>
    <row r="39" spans="5:14" ht="12" customHeight="1" x14ac:dyDescent="0.25">
      <c r="E39" s="321"/>
      <c r="F39" s="321"/>
      <c r="G39" s="321"/>
      <c r="L39" s="321"/>
      <c r="M39" s="321"/>
      <c r="N39" s="321"/>
    </row>
    <row r="40" spans="5:14" ht="12" customHeight="1" x14ac:dyDescent="0.25">
      <c r="E40" s="321"/>
      <c r="F40" s="321"/>
      <c r="G40" s="321"/>
      <c r="L40" s="321"/>
      <c r="M40" s="321"/>
      <c r="N40" s="321"/>
    </row>
    <row r="41" spans="5:14" ht="12" customHeight="1" x14ac:dyDescent="0.25">
      <c r="E41" s="321"/>
      <c r="F41" s="321"/>
      <c r="G41" s="321"/>
      <c r="L41" s="321"/>
      <c r="M41" s="321"/>
      <c r="N41" s="321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7.140625" style="298" customWidth="1"/>
    <col min="2" max="3" width="7.7109375" style="298" customWidth="1"/>
    <col min="4" max="4" width="6.7109375" style="298" customWidth="1"/>
    <col min="5" max="6" width="7.7109375" style="298" customWidth="1"/>
    <col min="7" max="7" width="6.7109375" style="298" customWidth="1"/>
    <col min="8" max="13" width="7.7109375" style="298" customWidth="1"/>
    <col min="14" max="18" width="6.28515625" style="298" customWidth="1"/>
    <col min="19" max="20" width="6.7109375" style="298" customWidth="1"/>
    <col min="21" max="21" width="1.7109375" style="298" customWidth="1"/>
    <col min="22" max="260" width="9.140625" style="298"/>
    <col min="261" max="273" width="10.7109375" style="298" customWidth="1"/>
    <col min="274" max="516" width="9.140625" style="298"/>
    <col min="517" max="529" width="10.7109375" style="298" customWidth="1"/>
    <col min="530" max="772" width="9.140625" style="298"/>
    <col min="773" max="785" width="10.7109375" style="298" customWidth="1"/>
    <col min="786" max="1028" width="9.140625" style="298"/>
    <col min="1029" max="1041" width="10.7109375" style="298" customWidth="1"/>
    <col min="1042" max="1284" width="9.140625" style="298"/>
    <col min="1285" max="1297" width="10.7109375" style="298" customWidth="1"/>
    <col min="1298" max="1540" width="9.140625" style="298"/>
    <col min="1541" max="1553" width="10.7109375" style="298" customWidth="1"/>
    <col min="1554" max="1796" width="9.140625" style="298"/>
    <col min="1797" max="1809" width="10.7109375" style="298" customWidth="1"/>
    <col min="1810" max="2052" width="9.140625" style="298"/>
    <col min="2053" max="2065" width="10.7109375" style="298" customWidth="1"/>
    <col min="2066" max="2308" width="9.140625" style="298"/>
    <col min="2309" max="2321" width="10.7109375" style="298" customWidth="1"/>
    <col min="2322" max="2564" width="9.140625" style="298"/>
    <col min="2565" max="2577" width="10.7109375" style="298" customWidth="1"/>
    <col min="2578" max="2820" width="9.140625" style="298"/>
    <col min="2821" max="2833" width="10.7109375" style="298" customWidth="1"/>
    <col min="2834" max="3076" width="9.140625" style="298"/>
    <col min="3077" max="3089" width="10.7109375" style="298" customWidth="1"/>
    <col min="3090" max="3332" width="9.140625" style="298"/>
    <col min="3333" max="3345" width="10.7109375" style="298" customWidth="1"/>
    <col min="3346" max="3588" width="9.140625" style="298"/>
    <col min="3589" max="3601" width="10.7109375" style="298" customWidth="1"/>
    <col min="3602" max="3844" width="9.140625" style="298"/>
    <col min="3845" max="3857" width="10.7109375" style="298" customWidth="1"/>
    <col min="3858" max="4100" width="9.140625" style="298"/>
    <col min="4101" max="4113" width="10.7109375" style="298" customWidth="1"/>
    <col min="4114" max="4356" width="9.140625" style="298"/>
    <col min="4357" max="4369" width="10.7109375" style="298" customWidth="1"/>
    <col min="4370" max="4612" width="9.140625" style="298"/>
    <col min="4613" max="4625" width="10.7109375" style="298" customWidth="1"/>
    <col min="4626" max="4868" width="9.140625" style="298"/>
    <col min="4869" max="4881" width="10.7109375" style="298" customWidth="1"/>
    <col min="4882" max="5124" width="9.140625" style="298"/>
    <col min="5125" max="5137" width="10.7109375" style="298" customWidth="1"/>
    <col min="5138" max="5380" width="9.140625" style="298"/>
    <col min="5381" max="5393" width="10.7109375" style="298" customWidth="1"/>
    <col min="5394" max="5636" width="9.140625" style="298"/>
    <col min="5637" max="5649" width="10.7109375" style="298" customWidth="1"/>
    <col min="5650" max="5892" width="9.140625" style="298"/>
    <col min="5893" max="5905" width="10.7109375" style="298" customWidth="1"/>
    <col min="5906" max="6148" width="9.140625" style="298"/>
    <col min="6149" max="6161" width="10.7109375" style="298" customWidth="1"/>
    <col min="6162" max="6404" width="9.140625" style="298"/>
    <col min="6405" max="6417" width="10.7109375" style="298" customWidth="1"/>
    <col min="6418" max="6660" width="9.140625" style="298"/>
    <col min="6661" max="6673" width="10.7109375" style="298" customWidth="1"/>
    <col min="6674" max="6916" width="9.140625" style="298"/>
    <col min="6917" max="6929" width="10.7109375" style="298" customWidth="1"/>
    <col min="6930" max="7172" width="9.140625" style="298"/>
    <col min="7173" max="7185" width="10.7109375" style="298" customWidth="1"/>
    <col min="7186" max="7428" width="9.140625" style="298"/>
    <col min="7429" max="7441" width="10.7109375" style="298" customWidth="1"/>
    <col min="7442" max="7684" width="9.140625" style="298"/>
    <col min="7685" max="7697" width="10.7109375" style="298" customWidth="1"/>
    <col min="7698" max="7940" width="9.140625" style="298"/>
    <col min="7941" max="7953" width="10.7109375" style="298" customWidth="1"/>
    <col min="7954" max="8196" width="9.140625" style="298"/>
    <col min="8197" max="8209" width="10.7109375" style="298" customWidth="1"/>
    <col min="8210" max="8452" width="9.140625" style="298"/>
    <col min="8453" max="8465" width="10.7109375" style="298" customWidth="1"/>
    <col min="8466" max="8708" width="9.140625" style="298"/>
    <col min="8709" max="8721" width="10.7109375" style="298" customWidth="1"/>
    <col min="8722" max="8964" width="9.140625" style="298"/>
    <col min="8965" max="8977" width="10.7109375" style="298" customWidth="1"/>
    <col min="8978" max="9220" width="9.140625" style="298"/>
    <col min="9221" max="9233" width="10.7109375" style="298" customWidth="1"/>
    <col min="9234" max="9476" width="9.140625" style="298"/>
    <col min="9477" max="9489" width="10.7109375" style="298" customWidth="1"/>
    <col min="9490" max="9732" width="9.140625" style="298"/>
    <col min="9733" max="9745" width="10.7109375" style="298" customWidth="1"/>
    <col min="9746" max="9988" width="9.140625" style="298"/>
    <col min="9989" max="10001" width="10.7109375" style="298" customWidth="1"/>
    <col min="10002" max="10244" width="9.140625" style="298"/>
    <col min="10245" max="10257" width="10.7109375" style="298" customWidth="1"/>
    <col min="10258" max="10500" width="9.140625" style="298"/>
    <col min="10501" max="10513" width="10.7109375" style="298" customWidth="1"/>
    <col min="10514" max="10756" width="9.140625" style="298"/>
    <col min="10757" max="10769" width="10.7109375" style="298" customWidth="1"/>
    <col min="10770" max="11012" width="9.140625" style="298"/>
    <col min="11013" max="11025" width="10.7109375" style="298" customWidth="1"/>
    <col min="11026" max="11268" width="9.140625" style="298"/>
    <col min="11269" max="11281" width="10.7109375" style="298" customWidth="1"/>
    <col min="11282" max="11524" width="9.140625" style="298"/>
    <col min="11525" max="11537" width="10.7109375" style="298" customWidth="1"/>
    <col min="11538" max="11780" width="9.140625" style="298"/>
    <col min="11781" max="11793" width="10.7109375" style="298" customWidth="1"/>
    <col min="11794" max="12036" width="9.140625" style="298"/>
    <col min="12037" max="12049" width="10.7109375" style="298" customWidth="1"/>
    <col min="12050" max="12292" width="9.140625" style="298"/>
    <col min="12293" max="12305" width="10.7109375" style="298" customWidth="1"/>
    <col min="12306" max="12548" width="9.140625" style="298"/>
    <col min="12549" max="12561" width="10.7109375" style="298" customWidth="1"/>
    <col min="12562" max="12804" width="9.140625" style="298"/>
    <col min="12805" max="12817" width="10.7109375" style="298" customWidth="1"/>
    <col min="12818" max="13060" width="9.140625" style="298"/>
    <col min="13061" max="13073" width="10.7109375" style="298" customWidth="1"/>
    <col min="13074" max="13316" width="9.140625" style="298"/>
    <col min="13317" max="13329" width="10.7109375" style="298" customWidth="1"/>
    <col min="13330" max="13572" width="9.140625" style="298"/>
    <col min="13573" max="13585" width="10.7109375" style="298" customWidth="1"/>
    <col min="13586" max="13828" width="9.140625" style="298"/>
    <col min="13829" max="13841" width="10.7109375" style="298" customWidth="1"/>
    <col min="13842" max="14084" width="9.140625" style="298"/>
    <col min="14085" max="14097" width="10.7109375" style="298" customWidth="1"/>
    <col min="14098" max="14340" width="9.140625" style="298"/>
    <col min="14341" max="14353" width="10.7109375" style="298" customWidth="1"/>
    <col min="14354" max="14596" width="9.140625" style="298"/>
    <col min="14597" max="14609" width="10.7109375" style="298" customWidth="1"/>
    <col min="14610" max="14852" width="9.140625" style="298"/>
    <col min="14853" max="14865" width="10.7109375" style="298" customWidth="1"/>
    <col min="14866" max="15108" width="9.140625" style="298"/>
    <col min="15109" max="15121" width="10.7109375" style="298" customWidth="1"/>
    <col min="15122" max="15364" width="9.140625" style="298"/>
    <col min="15365" max="15377" width="10.7109375" style="298" customWidth="1"/>
    <col min="15378" max="15620" width="9.140625" style="298"/>
    <col min="15621" max="15633" width="10.7109375" style="298" customWidth="1"/>
    <col min="15634" max="15876" width="9.140625" style="298"/>
    <col min="15877" max="15889" width="10.7109375" style="298" customWidth="1"/>
    <col min="15890" max="16132" width="9.140625" style="298"/>
    <col min="16133" max="16145" width="10.7109375" style="298" customWidth="1"/>
    <col min="16146" max="16384" width="9.140625" style="298"/>
  </cols>
  <sheetData>
    <row r="1" spans="1:23" x14ac:dyDescent="0.25">
      <c r="R1" s="500"/>
      <c r="S1" s="943" t="s">
        <v>265</v>
      </c>
      <c r="T1" s="943"/>
      <c r="U1" s="943"/>
    </row>
    <row r="2" spans="1:23" ht="20.100000000000001" customHeight="1" x14ac:dyDescent="0.25">
      <c r="A2" s="942" t="s">
        <v>218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</row>
    <row r="3" spans="1:23" ht="20.100000000000001" customHeight="1" x14ac:dyDescent="0.25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2"/>
      <c r="L3" s="323"/>
      <c r="M3" s="323"/>
      <c r="N3" s="323"/>
      <c r="O3" s="323"/>
      <c r="P3" s="323"/>
      <c r="Q3" s="323"/>
      <c r="R3" s="323"/>
    </row>
    <row r="4" spans="1:23" ht="17.25" customHeight="1" x14ac:dyDescent="0.25">
      <c r="A4" s="468"/>
      <c r="B4" s="939">
        <f>T!G17</f>
        <v>2016</v>
      </c>
      <c r="C4" s="956"/>
      <c r="D4" s="956"/>
      <c r="E4" s="956"/>
      <c r="F4" s="956"/>
      <c r="G4" s="956"/>
      <c r="H4" s="956"/>
      <c r="I4" s="956"/>
      <c r="J4" s="956"/>
      <c r="K4" s="956"/>
      <c r="L4" s="956"/>
      <c r="M4" s="956"/>
      <c r="N4" s="956"/>
      <c r="O4" s="956"/>
      <c r="P4" s="956"/>
      <c r="Q4" s="956"/>
      <c r="R4" s="956"/>
      <c r="S4" s="956"/>
      <c r="T4" s="957"/>
      <c r="U4" s="319"/>
    </row>
    <row r="5" spans="1:23" ht="50.1" customHeight="1" x14ac:dyDescent="0.25">
      <c r="A5" s="468"/>
      <c r="B5" s="948" t="s">
        <v>200</v>
      </c>
      <c r="C5" s="949"/>
      <c r="D5" s="949"/>
      <c r="E5" s="949"/>
      <c r="F5" s="949"/>
      <c r="G5" s="949"/>
      <c r="H5" s="950"/>
      <c r="I5" s="948" t="s">
        <v>13</v>
      </c>
      <c r="J5" s="949"/>
      <c r="K5" s="949"/>
      <c r="L5" s="949"/>
      <c r="M5" s="949"/>
      <c r="N5" s="948" t="s">
        <v>12</v>
      </c>
      <c r="O5" s="949"/>
      <c r="P5" s="949"/>
      <c r="Q5" s="949"/>
      <c r="R5" s="950"/>
      <c r="S5" s="604" t="s">
        <v>200</v>
      </c>
      <c r="T5" s="605" t="s">
        <v>13</v>
      </c>
    </row>
    <row r="6" spans="1:23" ht="52.5" customHeight="1" x14ac:dyDescent="0.25">
      <c r="A6" s="299"/>
      <c r="B6" s="951" t="s">
        <v>213</v>
      </c>
      <c r="C6" s="944"/>
      <c r="D6" s="944"/>
      <c r="E6" s="953" t="s">
        <v>214</v>
      </c>
      <c r="F6" s="954"/>
      <c r="G6" s="955"/>
      <c r="H6" s="567" t="s">
        <v>215</v>
      </c>
      <c r="I6" s="962" t="s">
        <v>216</v>
      </c>
      <c r="J6" s="955"/>
      <c r="K6" s="953" t="s">
        <v>214</v>
      </c>
      <c r="L6" s="954"/>
      <c r="M6" s="596" t="s">
        <v>215</v>
      </c>
      <c r="N6" s="962" t="s">
        <v>217</v>
      </c>
      <c r="O6" s="954"/>
      <c r="P6" s="954"/>
      <c r="Q6" s="954"/>
      <c r="R6" s="963"/>
      <c r="S6" s="958" t="s">
        <v>227</v>
      </c>
      <c r="T6" s="959"/>
    </row>
    <row r="7" spans="1:23" ht="28.5" customHeight="1" x14ac:dyDescent="0.25">
      <c r="A7" s="300" t="s">
        <v>164</v>
      </c>
      <c r="B7" s="545">
        <f>T!G17</f>
        <v>2016</v>
      </c>
      <c r="C7" s="555">
        <f>B7-1</f>
        <v>2015</v>
      </c>
      <c r="D7" s="527" t="s">
        <v>210</v>
      </c>
      <c r="E7" s="547">
        <f>B7</f>
        <v>2016</v>
      </c>
      <c r="F7" s="555">
        <f>C7</f>
        <v>2015</v>
      </c>
      <c r="G7" s="527" t="s">
        <v>210</v>
      </c>
      <c r="H7" s="571">
        <f>B7</f>
        <v>2016</v>
      </c>
      <c r="I7" s="545">
        <f>B7</f>
        <v>2016</v>
      </c>
      <c r="J7" s="560">
        <f>C7</f>
        <v>2015</v>
      </c>
      <c r="K7" s="547">
        <f>B7</f>
        <v>2016</v>
      </c>
      <c r="L7" s="560">
        <f>C7</f>
        <v>2015</v>
      </c>
      <c r="M7" s="597">
        <f>B7</f>
        <v>2016</v>
      </c>
      <c r="N7" s="606" t="s">
        <v>40</v>
      </c>
      <c r="O7" s="594" t="s">
        <v>225</v>
      </c>
      <c r="P7" s="594" t="s">
        <v>226</v>
      </c>
      <c r="Q7" s="594" t="s">
        <v>211</v>
      </c>
      <c r="R7" s="595" t="s">
        <v>212</v>
      </c>
      <c r="S7" s="960"/>
      <c r="T7" s="961"/>
      <c r="U7" s="409"/>
    </row>
    <row r="8" spans="1:23" ht="14.1" customHeight="1" x14ac:dyDescent="0.25">
      <c r="A8" s="301" t="s">
        <v>27</v>
      </c>
      <c r="B8" s="315">
        <v>1187.264788615279</v>
      </c>
      <c r="C8" s="556">
        <v>1081.2807386749839</v>
      </c>
      <c r="D8" s="684">
        <v>9.8017144067663126E-2</v>
      </c>
      <c r="E8" s="318">
        <v>1214.7632214782154</v>
      </c>
      <c r="F8" s="559">
        <v>1162.3828121845233</v>
      </c>
      <c r="G8" s="684">
        <v>4.506295924597422E-2</v>
      </c>
      <c r="H8" s="568">
        <v>1150</v>
      </c>
      <c r="I8" s="552">
        <v>12664.390614999998</v>
      </c>
      <c r="J8" s="561">
        <v>11492.758327891854</v>
      </c>
      <c r="K8" s="318">
        <v>12957.712625739279</v>
      </c>
      <c r="L8" s="564">
        <v>12354.779167991388</v>
      </c>
      <c r="M8" s="598">
        <v>12250</v>
      </c>
      <c r="N8" s="315">
        <v>-1.1806451612903228</v>
      </c>
      <c r="O8" s="328">
        <v>6.5</v>
      </c>
      <c r="P8" s="328">
        <v>-10.9</v>
      </c>
      <c r="Q8" s="328">
        <v>-1.9612903225806451</v>
      </c>
      <c r="R8" s="550">
        <v>0.78064516129032224</v>
      </c>
      <c r="S8" s="308">
        <v>47.856946517261193</v>
      </c>
      <c r="T8" s="602">
        <v>510.48336300000011</v>
      </c>
      <c r="U8" s="307"/>
      <c r="V8" s="307"/>
      <c r="W8" s="797"/>
    </row>
    <row r="9" spans="1:23" ht="14.1" customHeight="1" x14ac:dyDescent="0.25">
      <c r="A9" s="301" t="s">
        <v>28</v>
      </c>
      <c r="B9" s="302">
        <v>894.9775109236499</v>
      </c>
      <c r="C9" s="557">
        <v>989.86695420181502</v>
      </c>
      <c r="D9" s="672">
        <v>-9.5860805207584457E-2</v>
      </c>
      <c r="E9" s="305">
        <v>963.61081742210649</v>
      </c>
      <c r="F9" s="557">
        <v>1022.8621670159698</v>
      </c>
      <c r="G9" s="672">
        <v>-5.7927012558025563E-2</v>
      </c>
      <c r="H9" s="569">
        <v>1010</v>
      </c>
      <c r="I9" s="553">
        <v>9546.7534078000026</v>
      </c>
      <c r="J9" s="562">
        <v>10525.401374383</v>
      </c>
      <c r="K9" s="305">
        <v>10278.867058372636</v>
      </c>
      <c r="L9" s="565">
        <v>10876.244340529094</v>
      </c>
      <c r="M9" s="599">
        <v>10750</v>
      </c>
      <c r="N9" s="553">
        <v>3.5607142857142859</v>
      </c>
      <c r="O9" s="303">
        <v>10.199999999999999</v>
      </c>
      <c r="P9" s="303">
        <v>-1.5</v>
      </c>
      <c r="Q9" s="303">
        <v>-0.66206896551724137</v>
      </c>
      <c r="R9" s="551">
        <v>4.2227832512315278</v>
      </c>
      <c r="S9" s="308">
        <v>29.507023584551458</v>
      </c>
      <c r="T9" s="602">
        <v>314.75221399999975</v>
      </c>
      <c r="U9" s="307"/>
      <c r="V9" s="307"/>
      <c r="W9" s="797"/>
    </row>
    <row r="10" spans="1:23" ht="14.1" customHeight="1" x14ac:dyDescent="0.25">
      <c r="A10" s="355" t="s">
        <v>29</v>
      </c>
      <c r="B10" s="310">
        <v>894.92809451256755</v>
      </c>
      <c r="C10" s="558">
        <v>865.53305582034682</v>
      </c>
      <c r="D10" s="685">
        <v>3.3961774763599642E-2</v>
      </c>
      <c r="E10" s="313">
        <v>915.98125865159625</v>
      </c>
      <c r="F10" s="558">
        <v>901.3317222446924</v>
      </c>
      <c r="G10" s="685">
        <v>1.6253212935211449E-2</v>
      </c>
      <c r="H10" s="570">
        <v>900</v>
      </c>
      <c r="I10" s="554">
        <v>9564.2893909999984</v>
      </c>
      <c r="J10" s="563">
        <v>9201.9028527498358</v>
      </c>
      <c r="K10" s="313">
        <v>9789.2890928269553</v>
      </c>
      <c r="L10" s="566">
        <v>9582.4958855400255</v>
      </c>
      <c r="M10" s="600">
        <v>9590</v>
      </c>
      <c r="N10" s="554">
        <v>3.7806451612903227</v>
      </c>
      <c r="O10" s="311">
        <v>12.4</v>
      </c>
      <c r="P10" s="311">
        <v>-0.3</v>
      </c>
      <c r="Q10" s="311">
        <v>3.3032258064516129</v>
      </c>
      <c r="R10" s="551">
        <v>0.47741935483870979</v>
      </c>
      <c r="S10" s="353">
        <v>23.181060227508155</v>
      </c>
      <c r="T10" s="603">
        <v>247.74103699999992</v>
      </c>
      <c r="U10" s="307"/>
      <c r="V10" s="307"/>
      <c r="W10" s="797"/>
    </row>
    <row r="11" spans="1:23" ht="14.1" customHeight="1" x14ac:dyDescent="0.25">
      <c r="A11" s="354" t="s">
        <v>30</v>
      </c>
      <c r="B11" s="315">
        <v>602.68370065666431</v>
      </c>
      <c r="C11" s="559">
        <v>622.80867864061963</v>
      </c>
      <c r="D11" s="684">
        <v>-3.2313258748868638E-2</v>
      </c>
      <c r="E11" s="318">
        <v>613.9792690790066</v>
      </c>
      <c r="F11" s="559">
        <v>647.29647623388939</v>
      </c>
      <c r="G11" s="684">
        <v>-5.1471324776444782E-2</v>
      </c>
      <c r="H11" s="568">
        <v>630</v>
      </c>
      <c r="I11" s="552">
        <v>6448.9158375999996</v>
      </c>
      <c r="J11" s="561">
        <v>6626.1086613249518</v>
      </c>
      <c r="K11" s="318">
        <v>6569.7821726513193</v>
      </c>
      <c r="L11" s="564">
        <v>6886.6361929638706</v>
      </c>
      <c r="M11" s="598">
        <v>6710</v>
      </c>
      <c r="N11" s="315">
        <v>8.086666666666666</v>
      </c>
      <c r="O11" s="328">
        <v>15.1</v>
      </c>
      <c r="P11" s="328">
        <v>2.2000000000000002</v>
      </c>
      <c r="Q11" s="328">
        <v>7.5500000000000007</v>
      </c>
      <c r="R11" s="550">
        <v>0.53666666666666529</v>
      </c>
      <c r="S11" s="308">
        <v>19.173893771416985</v>
      </c>
      <c r="T11" s="602">
        <v>205.16673499999982</v>
      </c>
      <c r="U11" s="307"/>
      <c r="V11" s="307"/>
      <c r="W11" s="797"/>
    </row>
    <row r="12" spans="1:23" ht="14.1" customHeight="1" x14ac:dyDescent="0.25">
      <c r="A12" s="354" t="s">
        <v>31</v>
      </c>
      <c r="B12" s="302">
        <v>415.73715074428043</v>
      </c>
      <c r="C12" s="557">
        <v>404.7717716651718</v>
      </c>
      <c r="D12" s="672">
        <v>2.70902761672304E-2</v>
      </c>
      <c r="E12" s="305">
        <v>426.58111434401832</v>
      </c>
      <c r="F12" s="557">
        <v>399.23251375251544</v>
      </c>
      <c r="G12" s="672">
        <v>6.8502939138008909E-2</v>
      </c>
      <c r="H12" s="569">
        <v>410</v>
      </c>
      <c r="I12" s="553">
        <v>4457.6312785</v>
      </c>
      <c r="J12" s="562">
        <v>4332.1303739099994</v>
      </c>
      <c r="K12" s="305">
        <v>4573.9028006350036</v>
      </c>
      <c r="L12" s="565">
        <v>4272.8456383326629</v>
      </c>
      <c r="M12" s="599">
        <v>4360</v>
      </c>
      <c r="N12" s="553">
        <v>13.622580645161289</v>
      </c>
      <c r="O12" s="303">
        <v>19.899999999999999</v>
      </c>
      <c r="P12" s="303">
        <v>6.7</v>
      </c>
      <c r="Q12" s="303">
        <v>12.95483870967742</v>
      </c>
      <c r="R12" s="551">
        <v>0.6677419354838694</v>
      </c>
      <c r="S12" s="308">
        <v>36.101057916165999</v>
      </c>
      <c r="T12" s="602">
        <v>387.0840390000003</v>
      </c>
      <c r="U12" s="307"/>
      <c r="V12" s="307"/>
      <c r="W12" s="797"/>
    </row>
    <row r="13" spans="1:23" ht="14.1" customHeight="1" x14ac:dyDescent="0.25">
      <c r="A13" s="355" t="s">
        <v>32</v>
      </c>
      <c r="B13" s="310">
        <v>311.81407125916962</v>
      </c>
      <c r="C13" s="558">
        <v>314.40793647841224</v>
      </c>
      <c r="D13" s="685">
        <v>-8.2499991835311547E-3</v>
      </c>
      <c r="E13" s="313">
        <v>313.7516508599644</v>
      </c>
      <c r="F13" s="558">
        <v>318.95073063762356</v>
      </c>
      <c r="G13" s="685">
        <v>-1.6300573343304574E-2</v>
      </c>
      <c r="H13" s="570">
        <v>320</v>
      </c>
      <c r="I13" s="554">
        <v>3350.6074520000002</v>
      </c>
      <c r="J13" s="563">
        <v>3367.3136094100046</v>
      </c>
      <c r="K13" s="313">
        <v>3371.4277716958045</v>
      </c>
      <c r="L13" s="566">
        <v>3415.9670014598291</v>
      </c>
      <c r="M13" s="600">
        <v>3400</v>
      </c>
      <c r="N13" s="554">
        <v>17.560000000000002</v>
      </c>
      <c r="O13" s="311">
        <v>25</v>
      </c>
      <c r="P13" s="311">
        <v>14.5</v>
      </c>
      <c r="Q13" s="311">
        <v>15.81</v>
      </c>
      <c r="R13" s="551">
        <v>1.7500000000000018</v>
      </c>
      <c r="S13" s="353">
        <v>18.337711387887392</v>
      </c>
      <c r="T13" s="603">
        <v>197.04835499999984</v>
      </c>
      <c r="U13" s="307"/>
      <c r="V13" s="307"/>
      <c r="W13" s="797"/>
    </row>
    <row r="14" spans="1:23" ht="14.1" customHeight="1" x14ac:dyDescent="0.25">
      <c r="A14" s="354" t="s">
        <v>33</v>
      </c>
      <c r="B14" s="315">
        <v>296.64972694376223</v>
      </c>
      <c r="C14" s="559">
        <v>298.04256704790401</v>
      </c>
      <c r="D14" s="684">
        <v>-4.6732925364916531E-3</v>
      </c>
      <c r="E14" s="318">
        <v>301.3877052187126</v>
      </c>
      <c r="F14" s="559">
        <v>302.09341924493708</v>
      </c>
      <c r="G14" s="684">
        <v>-2.336078779830328E-3</v>
      </c>
      <c r="H14" s="568">
        <v>290</v>
      </c>
      <c r="I14" s="552">
        <v>3178.1132775999995</v>
      </c>
      <c r="J14" s="561">
        <v>3182.4140288225453</v>
      </c>
      <c r="K14" s="318">
        <v>3228.8729119328327</v>
      </c>
      <c r="L14" s="564">
        <v>3225.6678800700843</v>
      </c>
      <c r="M14" s="598">
        <v>3080</v>
      </c>
      <c r="N14" s="315">
        <v>18.864516129032257</v>
      </c>
      <c r="O14" s="328">
        <v>24.8</v>
      </c>
      <c r="P14" s="328">
        <v>12.4</v>
      </c>
      <c r="Q14" s="328">
        <v>17.525806451612908</v>
      </c>
      <c r="R14" s="550">
        <v>1.3387096774193488</v>
      </c>
      <c r="S14" s="308">
        <v>27.566082545848939</v>
      </c>
      <c r="T14" s="602">
        <v>295.32509500000015</v>
      </c>
      <c r="U14" s="307"/>
      <c r="V14" s="307"/>
      <c r="W14" s="797"/>
    </row>
    <row r="15" spans="1:23" ht="14.1" customHeight="1" x14ac:dyDescent="0.25">
      <c r="A15" s="354" t="s">
        <v>34</v>
      </c>
      <c r="B15" s="302">
        <v>327.92968151401999</v>
      </c>
      <c r="C15" s="557">
        <v>277.17848159372522</v>
      </c>
      <c r="D15" s="672">
        <v>0.1830993503842171</v>
      </c>
      <c r="E15" s="305">
        <v>326.16821781521577</v>
      </c>
      <c r="F15" s="557">
        <v>298.68566189223679</v>
      </c>
      <c r="G15" s="672">
        <v>9.2011634401434519E-2</v>
      </c>
      <c r="H15" s="569">
        <v>300</v>
      </c>
      <c r="I15" s="553">
        <v>3513.1444235999993</v>
      </c>
      <c r="J15" s="562">
        <v>2969.3582231390087</v>
      </c>
      <c r="K15" s="305">
        <v>3494.2736817316295</v>
      </c>
      <c r="L15" s="565">
        <v>3199.7603896734413</v>
      </c>
      <c r="M15" s="599">
        <v>3190</v>
      </c>
      <c r="N15" s="553">
        <v>17.267741935483869</v>
      </c>
      <c r="O15" s="303">
        <v>22.8</v>
      </c>
      <c r="P15" s="303">
        <v>11.3</v>
      </c>
      <c r="Q15" s="303">
        <v>17.219354838709684</v>
      </c>
      <c r="R15" s="551">
        <v>4.8387096774185068E-2</v>
      </c>
      <c r="S15" s="308">
        <v>47.79397317973585</v>
      </c>
      <c r="T15" s="602">
        <v>512.02201099999945</v>
      </c>
      <c r="U15" s="307"/>
      <c r="V15" s="307"/>
      <c r="W15" s="797"/>
    </row>
    <row r="16" spans="1:23" ht="14.1" customHeight="1" x14ac:dyDescent="0.25">
      <c r="A16" s="355" t="s">
        <v>35</v>
      </c>
      <c r="B16" s="310">
        <v>401.9938936252293</v>
      </c>
      <c r="C16" s="558">
        <v>352.64204135062562</v>
      </c>
      <c r="D16" s="685">
        <v>0.13994886170005474</v>
      </c>
      <c r="E16" s="313">
        <v>435.55155856016381</v>
      </c>
      <c r="F16" s="558">
        <v>359.42747592676545</v>
      </c>
      <c r="G16" s="685">
        <v>0.21179260833389627</v>
      </c>
      <c r="H16" s="570">
        <v>380</v>
      </c>
      <c r="I16" s="554">
        <v>4307.9605575000005</v>
      </c>
      <c r="J16" s="563">
        <v>3772.0559250699816</v>
      </c>
      <c r="K16" s="313">
        <v>4667.5806891338252</v>
      </c>
      <c r="L16" s="566">
        <v>3844.6367171929896</v>
      </c>
      <c r="M16" s="600">
        <v>4050</v>
      </c>
      <c r="N16" s="554">
        <v>16.003333333333334</v>
      </c>
      <c r="O16" s="311">
        <v>20.7</v>
      </c>
      <c r="P16" s="311">
        <v>9.5</v>
      </c>
      <c r="Q16" s="311">
        <v>13.010000000000002</v>
      </c>
      <c r="R16" s="551">
        <v>2.9933333333333323</v>
      </c>
      <c r="S16" s="353">
        <v>78.155580364158411</v>
      </c>
      <c r="T16" s="603">
        <v>837.55338700000073</v>
      </c>
      <c r="U16" s="307"/>
      <c r="V16" s="307"/>
      <c r="W16" s="797"/>
    </row>
    <row r="17" spans="1:23" ht="14.1" customHeight="1" x14ac:dyDescent="0.25">
      <c r="A17" s="301" t="s">
        <v>36</v>
      </c>
      <c r="B17" s="315"/>
      <c r="C17" s="559"/>
      <c r="D17" s="684"/>
      <c r="E17" s="318"/>
      <c r="F17" s="559"/>
      <c r="G17" s="684"/>
      <c r="H17" s="568">
        <v>660</v>
      </c>
      <c r="I17" s="552"/>
      <c r="J17" s="561"/>
      <c r="K17" s="318"/>
      <c r="L17" s="564"/>
      <c r="M17" s="598">
        <v>7030</v>
      </c>
      <c r="N17" s="315"/>
      <c r="O17" s="328"/>
      <c r="P17" s="328"/>
      <c r="Q17" s="328">
        <v>7.9935483870967738</v>
      </c>
      <c r="R17" s="550"/>
      <c r="S17" s="308"/>
      <c r="T17" s="602"/>
      <c r="U17" s="307"/>
      <c r="V17" s="307"/>
      <c r="W17" s="797"/>
    </row>
    <row r="18" spans="1:23" ht="14.1" customHeight="1" x14ac:dyDescent="0.25">
      <c r="A18" s="301" t="s">
        <v>37</v>
      </c>
      <c r="B18" s="302"/>
      <c r="C18" s="557"/>
      <c r="D18" s="672"/>
      <c r="E18" s="305"/>
      <c r="F18" s="557"/>
      <c r="G18" s="672"/>
      <c r="H18" s="569">
        <v>930</v>
      </c>
      <c r="I18" s="553"/>
      <c r="J18" s="562"/>
      <c r="K18" s="305"/>
      <c r="L18" s="565"/>
      <c r="M18" s="599">
        <v>9900</v>
      </c>
      <c r="N18" s="553"/>
      <c r="O18" s="303"/>
      <c r="P18" s="303"/>
      <c r="Q18" s="303">
        <v>2.6366666666666658</v>
      </c>
      <c r="R18" s="551"/>
      <c r="S18" s="308"/>
      <c r="T18" s="602"/>
      <c r="U18" s="307"/>
      <c r="V18" s="307"/>
      <c r="W18" s="797"/>
    </row>
    <row r="19" spans="1:23" ht="14.1" customHeight="1" x14ac:dyDescent="0.25">
      <c r="A19" s="309" t="s">
        <v>38</v>
      </c>
      <c r="B19" s="310"/>
      <c r="C19" s="558"/>
      <c r="D19" s="685"/>
      <c r="E19" s="313"/>
      <c r="F19" s="558"/>
      <c r="G19" s="685"/>
      <c r="H19" s="570">
        <v>1120</v>
      </c>
      <c r="I19" s="554"/>
      <c r="J19" s="563"/>
      <c r="K19" s="313"/>
      <c r="L19" s="566"/>
      <c r="M19" s="600">
        <v>11930</v>
      </c>
      <c r="N19" s="554"/>
      <c r="O19" s="311"/>
      <c r="P19" s="311"/>
      <c r="Q19" s="311">
        <v>-0.43548387096774194</v>
      </c>
      <c r="R19" s="551"/>
      <c r="S19" s="353"/>
      <c r="T19" s="603"/>
      <c r="U19" s="601"/>
      <c r="V19" s="307"/>
      <c r="W19" s="797"/>
    </row>
    <row r="20" spans="1:23" ht="14.1" customHeight="1" x14ac:dyDescent="0.25">
      <c r="A20" s="301" t="s">
        <v>151</v>
      </c>
      <c r="B20" s="653">
        <f>SUM(B8:B10)</f>
        <v>2977.1703940514963</v>
      </c>
      <c r="C20" s="654">
        <f>SUM(C8:C10)</f>
        <v>2936.6807486971456</v>
      </c>
      <c r="D20" s="655">
        <f t="shared" ref="D20:D26" si="0">(B20-C20)/C20</f>
        <v>1.3787554323810578E-2</v>
      </c>
      <c r="E20" s="656">
        <f t="shared" ref="E20:K20" si="1">SUM(E8:E10)</f>
        <v>3094.3552975519183</v>
      </c>
      <c r="F20" s="654">
        <f t="shared" si="1"/>
        <v>3086.5767014451858</v>
      </c>
      <c r="G20" s="655">
        <f t="shared" ref="G20:G26" si="2">(E20-F20)/F20</f>
        <v>2.5201369864194293E-3</v>
      </c>
      <c r="H20" s="657">
        <f>SUM(H8:H10)</f>
        <v>3060</v>
      </c>
      <c r="I20" s="658">
        <f t="shared" si="1"/>
        <v>31775.433413799998</v>
      </c>
      <c r="J20" s="659">
        <f t="shared" si="1"/>
        <v>31220.062555024691</v>
      </c>
      <c r="K20" s="660">
        <f t="shared" si="1"/>
        <v>33025.868776938871</v>
      </c>
      <c r="L20" s="659">
        <f>SUM(L8:L10)</f>
        <v>32813.51939406051</v>
      </c>
      <c r="M20" s="661">
        <f>SUM(M8:M10)</f>
        <v>32590</v>
      </c>
      <c r="N20" s="662">
        <f>AVERAGE(N8:N10)</f>
        <v>2.0535714285714288</v>
      </c>
      <c r="O20" s="663">
        <f>MAX(O8:O10)</f>
        <v>12.4</v>
      </c>
      <c r="P20" s="663">
        <f>MIN(P8:P10)</f>
        <v>-10.9</v>
      </c>
      <c r="Q20" s="663">
        <f>AVERAGE(Q8:Q10)</f>
        <v>0.22662217278457542</v>
      </c>
      <c r="R20" s="664">
        <f t="shared" ref="R20:R26" si="3">N20-Q20</f>
        <v>1.8269492557868534</v>
      </c>
      <c r="S20" s="665">
        <f t="shared" ref="S20:T20" si="4">SUM(S8:S10)</f>
        <v>100.54503032932081</v>
      </c>
      <c r="T20" s="664">
        <f t="shared" si="4"/>
        <v>1072.9766139999999</v>
      </c>
      <c r="W20" s="797"/>
    </row>
    <row r="21" spans="1:23" ht="14.1" customHeight="1" x14ac:dyDescent="0.25">
      <c r="A21" s="301" t="s">
        <v>178</v>
      </c>
      <c r="B21" s="653">
        <f>SUM(B11:B13)</f>
        <v>1330.2349226601143</v>
      </c>
      <c r="C21" s="654">
        <f>SUM(C11:C13)</f>
        <v>1341.9883867842036</v>
      </c>
      <c r="D21" s="655">
        <f t="shared" si="0"/>
        <v>-8.758245779051814E-3</v>
      </c>
      <c r="E21" s="656">
        <f t="shared" ref="E21:K21" si="5">SUM(E11:E13)</f>
        <v>1354.3120342829893</v>
      </c>
      <c r="F21" s="654">
        <f t="shared" si="5"/>
        <v>1365.4797206240285</v>
      </c>
      <c r="G21" s="655">
        <f t="shared" si="2"/>
        <v>-8.1785808843323395E-3</v>
      </c>
      <c r="H21" s="657">
        <f t="shared" si="5"/>
        <v>1360</v>
      </c>
      <c r="I21" s="658">
        <f t="shared" si="5"/>
        <v>14257.154568099999</v>
      </c>
      <c r="J21" s="659">
        <f t="shared" si="5"/>
        <v>14325.552644644955</v>
      </c>
      <c r="K21" s="660">
        <f t="shared" si="5"/>
        <v>14515.112744982127</v>
      </c>
      <c r="L21" s="659">
        <f>SUM(L11:L13)</f>
        <v>14575.448832756361</v>
      </c>
      <c r="M21" s="661">
        <f>SUM(M11:M13)</f>
        <v>14470</v>
      </c>
      <c r="N21" s="662">
        <f>AVERAGE(N11:N13)</f>
        <v>13.089749103942651</v>
      </c>
      <c r="O21" s="663">
        <f>MAX(O11:O13)</f>
        <v>25</v>
      </c>
      <c r="P21" s="663">
        <f>MIN(P11:P13)</f>
        <v>2.2000000000000002</v>
      </c>
      <c r="Q21" s="663">
        <f>AVERAGE(Q11:Q13)</f>
        <v>12.104946236559142</v>
      </c>
      <c r="R21" s="666">
        <f t="shared" si="3"/>
        <v>0.9848028673835092</v>
      </c>
      <c r="S21" s="662">
        <f>SUM(S11:S13)</f>
        <v>73.61266307547038</v>
      </c>
      <c r="T21" s="666">
        <f t="shared" ref="T21" si="6">SUM(T11:T13)</f>
        <v>789.29912899999999</v>
      </c>
      <c r="W21" s="797"/>
    </row>
    <row r="22" spans="1:23" ht="14.1" customHeight="1" x14ac:dyDescent="0.25">
      <c r="A22" s="301" t="s">
        <v>222</v>
      </c>
      <c r="B22" s="653">
        <f>SUM(B14:B16)</f>
        <v>1026.5733020830114</v>
      </c>
      <c r="C22" s="654">
        <f>SUM(C14:C16)</f>
        <v>927.86308999225491</v>
      </c>
      <c r="D22" s="655">
        <f t="shared" si="0"/>
        <v>0.10638445817645409</v>
      </c>
      <c r="E22" s="656">
        <f t="shared" ref="E22:K22" si="7">SUM(E14:E16)</f>
        <v>1063.1074815940922</v>
      </c>
      <c r="F22" s="654">
        <f t="shared" si="7"/>
        <v>960.20655706393927</v>
      </c>
      <c r="G22" s="655">
        <f t="shared" si="2"/>
        <v>0.10716540495703034</v>
      </c>
      <c r="H22" s="657">
        <f t="shared" si="7"/>
        <v>970</v>
      </c>
      <c r="I22" s="658">
        <f t="shared" si="7"/>
        <v>10999.218258699999</v>
      </c>
      <c r="J22" s="659">
        <f t="shared" si="7"/>
        <v>9923.8281770315371</v>
      </c>
      <c r="K22" s="660">
        <f t="shared" si="7"/>
        <v>11390.727282798287</v>
      </c>
      <c r="L22" s="659">
        <f>SUM(L14:L16)</f>
        <v>10270.064986936515</v>
      </c>
      <c r="M22" s="661">
        <f>SUM(M14:M16)</f>
        <v>10320</v>
      </c>
      <c r="N22" s="662">
        <f>AVERAGE(N14:N16)</f>
        <v>17.378530465949819</v>
      </c>
      <c r="O22" s="663">
        <f>MAX(O14:O16)</f>
        <v>24.8</v>
      </c>
      <c r="P22" s="663">
        <f>MIN(P14:P16)</f>
        <v>9.5</v>
      </c>
      <c r="Q22" s="663">
        <f>AVERAGE(Q14:Q16)</f>
        <v>15.918387096774197</v>
      </c>
      <c r="R22" s="666">
        <f>N22-Q22</f>
        <v>1.460143369175622</v>
      </c>
      <c r="S22" s="662">
        <f t="shared" ref="S22:T22" si="8">SUM(S14:S16)</f>
        <v>153.5156360897432</v>
      </c>
      <c r="T22" s="666">
        <f t="shared" si="8"/>
        <v>1644.9004930000003</v>
      </c>
      <c r="W22" s="797"/>
    </row>
    <row r="23" spans="1:23" ht="14.1" customHeight="1" x14ac:dyDescent="0.25">
      <c r="A23" s="355" t="s">
        <v>179</v>
      </c>
      <c r="B23" s="877">
        <f>SUM(B17:B19)</f>
        <v>0</v>
      </c>
      <c r="C23" s="878">
        <f>SUM(C17:C19)</f>
        <v>0</v>
      </c>
      <c r="D23" s="879" t="e">
        <f t="shared" si="0"/>
        <v>#DIV/0!</v>
      </c>
      <c r="E23" s="880">
        <f t="shared" ref="E23:K23" si="9">SUM(E17:E19)</f>
        <v>0</v>
      </c>
      <c r="F23" s="878">
        <f t="shared" si="9"/>
        <v>0</v>
      </c>
      <c r="G23" s="879" t="e">
        <f t="shared" si="2"/>
        <v>#DIV/0!</v>
      </c>
      <c r="H23" s="667">
        <f t="shared" si="9"/>
        <v>2710</v>
      </c>
      <c r="I23" s="881">
        <f t="shared" si="9"/>
        <v>0</v>
      </c>
      <c r="J23" s="882">
        <f t="shared" si="9"/>
        <v>0</v>
      </c>
      <c r="K23" s="883">
        <f t="shared" si="9"/>
        <v>0</v>
      </c>
      <c r="L23" s="882">
        <f>SUM(L17:L19)</f>
        <v>0</v>
      </c>
      <c r="M23" s="668">
        <f>SUM(M17:M19)</f>
        <v>28860</v>
      </c>
      <c r="N23" s="884" t="e">
        <f>AVERAGE(N17:N19)</f>
        <v>#DIV/0!</v>
      </c>
      <c r="O23" s="885">
        <f>MAX(O17:O19)</f>
        <v>0</v>
      </c>
      <c r="P23" s="885">
        <f>MIN(P17:P19)</f>
        <v>0</v>
      </c>
      <c r="Q23" s="669">
        <f>AVERAGE(Q17:Q19)</f>
        <v>3.3982437275985657</v>
      </c>
      <c r="R23" s="876" t="e">
        <f t="shared" si="3"/>
        <v>#DIV/0!</v>
      </c>
      <c r="S23" s="884">
        <f t="shared" ref="S23:T23" si="10">SUM(S17:S19)</f>
        <v>0</v>
      </c>
      <c r="T23" s="886">
        <f t="shared" si="10"/>
        <v>0</v>
      </c>
      <c r="U23" s="409"/>
      <c r="W23" s="797"/>
    </row>
    <row r="24" spans="1:23" ht="14.1" customHeight="1" x14ac:dyDescent="0.25">
      <c r="A24" s="301" t="s">
        <v>180</v>
      </c>
      <c r="B24" s="670">
        <f>SUM(B8:B13)</f>
        <v>4307.4053167116108</v>
      </c>
      <c r="C24" s="671">
        <f>SUM(C8:C13)</f>
        <v>4278.6691354813493</v>
      </c>
      <c r="D24" s="672">
        <f t="shared" si="0"/>
        <v>6.7161494194452878E-3</v>
      </c>
      <c r="E24" s="673">
        <f t="shared" ref="E24:K24" si="11">SUM(E8:E13)</f>
        <v>4448.6673318349085</v>
      </c>
      <c r="F24" s="674">
        <f t="shared" si="11"/>
        <v>4452.056422069214</v>
      </c>
      <c r="G24" s="672">
        <f t="shared" si="2"/>
        <v>-7.612415281858314E-4</v>
      </c>
      <c r="H24" s="675">
        <f t="shared" si="11"/>
        <v>4420</v>
      </c>
      <c r="I24" s="670">
        <f t="shared" si="11"/>
        <v>46032.587981899997</v>
      </c>
      <c r="J24" s="676">
        <f t="shared" si="11"/>
        <v>45545.615199669643</v>
      </c>
      <c r="K24" s="677">
        <f t="shared" si="11"/>
        <v>47540.981521921</v>
      </c>
      <c r="L24" s="676">
        <f>SUM(L8:L13)</f>
        <v>47388.968226816876</v>
      </c>
      <c r="M24" s="678">
        <f>SUM(M8:M13)</f>
        <v>47060</v>
      </c>
      <c r="N24" s="670">
        <f>AVERAGE(N8:N13)</f>
        <v>7.5716602662570409</v>
      </c>
      <c r="O24" s="665">
        <f>MAX(O8:O13)</f>
        <v>25</v>
      </c>
      <c r="P24" s="665">
        <f>MIN(P8:P13)</f>
        <v>-10.9</v>
      </c>
      <c r="Q24" s="665">
        <f>AVERAGE(Q8:Q13)</f>
        <v>6.1657842046718585</v>
      </c>
      <c r="R24" s="664">
        <f t="shared" si="3"/>
        <v>1.4058760615851824</v>
      </c>
      <c r="S24" s="670">
        <f t="shared" ref="S24:T24" si="12">SUM(S8:S13)</f>
        <v>174.15769340479119</v>
      </c>
      <c r="T24" s="664">
        <f t="shared" si="12"/>
        <v>1862.2757429999999</v>
      </c>
      <c r="W24" s="797"/>
    </row>
    <row r="25" spans="1:23" ht="14.1" customHeight="1" x14ac:dyDescent="0.25">
      <c r="A25" s="301" t="s">
        <v>181</v>
      </c>
      <c r="B25" s="871">
        <f>SUM(B14:B19)</f>
        <v>1026.5733020830114</v>
      </c>
      <c r="C25" s="872">
        <f>SUM(C14:C19)</f>
        <v>927.86308999225491</v>
      </c>
      <c r="D25" s="873">
        <f t="shared" si="0"/>
        <v>0.10638445817645409</v>
      </c>
      <c r="E25" s="874">
        <f t="shared" ref="E25:K25" si="13">SUM(E14:E19)</f>
        <v>1063.1074815940922</v>
      </c>
      <c r="F25" s="872">
        <f t="shared" si="13"/>
        <v>960.20655706393927</v>
      </c>
      <c r="G25" s="873">
        <f t="shared" si="2"/>
        <v>0.10716540495703034</v>
      </c>
      <c r="H25" s="679">
        <f t="shared" si="13"/>
        <v>3680</v>
      </c>
      <c r="I25" s="871">
        <f t="shared" si="13"/>
        <v>10999.218258699999</v>
      </c>
      <c r="J25" s="875">
        <f t="shared" si="13"/>
        <v>9923.8281770315371</v>
      </c>
      <c r="K25" s="874">
        <f t="shared" si="13"/>
        <v>11390.727282798287</v>
      </c>
      <c r="L25" s="875">
        <f>SUM(L14:L19)</f>
        <v>10270.064986936515</v>
      </c>
      <c r="M25" s="680">
        <f>SUM(M14:M19)</f>
        <v>39180</v>
      </c>
      <c r="N25" s="871">
        <f>AVERAGE(N14:N19)</f>
        <v>17.378530465949819</v>
      </c>
      <c r="O25" s="872">
        <f>MAX(O14:O19)</f>
        <v>24.8</v>
      </c>
      <c r="P25" s="872">
        <f>MIN(P14:P19)</f>
        <v>9.5</v>
      </c>
      <c r="Q25" s="663">
        <f>AVERAGE(Q14:Q19)</f>
        <v>9.658315412186381</v>
      </c>
      <c r="R25" s="876">
        <f t="shared" si="3"/>
        <v>7.7202150537634378</v>
      </c>
      <c r="S25" s="871">
        <f t="shared" ref="S25:T25" si="14">SUM(S14:S19)</f>
        <v>153.5156360897432</v>
      </c>
      <c r="T25" s="876">
        <f t="shared" si="14"/>
        <v>1644.9004930000003</v>
      </c>
      <c r="W25" s="797"/>
    </row>
    <row r="26" spans="1:23" ht="14.1" customHeight="1" x14ac:dyDescent="0.25">
      <c r="A26" s="340" t="s">
        <v>166</v>
      </c>
      <c r="B26" s="887">
        <f>SUM(B8:B19)</f>
        <v>5333.978618794622</v>
      </c>
      <c r="C26" s="888">
        <f>SUM(C8:C19)</f>
        <v>5206.5322254736047</v>
      </c>
      <c r="D26" s="889">
        <f t="shared" si="0"/>
        <v>2.4478172380739325E-2</v>
      </c>
      <c r="E26" s="890">
        <f t="shared" ref="E26:K26" si="15">SUM(E8:E19)</f>
        <v>5511.7748134290014</v>
      </c>
      <c r="F26" s="888">
        <f t="shared" si="15"/>
        <v>5412.2629791331528</v>
      </c>
      <c r="G26" s="889">
        <f t="shared" si="2"/>
        <v>1.8386363463769956E-2</v>
      </c>
      <c r="H26" s="681">
        <f t="shared" si="15"/>
        <v>8100</v>
      </c>
      <c r="I26" s="891">
        <f t="shared" si="15"/>
        <v>57031.806240600003</v>
      </c>
      <c r="J26" s="892">
        <f t="shared" si="15"/>
        <v>55469.44337670118</v>
      </c>
      <c r="K26" s="893">
        <f t="shared" si="15"/>
        <v>58931.708804719296</v>
      </c>
      <c r="L26" s="892">
        <f>SUM(L8:L19)</f>
        <v>57659.033213753391</v>
      </c>
      <c r="M26" s="682">
        <f>SUM(M8:M19)</f>
        <v>86240</v>
      </c>
      <c r="N26" s="894">
        <f>AVERAGE(N8:N19)</f>
        <v>10.840616999487967</v>
      </c>
      <c r="O26" s="895">
        <f>MAX(O8:O19)</f>
        <v>25</v>
      </c>
      <c r="P26" s="895">
        <f>MIN(P8:P19)</f>
        <v>-10.9</v>
      </c>
      <c r="Q26" s="683">
        <f>AVERAGE(Q8:Q19)</f>
        <v>7.9120498084291215</v>
      </c>
      <c r="R26" s="896">
        <f t="shared" si="3"/>
        <v>2.9285671910588453</v>
      </c>
      <c r="S26" s="894">
        <f t="shared" ref="S26:T26" si="16">SUM(S8:S19)</f>
        <v>327.67332949453436</v>
      </c>
      <c r="T26" s="896">
        <f t="shared" si="16"/>
        <v>3507.1762360000007</v>
      </c>
      <c r="U26" s="549"/>
      <c r="W26" s="797"/>
    </row>
    <row r="27" spans="1:23" ht="9.75" customHeight="1" x14ac:dyDescent="0.25">
      <c r="B27" s="319"/>
      <c r="H27" s="333"/>
      <c r="I27" s="333"/>
      <c r="J27" s="333"/>
      <c r="M27" s="333"/>
      <c r="N27" s="333"/>
      <c r="O27" s="333"/>
      <c r="P27" s="333"/>
      <c r="Q27" s="333"/>
      <c r="R27" s="333"/>
      <c r="T27" s="332"/>
    </row>
    <row r="28" spans="1:23" ht="12.95" customHeight="1" x14ac:dyDescent="0.25">
      <c r="A28" s="952" t="s">
        <v>242</v>
      </c>
      <c r="B28" s="952"/>
      <c r="C28" s="952"/>
      <c r="D28" s="952"/>
      <c r="E28" s="952"/>
      <c r="F28" s="952"/>
      <c r="G28" s="952"/>
      <c r="H28" s="952"/>
      <c r="I28" s="952"/>
      <c r="J28" s="952"/>
      <c r="K28" s="952"/>
      <c r="L28" s="952"/>
      <c r="M28" s="952"/>
      <c r="N28" s="952"/>
      <c r="O28" s="952"/>
      <c r="P28" s="952"/>
      <c r="Q28" s="952"/>
      <c r="R28" s="952"/>
      <c r="S28" s="952"/>
      <c r="T28" s="952"/>
    </row>
    <row r="29" spans="1:23" ht="12" customHeight="1" x14ac:dyDescent="0.25"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</row>
    <row r="30" spans="1:23" ht="12" customHeight="1" x14ac:dyDescent="0.25">
      <c r="E30" s="321"/>
      <c r="F30" s="321"/>
      <c r="G30" s="321"/>
      <c r="H30" s="321"/>
      <c r="I30" s="321"/>
      <c r="N30" s="321"/>
      <c r="O30" s="321"/>
      <c r="P30" s="321"/>
    </row>
    <row r="31" spans="1:23" ht="12" customHeight="1" x14ac:dyDescent="0.25">
      <c r="N31" s="321"/>
      <c r="O31" s="321"/>
      <c r="P31" s="321"/>
    </row>
    <row r="32" spans="1:23" ht="12" customHeight="1" x14ac:dyDescent="0.25">
      <c r="E32" s="321"/>
      <c r="F32" s="321"/>
      <c r="G32" s="321"/>
      <c r="H32" s="321"/>
      <c r="N32" s="321"/>
      <c r="O32" s="321"/>
      <c r="P32" s="321"/>
    </row>
    <row r="33" spans="5:16" ht="12" customHeight="1" x14ac:dyDescent="0.25">
      <c r="E33" s="321"/>
      <c r="F33" s="321"/>
      <c r="G33" s="321"/>
      <c r="H33" s="321"/>
      <c r="N33" s="321"/>
      <c r="O33" s="321"/>
      <c r="P33" s="321"/>
    </row>
    <row r="34" spans="5:16" ht="12" customHeight="1" x14ac:dyDescent="0.25">
      <c r="E34" s="321"/>
      <c r="F34" s="321"/>
      <c r="G34" s="321"/>
      <c r="H34" s="321"/>
      <c r="N34" s="321"/>
      <c r="O34" s="321"/>
      <c r="P34" s="321"/>
    </row>
    <row r="35" spans="5:16" ht="12" customHeight="1" x14ac:dyDescent="0.25">
      <c r="E35" s="321"/>
      <c r="F35" s="321"/>
      <c r="G35" s="321"/>
      <c r="H35" s="321"/>
      <c r="N35" s="321"/>
      <c r="O35" s="321"/>
      <c r="P35" s="321"/>
    </row>
    <row r="36" spans="5:16" ht="12" customHeight="1" x14ac:dyDescent="0.25">
      <c r="E36" s="321"/>
      <c r="F36" s="321"/>
      <c r="G36" s="321"/>
      <c r="H36" s="321"/>
      <c r="N36" s="321"/>
      <c r="O36" s="321"/>
      <c r="P36" s="321"/>
    </row>
    <row r="37" spans="5:16" ht="12" customHeight="1" x14ac:dyDescent="0.25">
      <c r="E37" s="321"/>
      <c r="F37" s="321"/>
      <c r="G37" s="321"/>
      <c r="H37" s="321"/>
      <c r="N37" s="321"/>
      <c r="O37" s="321"/>
      <c r="P37" s="321"/>
    </row>
    <row r="38" spans="5:16" ht="12" customHeight="1" x14ac:dyDescent="0.25">
      <c r="E38" s="321"/>
      <c r="F38" s="321"/>
      <c r="G38" s="321"/>
      <c r="H38" s="321"/>
      <c r="N38" s="321"/>
      <c r="O38" s="321"/>
      <c r="P38" s="321"/>
    </row>
    <row r="39" spans="5:16" ht="12" customHeight="1" x14ac:dyDescent="0.25">
      <c r="E39" s="321"/>
      <c r="F39" s="321"/>
      <c r="G39" s="321"/>
      <c r="H39" s="321"/>
      <c r="N39" s="321"/>
      <c r="O39" s="321"/>
      <c r="P39" s="321"/>
    </row>
    <row r="40" spans="5:16" ht="12" customHeight="1" x14ac:dyDescent="0.25">
      <c r="E40" s="321"/>
      <c r="F40" s="321"/>
      <c r="G40" s="321"/>
      <c r="H40" s="321"/>
      <c r="N40" s="321"/>
      <c r="O40" s="321"/>
      <c r="P40" s="321"/>
    </row>
    <row r="41" spans="5:16" ht="12" customHeight="1" x14ac:dyDescent="0.25">
      <c r="E41" s="321"/>
      <c r="F41" s="321"/>
      <c r="G41" s="321"/>
      <c r="H41" s="321"/>
      <c r="N41" s="321"/>
      <c r="O41" s="321"/>
      <c r="P41" s="321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12.28515625" style="298" customWidth="1"/>
    <col min="2" max="18" width="7.7109375" style="298" customWidth="1"/>
    <col min="19" max="19" width="1.7109375" style="298" customWidth="1"/>
    <col min="20" max="20" width="9.28515625" style="298" bestFit="1" customWidth="1"/>
    <col min="21" max="21" width="11.42578125" style="298" bestFit="1" customWidth="1"/>
    <col min="22" max="260" width="9.140625" style="298"/>
    <col min="261" max="273" width="10.7109375" style="298" customWidth="1"/>
    <col min="274" max="516" width="9.140625" style="298"/>
    <col min="517" max="529" width="10.7109375" style="298" customWidth="1"/>
    <col min="530" max="772" width="9.140625" style="298"/>
    <col min="773" max="785" width="10.7109375" style="298" customWidth="1"/>
    <col min="786" max="1028" width="9.140625" style="298"/>
    <col min="1029" max="1041" width="10.7109375" style="298" customWidth="1"/>
    <col min="1042" max="1284" width="9.140625" style="298"/>
    <col min="1285" max="1297" width="10.7109375" style="298" customWidth="1"/>
    <col min="1298" max="1540" width="9.140625" style="298"/>
    <col min="1541" max="1553" width="10.7109375" style="298" customWidth="1"/>
    <col min="1554" max="1796" width="9.140625" style="298"/>
    <col min="1797" max="1809" width="10.7109375" style="298" customWidth="1"/>
    <col min="1810" max="2052" width="9.140625" style="298"/>
    <col min="2053" max="2065" width="10.7109375" style="298" customWidth="1"/>
    <col min="2066" max="2308" width="9.140625" style="298"/>
    <col min="2309" max="2321" width="10.7109375" style="298" customWidth="1"/>
    <col min="2322" max="2564" width="9.140625" style="298"/>
    <col min="2565" max="2577" width="10.7109375" style="298" customWidth="1"/>
    <col min="2578" max="2820" width="9.140625" style="298"/>
    <col min="2821" max="2833" width="10.7109375" style="298" customWidth="1"/>
    <col min="2834" max="3076" width="9.140625" style="298"/>
    <col min="3077" max="3089" width="10.7109375" style="298" customWidth="1"/>
    <col min="3090" max="3332" width="9.140625" style="298"/>
    <col min="3333" max="3345" width="10.7109375" style="298" customWidth="1"/>
    <col min="3346" max="3588" width="9.140625" style="298"/>
    <col min="3589" max="3601" width="10.7109375" style="298" customWidth="1"/>
    <col min="3602" max="3844" width="9.140625" style="298"/>
    <col min="3845" max="3857" width="10.7109375" style="298" customWidth="1"/>
    <col min="3858" max="4100" width="9.140625" style="298"/>
    <col min="4101" max="4113" width="10.7109375" style="298" customWidth="1"/>
    <col min="4114" max="4356" width="9.140625" style="298"/>
    <col min="4357" max="4369" width="10.7109375" style="298" customWidth="1"/>
    <col min="4370" max="4612" width="9.140625" style="298"/>
    <col min="4613" max="4625" width="10.7109375" style="298" customWidth="1"/>
    <col min="4626" max="4868" width="9.140625" style="298"/>
    <col min="4869" max="4881" width="10.7109375" style="298" customWidth="1"/>
    <col min="4882" max="5124" width="9.140625" style="298"/>
    <col min="5125" max="5137" width="10.7109375" style="298" customWidth="1"/>
    <col min="5138" max="5380" width="9.140625" style="298"/>
    <col min="5381" max="5393" width="10.7109375" style="298" customWidth="1"/>
    <col min="5394" max="5636" width="9.140625" style="298"/>
    <col min="5637" max="5649" width="10.7109375" style="298" customWidth="1"/>
    <col min="5650" max="5892" width="9.140625" style="298"/>
    <col min="5893" max="5905" width="10.7109375" style="298" customWidth="1"/>
    <col min="5906" max="6148" width="9.140625" style="298"/>
    <col min="6149" max="6161" width="10.7109375" style="298" customWidth="1"/>
    <col min="6162" max="6404" width="9.140625" style="298"/>
    <col min="6405" max="6417" width="10.7109375" style="298" customWidth="1"/>
    <col min="6418" max="6660" width="9.140625" style="298"/>
    <col min="6661" max="6673" width="10.7109375" style="298" customWidth="1"/>
    <col min="6674" max="6916" width="9.140625" style="298"/>
    <col min="6917" max="6929" width="10.7109375" style="298" customWidth="1"/>
    <col min="6930" max="7172" width="9.140625" style="298"/>
    <col min="7173" max="7185" width="10.7109375" style="298" customWidth="1"/>
    <col min="7186" max="7428" width="9.140625" style="298"/>
    <col min="7429" max="7441" width="10.7109375" style="298" customWidth="1"/>
    <col min="7442" max="7684" width="9.140625" style="298"/>
    <col min="7685" max="7697" width="10.7109375" style="298" customWidth="1"/>
    <col min="7698" max="7940" width="9.140625" style="298"/>
    <col min="7941" max="7953" width="10.7109375" style="298" customWidth="1"/>
    <col min="7954" max="8196" width="9.140625" style="298"/>
    <col min="8197" max="8209" width="10.7109375" style="298" customWidth="1"/>
    <col min="8210" max="8452" width="9.140625" style="298"/>
    <col min="8453" max="8465" width="10.7109375" style="298" customWidth="1"/>
    <col min="8466" max="8708" width="9.140625" style="298"/>
    <col min="8709" max="8721" width="10.7109375" style="298" customWidth="1"/>
    <col min="8722" max="8964" width="9.140625" style="298"/>
    <col min="8965" max="8977" width="10.7109375" style="298" customWidth="1"/>
    <col min="8978" max="9220" width="9.140625" style="298"/>
    <col min="9221" max="9233" width="10.7109375" style="298" customWidth="1"/>
    <col min="9234" max="9476" width="9.140625" style="298"/>
    <col min="9477" max="9489" width="10.7109375" style="298" customWidth="1"/>
    <col min="9490" max="9732" width="9.140625" style="298"/>
    <col min="9733" max="9745" width="10.7109375" style="298" customWidth="1"/>
    <col min="9746" max="9988" width="9.140625" style="298"/>
    <col min="9989" max="10001" width="10.7109375" style="298" customWidth="1"/>
    <col min="10002" max="10244" width="9.140625" style="298"/>
    <col min="10245" max="10257" width="10.7109375" style="298" customWidth="1"/>
    <col min="10258" max="10500" width="9.140625" style="298"/>
    <col min="10501" max="10513" width="10.7109375" style="298" customWidth="1"/>
    <col min="10514" max="10756" width="9.140625" style="298"/>
    <col min="10757" max="10769" width="10.7109375" style="298" customWidth="1"/>
    <col min="10770" max="11012" width="9.140625" style="298"/>
    <col min="11013" max="11025" width="10.7109375" style="298" customWidth="1"/>
    <col min="11026" max="11268" width="9.140625" style="298"/>
    <col min="11269" max="11281" width="10.7109375" style="298" customWidth="1"/>
    <col min="11282" max="11524" width="9.140625" style="298"/>
    <col min="11525" max="11537" width="10.7109375" style="298" customWidth="1"/>
    <col min="11538" max="11780" width="9.140625" style="298"/>
    <col min="11781" max="11793" width="10.7109375" style="298" customWidth="1"/>
    <col min="11794" max="12036" width="9.140625" style="298"/>
    <col min="12037" max="12049" width="10.7109375" style="298" customWidth="1"/>
    <col min="12050" max="12292" width="9.140625" style="298"/>
    <col min="12293" max="12305" width="10.7109375" style="298" customWidth="1"/>
    <col min="12306" max="12548" width="9.140625" style="298"/>
    <col min="12549" max="12561" width="10.7109375" style="298" customWidth="1"/>
    <col min="12562" max="12804" width="9.140625" style="298"/>
    <col min="12805" max="12817" width="10.7109375" style="298" customWidth="1"/>
    <col min="12818" max="13060" width="9.140625" style="298"/>
    <col min="13061" max="13073" width="10.7109375" style="298" customWidth="1"/>
    <col min="13074" max="13316" width="9.140625" style="298"/>
    <col min="13317" max="13329" width="10.7109375" style="298" customWidth="1"/>
    <col min="13330" max="13572" width="9.140625" style="298"/>
    <col min="13573" max="13585" width="10.7109375" style="298" customWidth="1"/>
    <col min="13586" max="13828" width="9.140625" style="298"/>
    <col min="13829" max="13841" width="10.7109375" style="298" customWidth="1"/>
    <col min="13842" max="14084" width="9.140625" style="298"/>
    <col min="14085" max="14097" width="10.7109375" style="298" customWidth="1"/>
    <col min="14098" max="14340" width="9.140625" style="298"/>
    <col min="14341" max="14353" width="10.7109375" style="298" customWidth="1"/>
    <col min="14354" max="14596" width="9.140625" style="298"/>
    <col min="14597" max="14609" width="10.7109375" style="298" customWidth="1"/>
    <col min="14610" max="14852" width="9.140625" style="298"/>
    <col min="14853" max="14865" width="10.7109375" style="298" customWidth="1"/>
    <col min="14866" max="15108" width="9.140625" style="298"/>
    <col min="15109" max="15121" width="10.7109375" style="298" customWidth="1"/>
    <col min="15122" max="15364" width="9.140625" style="298"/>
    <col min="15365" max="15377" width="10.7109375" style="298" customWidth="1"/>
    <col min="15378" max="15620" width="9.140625" style="298"/>
    <col min="15621" max="15633" width="10.7109375" style="298" customWidth="1"/>
    <col min="15634" max="15876" width="9.140625" style="298"/>
    <col min="15877" max="15889" width="10.7109375" style="298" customWidth="1"/>
    <col min="15890" max="16132" width="9.140625" style="298"/>
    <col min="16133" max="16145" width="10.7109375" style="298" customWidth="1"/>
    <col min="16146" max="16384" width="9.140625" style="298"/>
  </cols>
  <sheetData>
    <row r="1" spans="1:23" x14ac:dyDescent="0.25">
      <c r="Q1" s="943" t="s">
        <v>266</v>
      </c>
      <c r="R1" s="943"/>
      <c r="S1" s="943"/>
    </row>
    <row r="2" spans="1:23" ht="20.100000000000001" customHeight="1" x14ac:dyDescent="0.25">
      <c r="A2" s="942" t="s">
        <v>221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</row>
    <row r="3" spans="1:23" ht="6.75" customHeight="1" x14ac:dyDescent="0.25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2"/>
      <c r="M3" s="323"/>
      <c r="N3" s="323"/>
      <c r="O3" s="323"/>
      <c r="P3" s="323"/>
      <c r="Q3" s="323"/>
      <c r="R3" s="323"/>
    </row>
    <row r="4" spans="1:23" ht="17.25" customHeight="1" x14ac:dyDescent="0.25">
      <c r="A4" s="468"/>
      <c r="B4" s="939">
        <f>T!G17</f>
        <v>2016</v>
      </c>
      <c r="C4" s="940"/>
      <c r="D4" s="940"/>
      <c r="E4" s="940"/>
      <c r="F4" s="940"/>
      <c r="G4" s="940"/>
      <c r="H4" s="940"/>
      <c r="I4" s="940"/>
      <c r="J4" s="940"/>
      <c r="K4" s="940"/>
      <c r="L4" s="940"/>
      <c r="M4" s="940"/>
      <c r="N4" s="940"/>
      <c r="O4" s="940"/>
      <c r="P4" s="940"/>
      <c r="Q4" s="940"/>
      <c r="R4" s="941"/>
    </row>
    <row r="5" spans="1:23" ht="32.25" customHeight="1" x14ac:dyDescent="0.25">
      <c r="A5" s="468"/>
      <c r="B5" s="574"/>
      <c r="C5" s="333"/>
      <c r="D5" s="333"/>
      <c r="E5" s="333"/>
      <c r="F5" s="575"/>
      <c r="G5" s="971" t="s">
        <v>41</v>
      </c>
      <c r="H5" s="972"/>
      <c r="I5" s="972"/>
      <c r="J5" s="972"/>
      <c r="K5" s="972"/>
      <c r="L5" s="972"/>
      <c r="M5" s="972"/>
      <c r="N5" s="972"/>
      <c r="O5" s="972"/>
      <c r="P5" s="972"/>
      <c r="Q5" s="972"/>
      <c r="R5" s="973"/>
    </row>
    <row r="6" spans="1:23" ht="27.75" customHeight="1" x14ac:dyDescent="0.25">
      <c r="A6" s="299"/>
      <c r="B6" s="968" t="s">
        <v>0</v>
      </c>
      <c r="C6" s="969"/>
      <c r="D6" s="969"/>
      <c r="E6" s="969"/>
      <c r="F6" s="970"/>
      <c r="G6" s="965" t="s">
        <v>154</v>
      </c>
      <c r="H6" s="966"/>
      <c r="I6" s="966"/>
      <c r="J6" s="966"/>
      <c r="K6" s="966"/>
      <c r="L6" s="967"/>
      <c r="M6" s="965" t="s">
        <v>1</v>
      </c>
      <c r="N6" s="966"/>
      <c r="O6" s="966"/>
      <c r="P6" s="966"/>
      <c r="Q6" s="966"/>
      <c r="R6" s="967"/>
    </row>
    <row r="7" spans="1:23" ht="12.95" customHeight="1" x14ac:dyDescent="0.25">
      <c r="A7" s="300" t="s">
        <v>164</v>
      </c>
      <c r="B7" s="545" t="s">
        <v>6</v>
      </c>
      <c r="C7" s="546" t="s">
        <v>7</v>
      </c>
      <c r="D7" s="467" t="s">
        <v>8</v>
      </c>
      <c r="E7" s="546" t="s">
        <v>9</v>
      </c>
      <c r="F7" s="573" t="s">
        <v>2</v>
      </c>
      <c r="G7" s="545" t="s">
        <v>6</v>
      </c>
      <c r="H7" s="546" t="s">
        <v>7</v>
      </c>
      <c r="I7" s="467" t="s">
        <v>8</v>
      </c>
      <c r="J7" s="546" t="s">
        <v>9</v>
      </c>
      <c r="K7" s="546" t="s">
        <v>68</v>
      </c>
      <c r="L7" s="573" t="s">
        <v>2</v>
      </c>
      <c r="M7" s="545" t="s">
        <v>6</v>
      </c>
      <c r="N7" s="546" t="s">
        <v>7</v>
      </c>
      <c r="O7" s="467" t="s">
        <v>8</v>
      </c>
      <c r="P7" s="546" t="s">
        <v>9</v>
      </c>
      <c r="Q7" s="546" t="s">
        <v>68</v>
      </c>
      <c r="R7" s="573" t="s">
        <v>2</v>
      </c>
      <c r="S7" s="409"/>
    </row>
    <row r="8" spans="1:23" ht="12.95" customHeight="1" x14ac:dyDescent="0.25">
      <c r="A8" s="301" t="s">
        <v>27</v>
      </c>
      <c r="B8" s="578">
        <v>1596</v>
      </c>
      <c r="C8" s="579">
        <v>6808</v>
      </c>
      <c r="D8" s="580">
        <v>199759</v>
      </c>
      <c r="E8" s="580">
        <v>2635433</v>
      </c>
      <c r="F8" s="581">
        <v>2843596</v>
      </c>
      <c r="G8" s="578">
        <v>410048.42874170234</v>
      </c>
      <c r="H8" s="579">
        <v>119777.75897209193</v>
      </c>
      <c r="I8" s="580">
        <v>206724.99725668522</v>
      </c>
      <c r="J8" s="580">
        <v>433296.81916669046</v>
      </c>
      <c r="K8" s="580">
        <v>17417.079975371562</v>
      </c>
      <c r="L8" s="581">
        <v>1187265.0841125415</v>
      </c>
      <c r="M8" s="578">
        <v>4373379.7340900013</v>
      </c>
      <c r="N8" s="579">
        <v>1277617.6483800001</v>
      </c>
      <c r="O8" s="580">
        <v>2205229.7391700619</v>
      </c>
      <c r="P8" s="580">
        <v>4622334.3786490923</v>
      </c>
      <c r="Q8" s="580">
        <v>185829.29387999998</v>
      </c>
      <c r="R8" s="581">
        <v>12664390.794169158</v>
      </c>
      <c r="S8" s="306"/>
      <c r="T8" s="306"/>
      <c r="U8" s="307"/>
      <c r="V8" s="307"/>
      <c r="W8" s="307"/>
    </row>
    <row r="9" spans="1:23" ht="12.95" customHeight="1" x14ac:dyDescent="0.25">
      <c r="A9" s="301" t="s">
        <v>28</v>
      </c>
      <c r="B9" s="373">
        <v>1596</v>
      </c>
      <c r="C9" s="375">
        <v>6807</v>
      </c>
      <c r="D9" s="375">
        <v>199746</v>
      </c>
      <c r="E9" s="375">
        <v>2635257</v>
      </c>
      <c r="F9" s="582">
        <v>2843406</v>
      </c>
      <c r="G9" s="373">
        <v>334152.87814183428</v>
      </c>
      <c r="H9" s="375">
        <v>93520.438530384097</v>
      </c>
      <c r="I9" s="375">
        <v>146908.78887661986</v>
      </c>
      <c r="J9" s="375">
        <v>307050.76959802728</v>
      </c>
      <c r="K9" s="375">
        <v>13345.005399937332</v>
      </c>
      <c r="L9" s="582">
        <v>894977.88054680289</v>
      </c>
      <c r="M9" s="373">
        <v>3564298.7434200002</v>
      </c>
      <c r="N9" s="375">
        <v>997528.87078000023</v>
      </c>
      <c r="O9" s="375">
        <v>1567043.8816616514</v>
      </c>
      <c r="P9" s="375">
        <v>3275442.5148613444</v>
      </c>
      <c r="Q9" s="375">
        <v>142439.10641000004</v>
      </c>
      <c r="R9" s="582">
        <v>9546753.1171329971</v>
      </c>
      <c r="S9" s="308"/>
      <c r="T9" s="308"/>
      <c r="U9" s="307"/>
      <c r="V9" s="307"/>
      <c r="W9" s="307"/>
    </row>
    <row r="10" spans="1:23" ht="12.95" customHeight="1" x14ac:dyDescent="0.25">
      <c r="A10" s="355" t="s">
        <v>29</v>
      </c>
      <c r="B10" s="378">
        <v>1597</v>
      </c>
      <c r="C10" s="380">
        <v>6751</v>
      </c>
      <c r="D10" s="380">
        <v>199788</v>
      </c>
      <c r="E10" s="380">
        <v>2634272</v>
      </c>
      <c r="F10" s="582">
        <v>2842408</v>
      </c>
      <c r="G10" s="378">
        <v>335697.1384853702</v>
      </c>
      <c r="H10" s="380">
        <v>90115.793678307207</v>
      </c>
      <c r="I10" s="380">
        <v>149163.67654209246</v>
      </c>
      <c r="J10" s="380">
        <v>306497.07245048461</v>
      </c>
      <c r="K10" s="380">
        <v>13454.228536660818</v>
      </c>
      <c r="L10" s="582">
        <v>894927.90969291527</v>
      </c>
      <c r="M10" s="378">
        <v>3587381.5599300005</v>
      </c>
      <c r="N10" s="380">
        <v>963159.80461500015</v>
      </c>
      <c r="O10" s="380">
        <v>1594197.7366123218</v>
      </c>
      <c r="P10" s="380">
        <v>3275671.2325936132</v>
      </c>
      <c r="Q10" s="380">
        <v>143879.05645000003</v>
      </c>
      <c r="R10" s="582">
        <v>9564289.3902009353</v>
      </c>
      <c r="S10" s="314"/>
      <c r="T10" s="314"/>
      <c r="U10" s="307"/>
      <c r="V10" s="307"/>
      <c r="W10" s="307"/>
    </row>
    <row r="11" spans="1:23" ht="12.95" customHeight="1" x14ac:dyDescent="0.25">
      <c r="A11" s="354" t="s">
        <v>30</v>
      </c>
      <c r="B11" s="578">
        <v>1597</v>
      </c>
      <c r="C11" s="580">
        <v>6756</v>
      </c>
      <c r="D11" s="580">
        <v>199541</v>
      </c>
      <c r="E11" s="580">
        <v>2633170</v>
      </c>
      <c r="F11" s="581">
        <v>2841064</v>
      </c>
      <c r="G11" s="578">
        <v>272104.6223017968</v>
      </c>
      <c r="H11" s="580">
        <v>61201.420087524501</v>
      </c>
      <c r="I11" s="580">
        <v>85762.869459684094</v>
      </c>
      <c r="J11" s="580">
        <v>173233.5214678878</v>
      </c>
      <c r="K11" s="580">
        <v>10382.184357370787</v>
      </c>
      <c r="L11" s="581">
        <v>602684.61767426401</v>
      </c>
      <c r="M11" s="578">
        <v>2911556.0419600005</v>
      </c>
      <c r="N11" s="580">
        <v>654891.69233999983</v>
      </c>
      <c r="O11" s="580">
        <v>917710.35577443626</v>
      </c>
      <c r="P11" s="580">
        <v>1853701.8903985268</v>
      </c>
      <c r="Q11" s="580">
        <v>111056.27602999999</v>
      </c>
      <c r="R11" s="581">
        <v>6448916.2565029636</v>
      </c>
      <c r="S11" s="308"/>
      <c r="T11" s="308"/>
      <c r="U11" s="307"/>
      <c r="V11" s="307"/>
      <c r="W11" s="307"/>
    </row>
    <row r="12" spans="1:23" ht="12.95" customHeight="1" x14ac:dyDescent="0.25">
      <c r="A12" s="354" t="s">
        <v>31</v>
      </c>
      <c r="B12" s="373">
        <v>1601</v>
      </c>
      <c r="C12" s="375">
        <v>6755</v>
      </c>
      <c r="D12" s="375">
        <v>199350</v>
      </c>
      <c r="E12" s="375">
        <v>2632406</v>
      </c>
      <c r="F12" s="582">
        <v>2840112</v>
      </c>
      <c r="G12" s="373">
        <v>250087.93937662969</v>
      </c>
      <c r="H12" s="375">
        <v>39141.535344650591</v>
      </c>
      <c r="I12" s="375">
        <v>39691.644688983892</v>
      </c>
      <c r="J12" s="375">
        <v>80273.316963731166</v>
      </c>
      <c r="K12" s="375">
        <v>6542.6257052776928</v>
      </c>
      <c r="L12" s="582">
        <v>415737.06207927305</v>
      </c>
      <c r="M12" s="373">
        <v>2681517.5939500001</v>
      </c>
      <c r="N12" s="375">
        <v>419693.50654000015</v>
      </c>
      <c r="O12" s="375">
        <v>425581.09055867954</v>
      </c>
      <c r="P12" s="375">
        <v>860711.45790430694</v>
      </c>
      <c r="Q12" s="375">
        <v>70126.970220000003</v>
      </c>
      <c r="R12" s="582">
        <v>4457630.6191729866</v>
      </c>
      <c r="S12" s="308"/>
      <c r="T12" s="308"/>
      <c r="U12" s="307"/>
      <c r="V12" s="307"/>
      <c r="W12" s="307"/>
    </row>
    <row r="13" spans="1:23" ht="12.95" customHeight="1" x14ac:dyDescent="0.25">
      <c r="A13" s="355" t="s">
        <v>32</v>
      </c>
      <c r="B13" s="378">
        <v>1603</v>
      </c>
      <c r="C13" s="380">
        <v>6756</v>
      </c>
      <c r="D13" s="380">
        <v>199059</v>
      </c>
      <c r="E13" s="380">
        <v>2630608</v>
      </c>
      <c r="F13" s="582">
        <v>2838026</v>
      </c>
      <c r="G13" s="378">
        <v>227673.84291933433</v>
      </c>
      <c r="H13" s="380">
        <v>27792.887775736181</v>
      </c>
      <c r="I13" s="380">
        <v>16554.098829509789</v>
      </c>
      <c r="J13" s="380">
        <v>35076.149336245413</v>
      </c>
      <c r="K13" s="380">
        <v>4717.1868994793949</v>
      </c>
      <c r="L13" s="582">
        <v>311814.16576030519</v>
      </c>
      <c r="M13" s="378">
        <v>2446333.3739200002</v>
      </c>
      <c r="N13" s="380">
        <v>298702.30469000002</v>
      </c>
      <c r="O13" s="380">
        <v>177910.79314575446</v>
      </c>
      <c r="P13" s="380">
        <v>376952.42137822643</v>
      </c>
      <c r="Q13" s="380">
        <v>50708.340730000011</v>
      </c>
      <c r="R13" s="582">
        <v>3350607.233863981</v>
      </c>
      <c r="S13" s="308"/>
      <c r="T13" s="308"/>
      <c r="U13" s="307"/>
      <c r="V13" s="307"/>
      <c r="W13" s="307"/>
    </row>
    <row r="14" spans="1:23" ht="12.95" customHeight="1" x14ac:dyDescent="0.25">
      <c r="A14" s="354" t="s">
        <v>33</v>
      </c>
      <c r="B14" s="578">
        <v>1604</v>
      </c>
      <c r="C14" s="580">
        <v>6767</v>
      </c>
      <c r="D14" s="580">
        <v>198944</v>
      </c>
      <c r="E14" s="580">
        <v>2628918</v>
      </c>
      <c r="F14" s="581">
        <v>2836233</v>
      </c>
      <c r="G14" s="578">
        <v>220968.48432494001</v>
      </c>
      <c r="H14" s="580">
        <v>24178.917093655033</v>
      </c>
      <c r="I14" s="580">
        <v>14795.395406804397</v>
      </c>
      <c r="J14" s="580">
        <v>32022.985863294383</v>
      </c>
      <c r="K14" s="580">
        <v>4683.9786735916277</v>
      </c>
      <c r="L14" s="581">
        <v>296649.76136228547</v>
      </c>
      <c r="M14" s="578">
        <v>2367135.8806899996</v>
      </c>
      <c r="N14" s="580">
        <v>259054.00900000002</v>
      </c>
      <c r="O14" s="580">
        <v>158527.08423812673</v>
      </c>
      <c r="P14" s="580">
        <v>343108.81607685529</v>
      </c>
      <c r="Q14" s="580">
        <v>50286.979930000001</v>
      </c>
      <c r="R14" s="581">
        <v>3178112.7699349816</v>
      </c>
      <c r="S14" s="308"/>
      <c r="T14" s="308"/>
      <c r="U14" s="307"/>
      <c r="V14" s="307"/>
      <c r="W14" s="307"/>
    </row>
    <row r="15" spans="1:23" ht="12.95" customHeight="1" x14ac:dyDescent="0.25">
      <c r="A15" s="354" t="s">
        <v>34</v>
      </c>
      <c r="B15" s="373">
        <v>1606</v>
      </c>
      <c r="C15" s="375">
        <v>6773</v>
      </c>
      <c r="D15" s="375">
        <v>198982</v>
      </c>
      <c r="E15" s="375">
        <v>2627589</v>
      </c>
      <c r="F15" s="582">
        <v>2834950</v>
      </c>
      <c r="G15" s="373">
        <v>243737.05505674388</v>
      </c>
      <c r="H15" s="375">
        <v>28006.106114820443</v>
      </c>
      <c r="I15" s="375">
        <v>16459.848925233207</v>
      </c>
      <c r="J15" s="375">
        <v>34926.38184666742</v>
      </c>
      <c r="K15" s="375">
        <v>4800.1254842320786</v>
      </c>
      <c r="L15" s="582">
        <v>327929.51742769702</v>
      </c>
      <c r="M15" s="373">
        <v>2611012.0670299996</v>
      </c>
      <c r="N15" s="375">
        <v>300062.43979000009</v>
      </c>
      <c r="O15" s="375">
        <v>176351.32721861082</v>
      </c>
      <c r="P15" s="375">
        <v>374217.85708536819</v>
      </c>
      <c r="Q15" s="375">
        <v>51500.745480000005</v>
      </c>
      <c r="R15" s="582">
        <v>3513144.4366039787</v>
      </c>
      <c r="S15" s="308"/>
      <c r="T15" s="308"/>
      <c r="U15" s="307"/>
      <c r="V15" s="307"/>
      <c r="W15" s="307"/>
    </row>
    <row r="16" spans="1:23" ht="12.95" customHeight="1" x14ac:dyDescent="0.25">
      <c r="A16" s="355" t="s">
        <v>35</v>
      </c>
      <c r="B16" s="378">
        <v>1606</v>
      </c>
      <c r="C16" s="380">
        <v>6787</v>
      </c>
      <c r="D16" s="380">
        <v>198982</v>
      </c>
      <c r="E16" s="380">
        <v>2627542</v>
      </c>
      <c r="F16" s="582">
        <v>2834917</v>
      </c>
      <c r="G16" s="378">
        <v>303515.48747192306</v>
      </c>
      <c r="H16" s="380">
        <v>30079.263493420971</v>
      </c>
      <c r="I16" s="380">
        <v>20394.723776459829</v>
      </c>
      <c r="J16" s="380">
        <v>42449.336628365148</v>
      </c>
      <c r="K16" s="380">
        <v>5554.8550543679949</v>
      </c>
      <c r="L16" s="582">
        <v>401993.66642453696</v>
      </c>
      <c r="M16" s="378">
        <v>3252427.2410899997</v>
      </c>
      <c r="N16" s="380">
        <v>322363.81409000006</v>
      </c>
      <c r="O16" s="380">
        <v>218568.41880927363</v>
      </c>
      <c r="P16" s="380">
        <v>454951.9359407117</v>
      </c>
      <c r="Q16" s="380">
        <v>59649.138730000006</v>
      </c>
      <c r="R16" s="582">
        <v>4307960.548659985</v>
      </c>
      <c r="S16" s="308"/>
      <c r="T16" s="308"/>
      <c r="U16" s="307"/>
      <c r="V16" s="307"/>
      <c r="W16" s="307"/>
    </row>
    <row r="17" spans="1:23" ht="12.95" customHeight="1" x14ac:dyDescent="0.25">
      <c r="A17" s="301" t="s">
        <v>36</v>
      </c>
      <c r="B17" s="578"/>
      <c r="C17" s="580"/>
      <c r="D17" s="580"/>
      <c r="E17" s="580"/>
      <c r="F17" s="740">
        <f t="shared" ref="F17:F19" si="0">SUM(B17:E17)</f>
        <v>0</v>
      </c>
      <c r="G17" s="703"/>
      <c r="H17" s="798"/>
      <c r="I17" s="798"/>
      <c r="J17" s="798"/>
      <c r="K17" s="798"/>
      <c r="L17" s="740">
        <f t="shared" ref="L17:L19" si="1">SUM(G17:K17)</f>
        <v>0</v>
      </c>
      <c r="M17" s="578"/>
      <c r="N17" s="580"/>
      <c r="O17" s="580"/>
      <c r="P17" s="580"/>
      <c r="Q17" s="580"/>
      <c r="R17" s="740">
        <f t="shared" ref="R17:R19" si="2">SUM(M17:Q17)</f>
        <v>0</v>
      </c>
      <c r="S17" s="308"/>
      <c r="T17" s="308"/>
      <c r="U17" s="307"/>
      <c r="V17" s="307"/>
      <c r="W17" s="307"/>
    </row>
    <row r="18" spans="1:23" ht="12.95" customHeight="1" x14ac:dyDescent="0.25">
      <c r="A18" s="301" t="s">
        <v>37</v>
      </c>
      <c r="B18" s="373"/>
      <c r="C18" s="375"/>
      <c r="D18" s="375"/>
      <c r="E18" s="375"/>
      <c r="F18" s="741">
        <f t="shared" si="0"/>
        <v>0</v>
      </c>
      <c r="G18" s="704"/>
      <c r="H18" s="722"/>
      <c r="I18" s="722"/>
      <c r="J18" s="722"/>
      <c r="K18" s="722"/>
      <c r="L18" s="741">
        <f t="shared" si="1"/>
        <v>0</v>
      </c>
      <c r="M18" s="373"/>
      <c r="N18" s="375"/>
      <c r="O18" s="375"/>
      <c r="P18" s="375"/>
      <c r="Q18" s="375"/>
      <c r="R18" s="741">
        <f t="shared" si="2"/>
        <v>0</v>
      </c>
      <c r="S18" s="308"/>
      <c r="T18" s="308"/>
      <c r="U18" s="307"/>
      <c r="V18" s="307"/>
      <c r="W18" s="307"/>
    </row>
    <row r="19" spans="1:23" ht="12.95" customHeight="1" x14ac:dyDescent="0.25">
      <c r="A19" s="309" t="s">
        <v>38</v>
      </c>
      <c r="B19" s="378"/>
      <c r="C19" s="380"/>
      <c r="D19" s="380"/>
      <c r="E19" s="380"/>
      <c r="F19" s="742">
        <f t="shared" si="0"/>
        <v>0</v>
      </c>
      <c r="G19" s="799"/>
      <c r="H19" s="800"/>
      <c r="I19" s="800"/>
      <c r="J19" s="800"/>
      <c r="K19" s="800"/>
      <c r="L19" s="742">
        <f t="shared" si="1"/>
        <v>0</v>
      </c>
      <c r="M19" s="378"/>
      <c r="N19" s="380"/>
      <c r="O19" s="380"/>
      <c r="P19" s="380"/>
      <c r="Q19" s="380"/>
      <c r="R19" s="742">
        <f t="shared" si="2"/>
        <v>0</v>
      </c>
      <c r="S19" s="548"/>
      <c r="T19" s="308"/>
      <c r="U19" s="307"/>
      <c r="V19" s="307"/>
      <c r="W19" s="307"/>
    </row>
    <row r="20" spans="1:23" ht="12.95" customHeight="1" x14ac:dyDescent="0.25">
      <c r="A20" s="301" t="s">
        <v>151</v>
      </c>
      <c r="B20" s="633">
        <f>B10</f>
        <v>1597</v>
      </c>
      <c r="C20" s="646">
        <f t="shared" ref="C20:F20" si="3">C10</f>
        <v>6751</v>
      </c>
      <c r="D20" s="646">
        <f t="shared" si="3"/>
        <v>199788</v>
      </c>
      <c r="E20" s="646">
        <f t="shared" si="3"/>
        <v>2634272</v>
      </c>
      <c r="F20" s="647">
        <f t="shared" si="3"/>
        <v>2842408</v>
      </c>
      <c r="G20" s="382">
        <f>SUM(G8:G10)</f>
        <v>1079898.4453689069</v>
      </c>
      <c r="H20" s="384">
        <f>SUM(H8:H10)</f>
        <v>303413.99118078325</v>
      </c>
      <c r="I20" s="384">
        <f t="shared" ref="I20:L20" si="4">SUM(I8:I10)</f>
        <v>502797.46267539752</v>
      </c>
      <c r="J20" s="384">
        <f t="shared" si="4"/>
        <v>1046844.6612152024</v>
      </c>
      <c r="K20" s="384">
        <f t="shared" ref="K20" si="5">SUM(K8:K10)</f>
        <v>44216.313911969715</v>
      </c>
      <c r="L20" s="583">
        <f t="shared" si="4"/>
        <v>2977170.8743522596</v>
      </c>
      <c r="M20" s="401">
        <f>SUM(M8:M10)</f>
        <v>11525060.037440002</v>
      </c>
      <c r="N20" s="386">
        <f>SUM(N8:N10)</f>
        <v>3238306.3237750009</v>
      </c>
      <c r="O20" s="386">
        <f t="shared" ref="O20:R20" si="6">SUM(O8:O10)</f>
        <v>5366471.3574440349</v>
      </c>
      <c r="P20" s="386">
        <f t="shared" si="6"/>
        <v>11173448.126104049</v>
      </c>
      <c r="Q20" s="386">
        <f t="shared" ref="Q20" si="7">SUM(Q8:Q10)</f>
        <v>472147.45674000005</v>
      </c>
      <c r="R20" s="488">
        <f t="shared" si="6"/>
        <v>31775433.301503092</v>
      </c>
    </row>
    <row r="21" spans="1:23" ht="12.95" customHeight="1" x14ac:dyDescent="0.25">
      <c r="A21" s="301" t="s">
        <v>178</v>
      </c>
      <c r="B21" s="633">
        <f>B13</f>
        <v>1603</v>
      </c>
      <c r="C21" s="859">
        <f t="shared" ref="C21:F21" si="8">C13</f>
        <v>6756</v>
      </c>
      <c r="D21" s="859">
        <f t="shared" si="8"/>
        <v>199059</v>
      </c>
      <c r="E21" s="859">
        <f t="shared" si="8"/>
        <v>2630608</v>
      </c>
      <c r="F21" s="860">
        <f t="shared" si="8"/>
        <v>2838026</v>
      </c>
      <c r="G21" s="382">
        <f>SUM(G11:G13)</f>
        <v>749866.40459776076</v>
      </c>
      <c r="H21" s="384">
        <f>SUM(H11:H13)</f>
        <v>128135.84320791127</v>
      </c>
      <c r="I21" s="384">
        <f t="shared" ref="I21:L21" si="9">SUM(I11:I13)</f>
        <v>142008.61297817776</v>
      </c>
      <c r="J21" s="384">
        <f t="shared" si="9"/>
        <v>288582.98776786437</v>
      </c>
      <c r="K21" s="384">
        <f t="shared" ref="K21" si="10">SUM(K11:K13)</f>
        <v>21641.996962127876</v>
      </c>
      <c r="L21" s="583">
        <f t="shared" si="9"/>
        <v>1330235.8455138423</v>
      </c>
      <c r="M21" s="401">
        <f>SUM(M11:M13)</f>
        <v>8039407.0098300008</v>
      </c>
      <c r="N21" s="386">
        <f>SUM(N11:N13)</f>
        <v>1373287.5035700002</v>
      </c>
      <c r="O21" s="386">
        <f t="shared" ref="O21:R21" si="11">SUM(O11:O13)</f>
        <v>1521202.2394788703</v>
      </c>
      <c r="P21" s="386">
        <f t="shared" si="11"/>
        <v>3091365.7696810602</v>
      </c>
      <c r="Q21" s="386">
        <f t="shared" ref="Q21" si="12">SUM(Q11:Q13)</f>
        <v>231891.58698000002</v>
      </c>
      <c r="R21" s="488">
        <f t="shared" si="11"/>
        <v>14257154.109539932</v>
      </c>
    </row>
    <row r="22" spans="1:23" ht="12.95" customHeight="1" x14ac:dyDescent="0.25">
      <c r="A22" s="301" t="s">
        <v>222</v>
      </c>
      <c r="B22" s="633">
        <f>B16</f>
        <v>1606</v>
      </c>
      <c r="C22" s="859">
        <f t="shared" ref="C22:F22" si="13">C16</f>
        <v>6787</v>
      </c>
      <c r="D22" s="859">
        <f t="shared" si="13"/>
        <v>198982</v>
      </c>
      <c r="E22" s="859">
        <f t="shared" si="13"/>
        <v>2627542</v>
      </c>
      <c r="F22" s="860">
        <f t="shared" si="13"/>
        <v>2834917</v>
      </c>
      <c r="G22" s="382">
        <f>SUM(G14:G16)</f>
        <v>768221.02685360704</v>
      </c>
      <c r="H22" s="384">
        <f>SUM(H14:H16)</f>
        <v>82264.286701896446</v>
      </c>
      <c r="I22" s="384">
        <f t="shared" ref="I22:L22" si="14">SUM(I14:I16)</f>
        <v>51649.968108497429</v>
      </c>
      <c r="J22" s="384">
        <f t="shared" si="14"/>
        <v>109398.70433832696</v>
      </c>
      <c r="K22" s="384">
        <f t="shared" ref="K22" si="15">SUM(K14:K16)</f>
        <v>15038.959212191701</v>
      </c>
      <c r="L22" s="583">
        <f t="shared" si="14"/>
        <v>1026572.9452145194</v>
      </c>
      <c r="M22" s="401">
        <f>SUM(M14:M16)</f>
        <v>8230575.1888099983</v>
      </c>
      <c r="N22" s="386">
        <f>SUM(N14:N16)</f>
        <v>881480.26288000005</v>
      </c>
      <c r="O22" s="386">
        <f t="shared" ref="O22:R22" si="16">SUM(O14:O16)</f>
        <v>553446.83026601118</v>
      </c>
      <c r="P22" s="386">
        <f t="shared" si="16"/>
        <v>1172278.6091029353</v>
      </c>
      <c r="Q22" s="386">
        <f t="shared" ref="Q22" si="17">SUM(Q14:Q16)</f>
        <v>161436.86414000002</v>
      </c>
      <c r="R22" s="488">
        <f t="shared" si="16"/>
        <v>10999217.755198944</v>
      </c>
    </row>
    <row r="23" spans="1:23" ht="12.95" customHeight="1" x14ac:dyDescent="0.25">
      <c r="A23" s="355" t="s">
        <v>179</v>
      </c>
      <c r="B23" s="691">
        <f>B19</f>
        <v>0</v>
      </c>
      <c r="C23" s="692">
        <f t="shared" ref="C23:F23" si="18">C19</f>
        <v>0</v>
      </c>
      <c r="D23" s="692">
        <f t="shared" si="18"/>
        <v>0</v>
      </c>
      <c r="E23" s="692">
        <f t="shared" si="18"/>
        <v>0</v>
      </c>
      <c r="F23" s="693">
        <f t="shared" si="18"/>
        <v>0</v>
      </c>
      <c r="G23" s="697">
        <f>SUM(G17:G19)</f>
        <v>0</v>
      </c>
      <c r="H23" s="698">
        <f>SUM(H17:H19)</f>
        <v>0</v>
      </c>
      <c r="I23" s="698">
        <f t="shared" ref="I23:L23" si="19">SUM(I17:I19)</f>
        <v>0</v>
      </c>
      <c r="J23" s="698">
        <f t="shared" si="19"/>
        <v>0</v>
      </c>
      <c r="K23" s="698">
        <f t="shared" ref="K23" si="20">SUM(K17:K19)</f>
        <v>0</v>
      </c>
      <c r="L23" s="699">
        <f t="shared" si="19"/>
        <v>0</v>
      </c>
      <c r="M23" s="707">
        <f>SUM(M17:M19)</f>
        <v>0</v>
      </c>
      <c r="N23" s="708">
        <f>SUM(N17:N19)</f>
        <v>0</v>
      </c>
      <c r="O23" s="708">
        <f t="shared" ref="O23:R23" si="21">SUM(O17:O19)</f>
        <v>0</v>
      </c>
      <c r="P23" s="708">
        <f t="shared" si="21"/>
        <v>0</v>
      </c>
      <c r="Q23" s="708">
        <f t="shared" ref="Q23" si="22">SUM(Q17:Q19)</f>
        <v>0</v>
      </c>
      <c r="R23" s="709">
        <f t="shared" si="21"/>
        <v>0</v>
      </c>
      <c r="S23" s="409"/>
    </row>
    <row r="24" spans="1:23" ht="12.95" customHeight="1" x14ac:dyDescent="0.25">
      <c r="A24" s="301" t="s">
        <v>180</v>
      </c>
      <c r="B24" s="578">
        <f>B13</f>
        <v>1603</v>
      </c>
      <c r="C24" s="579">
        <f t="shared" ref="C24:F24" si="23">C13</f>
        <v>6756</v>
      </c>
      <c r="D24" s="579">
        <f t="shared" si="23"/>
        <v>199059</v>
      </c>
      <c r="E24" s="579">
        <f t="shared" si="23"/>
        <v>2630608</v>
      </c>
      <c r="F24" s="861">
        <f t="shared" si="23"/>
        <v>2838026</v>
      </c>
      <c r="G24" s="578">
        <f>SUM(G8:G13)</f>
        <v>1829764.8499666678</v>
      </c>
      <c r="H24" s="579">
        <f>SUM(H8:H13)</f>
        <v>431549.83438869449</v>
      </c>
      <c r="I24" s="579">
        <f t="shared" ref="I24:L24" si="24">SUM(I8:I13)</f>
        <v>644806.07565357536</v>
      </c>
      <c r="J24" s="579">
        <f t="shared" si="24"/>
        <v>1335427.6489830667</v>
      </c>
      <c r="K24" s="579">
        <f t="shared" ref="K24" si="25">SUM(K8:K13)</f>
        <v>65858.310874097588</v>
      </c>
      <c r="L24" s="861">
        <f t="shared" si="24"/>
        <v>4307406.7198661016</v>
      </c>
      <c r="M24" s="578">
        <f>SUM(M8:M13)</f>
        <v>19564467.047270004</v>
      </c>
      <c r="N24" s="579">
        <f>SUM(N8:N13)</f>
        <v>4611593.8273450006</v>
      </c>
      <c r="O24" s="579">
        <f t="shared" ref="O24:R24" si="26">SUM(O8:O13)</f>
        <v>6887673.5969229052</v>
      </c>
      <c r="P24" s="579">
        <f t="shared" si="26"/>
        <v>14264813.89578511</v>
      </c>
      <c r="Q24" s="579">
        <f t="shared" ref="Q24" si="27">SUM(Q8:Q13)</f>
        <v>704039.04372000007</v>
      </c>
      <c r="R24" s="861">
        <f t="shared" si="26"/>
        <v>46032587.411043018</v>
      </c>
    </row>
    <row r="25" spans="1:23" ht="12.95" customHeight="1" x14ac:dyDescent="0.25">
      <c r="A25" s="301" t="s">
        <v>181</v>
      </c>
      <c r="B25" s="704">
        <f>B19</f>
        <v>0</v>
      </c>
      <c r="C25" s="705">
        <f t="shared" ref="C25:F25" si="28">C19</f>
        <v>0</v>
      </c>
      <c r="D25" s="705">
        <f t="shared" si="28"/>
        <v>0</v>
      </c>
      <c r="E25" s="705">
        <f t="shared" si="28"/>
        <v>0</v>
      </c>
      <c r="F25" s="706">
        <f t="shared" si="28"/>
        <v>0</v>
      </c>
      <c r="G25" s="704">
        <f>SUM(G14:G19)</f>
        <v>768221.02685360704</v>
      </c>
      <c r="H25" s="705">
        <f>SUM(H14:H19)</f>
        <v>82264.286701896446</v>
      </c>
      <c r="I25" s="705">
        <f t="shared" ref="I25:L25" si="29">SUM(I14:I19)</f>
        <v>51649.968108497429</v>
      </c>
      <c r="J25" s="705">
        <f t="shared" si="29"/>
        <v>109398.70433832696</v>
      </c>
      <c r="K25" s="705">
        <f t="shared" ref="K25" si="30">SUM(K14:K19)</f>
        <v>15038.959212191701</v>
      </c>
      <c r="L25" s="706">
        <f t="shared" si="29"/>
        <v>1026572.9452145194</v>
      </c>
      <c r="M25" s="704">
        <f>SUM(M14:M19)</f>
        <v>8230575.1888099983</v>
      </c>
      <c r="N25" s="705">
        <f>SUM(N14:N19)</f>
        <v>881480.26288000005</v>
      </c>
      <c r="O25" s="705">
        <f t="shared" ref="O25:R25" si="31">SUM(O14:O19)</f>
        <v>553446.83026601118</v>
      </c>
      <c r="P25" s="705">
        <f t="shared" si="31"/>
        <v>1172278.6091029353</v>
      </c>
      <c r="Q25" s="705">
        <f t="shared" ref="Q25" si="32">SUM(Q14:Q19)</f>
        <v>161436.86414000002</v>
      </c>
      <c r="R25" s="706">
        <f t="shared" si="31"/>
        <v>10999217.755198944</v>
      </c>
    </row>
    <row r="26" spans="1:23" ht="12.95" customHeight="1" x14ac:dyDescent="0.25">
      <c r="A26" s="340" t="s">
        <v>166</v>
      </c>
      <c r="B26" s="694">
        <f>B19</f>
        <v>0</v>
      </c>
      <c r="C26" s="695">
        <f t="shared" ref="C26:F26" si="33">C19</f>
        <v>0</v>
      </c>
      <c r="D26" s="695">
        <f t="shared" si="33"/>
        <v>0</v>
      </c>
      <c r="E26" s="695">
        <f t="shared" si="33"/>
        <v>0</v>
      </c>
      <c r="F26" s="696">
        <f t="shared" si="33"/>
        <v>0</v>
      </c>
      <c r="G26" s="700">
        <f>SUM(G8:G19)</f>
        <v>2597985.8768202751</v>
      </c>
      <c r="H26" s="701">
        <f>SUM(H8:H19)</f>
        <v>513814.12109059095</v>
      </c>
      <c r="I26" s="701">
        <f t="shared" ref="I26:L26" si="34">SUM(I8:I19)</f>
        <v>696456.0437620728</v>
      </c>
      <c r="J26" s="701">
        <f t="shared" si="34"/>
        <v>1444826.3533213937</v>
      </c>
      <c r="K26" s="701">
        <f t="shared" ref="K26" si="35">SUM(K8:K19)</f>
        <v>80897.270086289282</v>
      </c>
      <c r="L26" s="702">
        <f t="shared" si="34"/>
        <v>5333979.6650806209</v>
      </c>
      <c r="M26" s="710">
        <f>SUM(M8:M19)</f>
        <v>27795042.236080006</v>
      </c>
      <c r="N26" s="711">
        <f>SUM(N8:N19)</f>
        <v>5493074.0902250009</v>
      </c>
      <c r="O26" s="711">
        <f t="shared" ref="O26:R26" si="36">SUM(O8:O19)</f>
        <v>7441120.4271889161</v>
      </c>
      <c r="P26" s="711">
        <f t="shared" si="36"/>
        <v>15437092.504888045</v>
      </c>
      <c r="Q26" s="711">
        <f t="shared" ref="Q26" si="37">SUM(Q8:Q19)</f>
        <v>865475.90786000015</v>
      </c>
      <c r="R26" s="712">
        <f t="shared" si="36"/>
        <v>57031805.166241966</v>
      </c>
      <c r="S26" s="549"/>
    </row>
    <row r="27" spans="1:23" ht="15" customHeight="1" x14ac:dyDescent="0.25">
      <c r="B27" s="574"/>
      <c r="C27" s="333"/>
      <c r="E27" s="333"/>
      <c r="F27" s="575"/>
      <c r="H27" s="333"/>
      <c r="I27" s="333"/>
      <c r="J27" s="333"/>
      <c r="M27" s="574"/>
      <c r="N27" s="333"/>
      <c r="O27" s="333"/>
      <c r="P27" s="333"/>
      <c r="Q27" s="333"/>
      <c r="R27" s="575"/>
      <c r="S27" s="333"/>
    </row>
    <row r="28" spans="1:23" x14ac:dyDescent="0.25">
      <c r="B28" s="319"/>
      <c r="F28" s="332"/>
      <c r="M28" s="319"/>
      <c r="R28" s="332"/>
    </row>
    <row r="29" spans="1:23" ht="12" customHeight="1" x14ac:dyDescent="0.25">
      <c r="A29" s="451"/>
      <c r="B29" s="831" t="str">
        <f>B7</f>
        <v>VO</v>
      </c>
      <c r="C29" s="832" t="str">
        <f t="shared" ref="C29:E29" si="38">C7</f>
        <v>SO</v>
      </c>
      <c r="D29" s="832" t="str">
        <f t="shared" si="38"/>
        <v>MO</v>
      </c>
      <c r="E29" s="832" t="str">
        <f t="shared" si="38"/>
        <v>DOM</v>
      </c>
      <c r="F29" s="576"/>
      <c r="G29" s="584"/>
      <c r="H29" s="585" t="str">
        <f>G7</f>
        <v>VO</v>
      </c>
      <c r="I29" s="585" t="str">
        <f t="shared" ref="I29:K29" si="39">H7</f>
        <v>SO</v>
      </c>
      <c r="J29" s="585" t="str">
        <f t="shared" si="39"/>
        <v>MO</v>
      </c>
      <c r="K29" s="585" t="str">
        <f t="shared" si="39"/>
        <v>DOM</v>
      </c>
      <c r="L29" s="833"/>
      <c r="M29" s="588"/>
      <c r="N29" s="585" t="str">
        <f>M7</f>
        <v>VO</v>
      </c>
      <c r="O29" s="585" t="str">
        <f t="shared" ref="O29:Q29" si="40">N7</f>
        <v>SO</v>
      </c>
      <c r="P29" s="585" t="str">
        <f t="shared" si="40"/>
        <v>MO</v>
      </c>
      <c r="Q29" s="585" t="str">
        <f t="shared" si="40"/>
        <v>DOM</v>
      </c>
      <c r="R29" s="576"/>
      <c r="S29" s="451"/>
    </row>
    <row r="30" spans="1:23" ht="12" customHeight="1" x14ac:dyDescent="0.25">
      <c r="B30" s="370">
        <f>B20</f>
        <v>1597</v>
      </c>
      <c r="C30" s="306">
        <f>C20</f>
        <v>6751</v>
      </c>
      <c r="D30" s="306">
        <f t="shared" ref="D30:E30" si="41">D20</f>
        <v>199788</v>
      </c>
      <c r="E30" s="306">
        <f t="shared" si="41"/>
        <v>2634272</v>
      </c>
      <c r="F30" s="577"/>
      <c r="G30" s="586" t="str">
        <f>A20</f>
        <v>I. čtvrtletí</v>
      </c>
      <c r="H30" s="587">
        <f>G20/1000</f>
        <v>1079.898445368907</v>
      </c>
      <c r="I30" s="587">
        <f t="shared" ref="I30:K30" si="42">H20/1000</f>
        <v>303.41399118078323</v>
      </c>
      <c r="J30" s="587">
        <f t="shared" si="42"/>
        <v>502.79746267539753</v>
      </c>
      <c r="K30" s="587">
        <f t="shared" si="42"/>
        <v>1046.8446612152024</v>
      </c>
      <c r="L30" s="834"/>
      <c r="M30" s="589" t="str">
        <f>A20</f>
        <v>I. čtvrtletí</v>
      </c>
      <c r="N30" s="590">
        <f>M20/1000</f>
        <v>11525.060037440002</v>
      </c>
      <c r="O30" s="590">
        <f t="shared" ref="O30:Q30" si="43">N20/1000</f>
        <v>3238.3063237750007</v>
      </c>
      <c r="P30" s="590">
        <f t="shared" si="43"/>
        <v>5366.4713574440348</v>
      </c>
      <c r="Q30" s="590">
        <f t="shared" si="43"/>
        <v>11173.448126104049</v>
      </c>
      <c r="R30" s="577"/>
    </row>
    <row r="31" spans="1:23" ht="12" customHeight="1" x14ac:dyDescent="0.25">
      <c r="B31" s="319"/>
      <c r="E31" s="321"/>
      <c r="F31" s="577"/>
      <c r="G31" s="586" t="str">
        <f t="shared" ref="G31:G33" si="44">A21</f>
        <v>II. čtvrtletí</v>
      </c>
      <c r="H31" s="587">
        <f t="shared" ref="H31:K33" si="45">G21/1000</f>
        <v>749.86640459776072</v>
      </c>
      <c r="I31" s="587">
        <f t="shared" si="45"/>
        <v>128.13584320791128</v>
      </c>
      <c r="J31" s="587">
        <f t="shared" si="45"/>
        <v>142.00861297817775</v>
      </c>
      <c r="K31" s="587">
        <f t="shared" si="45"/>
        <v>288.58298776786438</v>
      </c>
      <c r="L31" s="834"/>
      <c r="M31" s="589" t="str">
        <f t="shared" ref="M31:M33" si="46">A21</f>
        <v>II. čtvrtletí</v>
      </c>
      <c r="N31" s="590">
        <f t="shared" ref="N31:Q31" si="47">M21/1000</f>
        <v>8039.4070098300008</v>
      </c>
      <c r="O31" s="590">
        <f t="shared" si="47"/>
        <v>1373.2875035700001</v>
      </c>
      <c r="P31" s="590">
        <f t="shared" si="47"/>
        <v>1521.2022394788703</v>
      </c>
      <c r="Q31" s="590">
        <f t="shared" si="47"/>
        <v>3091.3657696810601</v>
      </c>
      <c r="R31" s="577"/>
    </row>
    <row r="32" spans="1:23" ht="12" customHeight="1" x14ac:dyDescent="0.25">
      <c r="B32" s="319"/>
      <c r="E32" s="321"/>
      <c r="F32" s="577"/>
      <c r="G32" s="586" t="str">
        <f t="shared" si="44"/>
        <v>III. čtvrtletí</v>
      </c>
      <c r="H32" s="587">
        <f t="shared" si="45"/>
        <v>768.22102685360699</v>
      </c>
      <c r="I32" s="587">
        <f t="shared" si="45"/>
        <v>82.264286701896452</v>
      </c>
      <c r="J32" s="587">
        <f t="shared" si="45"/>
        <v>51.649968108497426</v>
      </c>
      <c r="K32" s="587">
        <f t="shared" si="45"/>
        <v>109.39870433832697</v>
      </c>
      <c r="L32" s="834"/>
      <c r="M32" s="589" t="str">
        <f t="shared" si="46"/>
        <v>III. čtvrtletí</v>
      </c>
      <c r="N32" s="590">
        <f t="shared" ref="N32:Q32" si="48">M22/1000</f>
        <v>8230.5751888099985</v>
      </c>
      <c r="O32" s="590">
        <f t="shared" si="48"/>
        <v>881.48026288000005</v>
      </c>
      <c r="P32" s="590">
        <f t="shared" si="48"/>
        <v>553.44683026601115</v>
      </c>
      <c r="Q32" s="590">
        <f t="shared" si="48"/>
        <v>1172.2786091029352</v>
      </c>
      <c r="R32" s="577"/>
    </row>
    <row r="33" spans="2:18" ht="12" customHeight="1" x14ac:dyDescent="0.25">
      <c r="B33" s="319"/>
      <c r="E33" s="321"/>
      <c r="F33" s="577"/>
      <c r="G33" s="586" t="str">
        <f t="shared" si="44"/>
        <v>IV. čtvrtletí</v>
      </c>
      <c r="H33" s="587">
        <f t="shared" si="45"/>
        <v>0</v>
      </c>
      <c r="I33" s="587">
        <f t="shared" si="45"/>
        <v>0</v>
      </c>
      <c r="J33" s="587">
        <f t="shared" si="45"/>
        <v>0</v>
      </c>
      <c r="K33" s="587">
        <f t="shared" si="45"/>
        <v>0</v>
      </c>
      <c r="L33" s="834"/>
      <c r="M33" s="589" t="str">
        <f t="shared" si="46"/>
        <v>IV. čtvrtletí</v>
      </c>
      <c r="N33" s="590">
        <f t="shared" ref="N33:Q33" si="49">M23/1000</f>
        <v>0</v>
      </c>
      <c r="O33" s="590">
        <f t="shared" si="49"/>
        <v>0</v>
      </c>
      <c r="P33" s="590">
        <f t="shared" si="49"/>
        <v>0</v>
      </c>
      <c r="Q33" s="590">
        <f t="shared" si="49"/>
        <v>0</v>
      </c>
      <c r="R33" s="577"/>
    </row>
    <row r="34" spans="2:18" ht="12" customHeight="1" x14ac:dyDescent="0.25">
      <c r="B34" s="319"/>
      <c r="E34" s="321"/>
      <c r="F34" s="577"/>
      <c r="G34" s="321"/>
      <c r="H34" s="321"/>
      <c r="M34" s="319"/>
      <c r="O34" s="321"/>
      <c r="P34" s="321"/>
      <c r="Q34" s="321"/>
      <c r="R34" s="577"/>
    </row>
    <row r="35" spans="2:18" ht="12" customHeight="1" x14ac:dyDescent="0.25">
      <c r="B35" s="319"/>
      <c r="D35" s="964" t="str">
        <f>T!E17</f>
        <v>III. čtvrtletí</v>
      </c>
      <c r="E35" s="321"/>
      <c r="F35" s="577"/>
      <c r="G35" s="321"/>
      <c r="H35" s="321"/>
      <c r="M35" s="319"/>
      <c r="O35" s="321"/>
      <c r="P35" s="321"/>
      <c r="Q35" s="321"/>
      <c r="R35" s="577"/>
    </row>
    <row r="36" spans="2:18" ht="12" customHeight="1" x14ac:dyDescent="0.25">
      <c r="B36" s="319"/>
      <c r="D36" s="964"/>
      <c r="E36" s="321"/>
      <c r="F36" s="577"/>
      <c r="G36" s="321"/>
      <c r="H36" s="321"/>
      <c r="M36" s="319"/>
      <c r="O36" s="321"/>
      <c r="P36" s="321"/>
      <c r="Q36" s="321"/>
      <c r="R36" s="577"/>
    </row>
    <row r="37" spans="2:18" ht="12" customHeight="1" x14ac:dyDescent="0.25">
      <c r="E37" s="321"/>
      <c r="F37" s="321"/>
      <c r="G37" s="321"/>
      <c r="H37" s="321"/>
      <c r="O37" s="321"/>
      <c r="P37" s="321"/>
      <c r="Q37" s="321"/>
      <c r="R37" s="321"/>
    </row>
    <row r="38" spans="2:18" ht="12" customHeight="1" x14ac:dyDescent="0.25">
      <c r="E38" s="321"/>
      <c r="F38" s="321"/>
      <c r="G38" s="321"/>
      <c r="H38" s="321"/>
      <c r="O38" s="321"/>
      <c r="P38" s="321"/>
      <c r="Q38" s="321"/>
      <c r="R38" s="321"/>
    </row>
    <row r="39" spans="2:18" ht="12" customHeight="1" x14ac:dyDescent="0.25">
      <c r="E39" s="321"/>
      <c r="F39" s="321"/>
      <c r="G39" s="321"/>
      <c r="H39" s="321"/>
      <c r="O39" s="321"/>
      <c r="P39" s="321"/>
      <c r="Q39" s="321"/>
      <c r="R39" s="321"/>
    </row>
    <row r="40" spans="2:18" ht="12" customHeight="1" x14ac:dyDescent="0.25">
      <c r="E40" s="321"/>
      <c r="F40" s="321"/>
      <c r="G40" s="321"/>
      <c r="H40" s="321"/>
      <c r="O40" s="321"/>
      <c r="P40" s="321"/>
      <c r="Q40" s="321"/>
      <c r="R40" s="321"/>
    </row>
    <row r="41" spans="2:18" ht="12" customHeight="1" x14ac:dyDescent="0.25">
      <c r="E41" s="321"/>
      <c r="F41" s="321"/>
      <c r="G41" s="321"/>
      <c r="H41" s="321"/>
      <c r="O41" s="321"/>
      <c r="P41" s="321"/>
      <c r="Q41" s="321"/>
      <c r="R41" s="321"/>
    </row>
    <row r="42" spans="2:18" ht="12" customHeight="1" x14ac:dyDescent="0.25"/>
    <row r="43" spans="2:18" ht="12" customHeight="1" x14ac:dyDescent="0.25"/>
    <row r="44" spans="2:18" ht="12" customHeight="1" x14ac:dyDescent="0.25"/>
    <row r="45" spans="2:18" ht="12" customHeight="1" x14ac:dyDescent="0.25"/>
    <row r="46" spans="2:18" ht="12" customHeight="1" x14ac:dyDescent="0.25"/>
  </sheetData>
  <mergeCells count="8">
    <mergeCell ref="D35:D36"/>
    <mergeCell ref="Q1:S1"/>
    <mergeCell ref="G6:L6"/>
    <mergeCell ref="M6:R6"/>
    <mergeCell ref="A2:S2"/>
    <mergeCell ref="B4:R4"/>
    <mergeCell ref="B6:F6"/>
    <mergeCell ref="G5:R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view="pageBreakPreview" topLeftCell="A4" zoomScaleNormal="100" zoomScaleSheetLayoutView="100" workbookViewId="0">
      <selection activeCell="H34" sqref="H34"/>
    </sheetView>
  </sheetViews>
  <sheetFormatPr defaultRowHeight="12.75" x14ac:dyDescent="0.2"/>
  <cols>
    <col min="1" max="1" width="17.7109375" style="126" customWidth="1"/>
    <col min="2" max="3" width="8.7109375" style="126" customWidth="1"/>
    <col min="4" max="4" width="7.7109375" style="126" customWidth="1"/>
    <col min="5" max="6" width="8.7109375" style="126" customWidth="1"/>
    <col min="7" max="7" width="7.7109375" style="126" customWidth="1"/>
    <col min="8" max="9" width="8.7109375" style="126" customWidth="1"/>
    <col min="10" max="10" width="7.7109375" style="126" customWidth="1"/>
    <col min="11" max="11" width="1.7109375" style="126" customWidth="1"/>
    <col min="12" max="13" width="7.7109375" style="126" customWidth="1"/>
    <col min="14" max="16384" width="9.140625" style="126"/>
  </cols>
  <sheetData>
    <row r="1" spans="1:12" ht="13.5" x14ac:dyDescent="0.25">
      <c r="F1" s="457"/>
      <c r="I1" s="943" t="s">
        <v>267</v>
      </c>
      <c r="J1" s="943"/>
      <c r="K1" s="943"/>
      <c r="L1" s="500"/>
    </row>
    <row r="2" spans="1:12" ht="6.75" customHeight="1" x14ac:dyDescent="0.2"/>
    <row r="3" spans="1:12" ht="30" customHeight="1" x14ac:dyDescent="0.2">
      <c r="A3" s="988" t="s">
        <v>100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</row>
    <row r="4" spans="1:12" ht="15" customHeight="1" x14ac:dyDescent="0.2">
      <c r="A4" s="504"/>
      <c r="B4" s="983">
        <f>T!G17</f>
        <v>2016</v>
      </c>
      <c r="C4" s="984"/>
      <c r="D4" s="984"/>
      <c r="E4" s="984"/>
      <c r="F4" s="984"/>
      <c r="G4" s="984"/>
      <c r="H4" s="984"/>
      <c r="I4" s="984"/>
      <c r="J4" s="985"/>
    </row>
    <row r="5" spans="1:12" ht="15.75" customHeight="1" x14ac:dyDescent="0.2">
      <c r="A5" s="989"/>
      <c r="B5" s="980" t="str">
        <f>T!J20</f>
        <v>červenec</v>
      </c>
      <c r="C5" s="981"/>
      <c r="D5" s="982"/>
      <c r="E5" s="980" t="str">
        <f>T!J21</f>
        <v>srpen</v>
      </c>
      <c r="F5" s="981"/>
      <c r="G5" s="982"/>
      <c r="H5" s="980" t="str">
        <f>T!J22</f>
        <v>září</v>
      </c>
      <c r="I5" s="981"/>
      <c r="J5" s="982"/>
    </row>
    <row r="6" spans="1:12" ht="18" customHeight="1" x14ac:dyDescent="0.2">
      <c r="A6" s="989"/>
      <c r="B6" s="148"/>
      <c r="D6" s="167"/>
      <c r="E6" s="148"/>
      <c r="G6" s="167"/>
      <c r="H6" s="148"/>
      <c r="J6" s="167"/>
    </row>
    <row r="7" spans="1:12" ht="27.75" customHeight="1" x14ac:dyDescent="0.25">
      <c r="A7" s="989"/>
      <c r="B7" s="986" t="s">
        <v>41</v>
      </c>
      <c r="C7" s="987"/>
      <c r="D7" s="362" t="s">
        <v>49</v>
      </c>
      <c r="E7" s="986" t="s">
        <v>41</v>
      </c>
      <c r="F7" s="987"/>
      <c r="G7" s="362" t="s">
        <v>49</v>
      </c>
      <c r="H7" s="986" t="s">
        <v>41</v>
      </c>
      <c r="I7" s="987"/>
      <c r="J7" s="362" t="s">
        <v>49</v>
      </c>
    </row>
    <row r="8" spans="1:12" ht="14.1" customHeight="1" x14ac:dyDescent="0.25">
      <c r="A8" s="528" t="s">
        <v>203</v>
      </c>
      <c r="B8" s="163" t="s">
        <v>154</v>
      </c>
      <c r="C8" s="364" t="s">
        <v>1</v>
      </c>
      <c r="D8" s="251" t="s">
        <v>12</v>
      </c>
      <c r="E8" s="163" t="s">
        <v>154</v>
      </c>
      <c r="F8" s="364" t="s">
        <v>1</v>
      </c>
      <c r="G8" s="251" t="s">
        <v>12</v>
      </c>
      <c r="H8" s="163" t="s">
        <v>154</v>
      </c>
      <c r="I8" s="364" t="s">
        <v>1</v>
      </c>
      <c r="J8" s="251" t="s">
        <v>12</v>
      </c>
      <c r="K8" s="228"/>
    </row>
    <row r="9" spans="1:12" ht="12.95" customHeight="1" x14ac:dyDescent="0.25">
      <c r="A9" s="529">
        <v>1</v>
      </c>
      <c r="B9" s="151">
        <v>10867.008228760342</v>
      </c>
      <c r="C9" s="133">
        <v>116466.94730967742</v>
      </c>
      <c r="D9" s="506">
        <v>20.8</v>
      </c>
      <c r="E9" s="133">
        <v>8887.8579930962842</v>
      </c>
      <c r="F9" s="133">
        <v>95236.64043870967</v>
      </c>
      <c r="G9" s="505">
        <v>16.2</v>
      </c>
      <c r="H9" s="151">
        <v>13732.249306639111</v>
      </c>
      <c r="I9" s="133">
        <v>147305.33751666668</v>
      </c>
      <c r="J9" s="506">
        <v>17.899999999999999</v>
      </c>
    </row>
    <row r="10" spans="1:12" ht="12.95" customHeight="1" x14ac:dyDescent="0.25">
      <c r="A10" s="524">
        <v>2</v>
      </c>
      <c r="B10" s="507">
        <v>8166.4476795063938</v>
      </c>
      <c r="C10" s="508">
        <v>87497.057309677417</v>
      </c>
      <c r="D10" s="509">
        <v>19.8</v>
      </c>
      <c r="E10" s="508">
        <v>10806.204283016103</v>
      </c>
      <c r="F10" s="508">
        <v>115740.75043870967</v>
      </c>
      <c r="G10" s="510">
        <v>16.899999999999999</v>
      </c>
      <c r="H10" s="507">
        <v>12370.760531683256</v>
      </c>
      <c r="I10" s="508">
        <v>132714.79451666668</v>
      </c>
      <c r="J10" s="509">
        <v>18</v>
      </c>
    </row>
    <row r="11" spans="1:12" ht="12.95" customHeight="1" x14ac:dyDescent="0.25">
      <c r="A11" s="524">
        <v>3</v>
      </c>
      <c r="B11" s="507">
        <v>8358.8716409253939</v>
      </c>
      <c r="C11" s="508">
        <v>89557.10730967742</v>
      </c>
      <c r="D11" s="509">
        <v>15</v>
      </c>
      <c r="E11" s="508">
        <v>8836.1030915278043</v>
      </c>
      <c r="F11" s="508">
        <v>94680.739438709672</v>
      </c>
      <c r="G11" s="510">
        <v>18.899999999999999</v>
      </c>
      <c r="H11" s="507">
        <v>8614.1095078420949</v>
      </c>
      <c r="I11" s="508">
        <v>92333.576516666668</v>
      </c>
      <c r="J11" s="509">
        <v>18.3</v>
      </c>
    </row>
    <row r="12" spans="1:12" ht="12.95" customHeight="1" x14ac:dyDescent="0.25">
      <c r="A12" s="524">
        <v>4</v>
      </c>
      <c r="B12" s="507">
        <v>9089.7501610513045</v>
      </c>
      <c r="C12" s="508">
        <v>97381.528309677422</v>
      </c>
      <c r="D12" s="509">
        <v>16</v>
      </c>
      <c r="E12" s="508">
        <v>8732.5824442253452</v>
      </c>
      <c r="F12" s="508">
        <v>93575.585438709677</v>
      </c>
      <c r="G12" s="510">
        <v>22.8</v>
      </c>
      <c r="H12" s="507">
        <v>8662.615159956229</v>
      </c>
      <c r="I12" s="508">
        <v>92851.034516666667</v>
      </c>
      <c r="J12" s="509">
        <v>19.100000000000001</v>
      </c>
    </row>
    <row r="13" spans="1:12" ht="12.95" customHeight="1" x14ac:dyDescent="0.25">
      <c r="A13" s="524">
        <v>5</v>
      </c>
      <c r="B13" s="507">
        <v>8220.2313069838983</v>
      </c>
      <c r="C13" s="508">
        <v>88069.237309677424</v>
      </c>
      <c r="D13" s="509">
        <v>19.2</v>
      </c>
      <c r="E13" s="508">
        <v>9750.629827605675</v>
      </c>
      <c r="F13" s="508">
        <v>104469.03743870968</v>
      </c>
      <c r="G13" s="510">
        <v>16.399999999999999</v>
      </c>
      <c r="H13" s="507">
        <v>13692.108157492676</v>
      </c>
      <c r="I13" s="508">
        <v>146758.55751666668</v>
      </c>
      <c r="J13" s="509">
        <v>14.9</v>
      </c>
    </row>
    <row r="14" spans="1:12" ht="12.95" customHeight="1" x14ac:dyDescent="0.25">
      <c r="A14" s="524">
        <v>6</v>
      </c>
      <c r="B14" s="507">
        <v>8845.8471568704899</v>
      </c>
      <c r="C14" s="508">
        <v>94767.880309677421</v>
      </c>
      <c r="D14" s="509">
        <v>15.4</v>
      </c>
      <c r="E14" s="508">
        <v>7347.9961850727759</v>
      </c>
      <c r="F14" s="508">
        <v>78739.011438709669</v>
      </c>
      <c r="G14" s="510">
        <v>16.399999999999999</v>
      </c>
      <c r="H14" s="507">
        <v>13634.33812226563</v>
      </c>
      <c r="I14" s="508">
        <v>146163.53051666668</v>
      </c>
      <c r="J14" s="509">
        <v>15.4</v>
      </c>
    </row>
    <row r="15" spans="1:12" ht="12.95" customHeight="1" x14ac:dyDescent="0.25">
      <c r="A15" s="524">
        <v>7</v>
      </c>
      <c r="B15" s="507">
        <v>10079.08396900176</v>
      </c>
      <c r="C15" s="508">
        <v>107979.10530967743</v>
      </c>
      <c r="D15" s="509">
        <v>15.9</v>
      </c>
      <c r="E15" s="508">
        <v>7668.7155520337255</v>
      </c>
      <c r="F15" s="508">
        <v>82183.277438709672</v>
      </c>
      <c r="G15" s="510">
        <v>17.3</v>
      </c>
      <c r="H15" s="507">
        <v>14332.245459254964</v>
      </c>
      <c r="I15" s="508">
        <v>153658.55751666668</v>
      </c>
      <c r="J15" s="509">
        <v>17.899999999999999</v>
      </c>
    </row>
    <row r="16" spans="1:12" ht="12.95" customHeight="1" x14ac:dyDescent="0.25">
      <c r="A16" s="524">
        <v>8</v>
      </c>
      <c r="B16" s="507">
        <v>9430.7975937946285</v>
      </c>
      <c r="C16" s="508">
        <v>101035.03730967743</v>
      </c>
      <c r="D16" s="509">
        <v>19.899999999999999</v>
      </c>
      <c r="E16" s="508">
        <v>8895.7687144418214</v>
      </c>
      <c r="F16" s="508">
        <v>95321.789438709675</v>
      </c>
      <c r="G16" s="510">
        <v>20.399999999999999</v>
      </c>
      <c r="H16" s="507">
        <v>13018.159146070857</v>
      </c>
      <c r="I16" s="508">
        <v>139559.00751666669</v>
      </c>
      <c r="J16" s="509">
        <v>19.3</v>
      </c>
    </row>
    <row r="17" spans="1:11" ht="12.95" customHeight="1" x14ac:dyDescent="0.25">
      <c r="A17" s="524">
        <v>9</v>
      </c>
      <c r="B17" s="507">
        <v>8114.374043304776</v>
      </c>
      <c r="C17" s="508">
        <v>86939.475309677422</v>
      </c>
      <c r="D17" s="509">
        <v>18.600000000000001</v>
      </c>
      <c r="E17" s="508">
        <v>11550.149552094952</v>
      </c>
      <c r="F17" s="508">
        <v>123765.65243870967</v>
      </c>
      <c r="G17" s="510">
        <v>15.5</v>
      </c>
      <c r="H17" s="507">
        <v>12233.993994421919</v>
      </c>
      <c r="I17" s="508">
        <v>131079.16251666666</v>
      </c>
      <c r="J17" s="509">
        <v>19.8</v>
      </c>
    </row>
    <row r="18" spans="1:11" ht="12.95" customHeight="1" x14ac:dyDescent="0.25">
      <c r="A18" s="524">
        <v>10</v>
      </c>
      <c r="B18" s="507">
        <v>8097.2516900018163</v>
      </c>
      <c r="C18" s="508">
        <v>86750.483309677424</v>
      </c>
      <c r="D18" s="509">
        <v>21.9</v>
      </c>
      <c r="E18" s="508">
        <v>12183.075049222345</v>
      </c>
      <c r="F18" s="508">
        <v>130538.16643870968</v>
      </c>
      <c r="G18" s="510">
        <v>11.3</v>
      </c>
      <c r="H18" s="507">
        <v>8356.3742903783495</v>
      </c>
      <c r="I18" s="508">
        <v>89570.876516666671</v>
      </c>
      <c r="J18" s="509">
        <v>20.2</v>
      </c>
    </row>
    <row r="19" spans="1:11" ht="12.95" customHeight="1" x14ac:dyDescent="0.25">
      <c r="A19" s="524">
        <v>11</v>
      </c>
      <c r="B19" s="511">
        <v>11146.685680956798</v>
      </c>
      <c r="C19" s="512">
        <v>119373.58430967742</v>
      </c>
      <c r="D19" s="509">
        <v>24.8</v>
      </c>
      <c r="E19" s="512">
        <v>10415.915363252834</v>
      </c>
      <c r="F19" s="512">
        <v>111612.84543870967</v>
      </c>
      <c r="G19" s="510">
        <v>11.5</v>
      </c>
      <c r="H19" s="511">
        <v>8973.2260240109699</v>
      </c>
      <c r="I19" s="512">
        <v>96175.616516666661</v>
      </c>
      <c r="J19" s="509">
        <v>20.399999999999999</v>
      </c>
      <c r="K19" s="239"/>
    </row>
    <row r="20" spans="1:11" ht="12.95" customHeight="1" x14ac:dyDescent="0.25">
      <c r="A20" s="524">
        <v>12</v>
      </c>
      <c r="B20" s="511">
        <v>11780.727765570611</v>
      </c>
      <c r="C20" s="512">
        <v>126173.37030967743</v>
      </c>
      <c r="D20" s="509">
        <v>19.600000000000001</v>
      </c>
      <c r="E20" s="512">
        <v>11743.516218004075</v>
      </c>
      <c r="F20" s="512">
        <v>125831.95343870968</v>
      </c>
      <c r="G20" s="510">
        <v>14</v>
      </c>
      <c r="H20" s="511">
        <v>14187.162834262388</v>
      </c>
      <c r="I20" s="512">
        <v>151967.29651666668</v>
      </c>
      <c r="J20" s="509">
        <v>20.7</v>
      </c>
      <c r="K20" s="239"/>
    </row>
    <row r="21" spans="1:11" ht="12.95" customHeight="1" x14ac:dyDescent="0.2">
      <c r="A21" s="524">
        <v>13</v>
      </c>
      <c r="B21" s="511">
        <v>12668.67818532007</v>
      </c>
      <c r="C21" s="512">
        <v>135698.51230967743</v>
      </c>
      <c r="D21" s="513">
        <v>17.8</v>
      </c>
      <c r="E21" s="512">
        <v>7929.9953138878845</v>
      </c>
      <c r="F21" s="512">
        <v>84983.95743870968</v>
      </c>
      <c r="G21" s="514">
        <v>17.7</v>
      </c>
      <c r="H21" s="511">
        <v>13908.659483869018</v>
      </c>
      <c r="I21" s="512">
        <v>149068.66051666668</v>
      </c>
      <c r="J21" s="513">
        <v>20.3</v>
      </c>
      <c r="K21" s="239"/>
    </row>
    <row r="22" spans="1:11" ht="12.95" customHeight="1" x14ac:dyDescent="0.2">
      <c r="A22" s="524">
        <v>14</v>
      </c>
      <c r="B22" s="511">
        <v>12844.91934018575</v>
      </c>
      <c r="C22" s="512">
        <v>137581.06630967741</v>
      </c>
      <c r="D22" s="513">
        <v>12.4</v>
      </c>
      <c r="E22" s="512">
        <v>8208.2355885404904</v>
      </c>
      <c r="F22" s="512">
        <v>87964.431438709682</v>
      </c>
      <c r="G22" s="514">
        <v>19</v>
      </c>
      <c r="H22" s="511">
        <v>14101.336610717522</v>
      </c>
      <c r="I22" s="512">
        <v>151105.2275166667</v>
      </c>
      <c r="J22" s="513">
        <v>19.600000000000001</v>
      </c>
    </row>
    <row r="23" spans="1:11" ht="12.95" customHeight="1" x14ac:dyDescent="0.2">
      <c r="A23" s="524">
        <v>15</v>
      </c>
      <c r="B23" s="511">
        <v>11023.727679885682</v>
      </c>
      <c r="C23" s="512">
        <v>118103.92830967742</v>
      </c>
      <c r="D23" s="513">
        <v>13.4</v>
      </c>
      <c r="E23" s="512">
        <v>11994.973204633874</v>
      </c>
      <c r="F23" s="512">
        <v>128454.58943870968</v>
      </c>
      <c r="G23" s="514">
        <v>17.2</v>
      </c>
      <c r="H23" s="511">
        <v>13963.251620407642</v>
      </c>
      <c r="I23" s="512">
        <v>149595.12051666668</v>
      </c>
      <c r="J23" s="513">
        <v>18.8</v>
      </c>
    </row>
    <row r="24" spans="1:11" ht="12.95" customHeight="1" x14ac:dyDescent="0.2">
      <c r="A24" s="524">
        <v>16</v>
      </c>
      <c r="B24" s="511">
        <v>8601.6098584708761</v>
      </c>
      <c r="C24" s="512">
        <v>92158.329309677429</v>
      </c>
      <c r="D24" s="513">
        <v>15.2</v>
      </c>
      <c r="E24" s="512">
        <v>11297.904626016982</v>
      </c>
      <c r="F24" s="512">
        <v>120985.24543870968</v>
      </c>
      <c r="G24" s="514">
        <v>16.2</v>
      </c>
      <c r="H24" s="511">
        <v>12843.316286893878</v>
      </c>
      <c r="I24" s="512">
        <v>137635.55451666669</v>
      </c>
      <c r="J24" s="513">
        <v>19</v>
      </c>
    </row>
    <row r="25" spans="1:11" ht="12.95" customHeight="1" x14ac:dyDescent="0.2">
      <c r="A25" s="524">
        <v>17</v>
      </c>
      <c r="B25" s="511">
        <v>8529.9281230974557</v>
      </c>
      <c r="C25" s="512">
        <v>91384.389309677426</v>
      </c>
      <c r="D25" s="513">
        <v>17.399999999999999</v>
      </c>
      <c r="E25" s="512">
        <v>12565.905464375408</v>
      </c>
      <c r="F25" s="512">
        <v>134474.68643870967</v>
      </c>
      <c r="G25" s="514">
        <v>14.4</v>
      </c>
      <c r="H25" s="511">
        <v>11054.182913540606</v>
      </c>
      <c r="I25" s="512">
        <v>118480.22251666666</v>
      </c>
      <c r="J25" s="513">
        <v>16.2</v>
      </c>
    </row>
    <row r="26" spans="1:11" ht="12.95" customHeight="1" x14ac:dyDescent="0.2">
      <c r="A26" s="524">
        <v>18</v>
      </c>
      <c r="B26" s="511">
        <v>10079.1574971601</v>
      </c>
      <c r="C26" s="515">
        <v>107981.41630967743</v>
      </c>
      <c r="D26" s="516">
        <v>18.7</v>
      </c>
      <c r="E26" s="512">
        <v>11416.499403863605</v>
      </c>
      <c r="F26" s="515">
        <v>122228.11243870968</v>
      </c>
      <c r="G26" s="517">
        <v>16.3</v>
      </c>
      <c r="H26" s="511">
        <v>12341.398613420246</v>
      </c>
      <c r="I26" s="515">
        <v>132279.56451666667</v>
      </c>
      <c r="J26" s="516">
        <v>14.2</v>
      </c>
    </row>
    <row r="27" spans="1:11" ht="12.95" customHeight="1" x14ac:dyDescent="0.2">
      <c r="A27" s="524">
        <v>19</v>
      </c>
      <c r="B27" s="511">
        <v>11155.928067757734</v>
      </c>
      <c r="C27" s="515">
        <v>119514.14830967742</v>
      </c>
      <c r="D27" s="516">
        <v>19.5</v>
      </c>
      <c r="E27" s="512">
        <v>11693.681539692283</v>
      </c>
      <c r="F27" s="515">
        <v>125099.68043870968</v>
      </c>
      <c r="G27" s="517">
        <v>18</v>
      </c>
      <c r="H27" s="511">
        <v>14830.485358416696</v>
      </c>
      <c r="I27" s="515">
        <v>158925.33151666669</v>
      </c>
      <c r="J27" s="516">
        <v>12.1</v>
      </c>
    </row>
    <row r="28" spans="1:11" ht="12.95" customHeight="1" x14ac:dyDescent="0.2">
      <c r="A28" s="524">
        <v>20</v>
      </c>
      <c r="B28" s="511">
        <v>10083.639135884177</v>
      </c>
      <c r="C28" s="512">
        <v>108025.12730967742</v>
      </c>
      <c r="D28" s="513">
        <v>19.600000000000001</v>
      </c>
      <c r="E28" s="512">
        <v>7656.3924502076716</v>
      </c>
      <c r="F28" s="512">
        <v>82052.109438709682</v>
      </c>
      <c r="G28" s="514">
        <v>20.5</v>
      </c>
      <c r="H28" s="511">
        <v>15294.502343208345</v>
      </c>
      <c r="I28" s="512">
        <v>163894.65151666669</v>
      </c>
      <c r="J28" s="513">
        <v>10.5</v>
      </c>
    </row>
    <row r="29" spans="1:11" ht="12.95" customHeight="1" x14ac:dyDescent="0.2">
      <c r="A29" s="524">
        <v>21</v>
      </c>
      <c r="B29" s="511">
        <v>11980.75312914023</v>
      </c>
      <c r="C29" s="512">
        <v>128338.24930967743</v>
      </c>
      <c r="D29" s="513">
        <v>20.3</v>
      </c>
      <c r="E29" s="512">
        <v>8683.1669130513383</v>
      </c>
      <c r="F29" s="512">
        <v>93050.823438709675</v>
      </c>
      <c r="G29" s="514">
        <v>15.7</v>
      </c>
      <c r="H29" s="511">
        <v>16085.918790288466</v>
      </c>
      <c r="I29" s="512">
        <v>172386.07551666669</v>
      </c>
      <c r="J29" s="513">
        <v>11</v>
      </c>
    </row>
    <row r="30" spans="1:11" ht="12.95" customHeight="1" x14ac:dyDescent="0.2">
      <c r="A30" s="524">
        <v>22</v>
      </c>
      <c r="B30" s="511">
        <v>9375.2184051676813</v>
      </c>
      <c r="C30" s="512">
        <v>100436.50430967742</v>
      </c>
      <c r="D30" s="513">
        <v>21.2</v>
      </c>
      <c r="E30" s="512">
        <v>12804.033598060718</v>
      </c>
      <c r="F30" s="512">
        <v>137178.45143870969</v>
      </c>
      <c r="G30" s="514">
        <v>15.2</v>
      </c>
      <c r="H30" s="511">
        <v>16431.018298207018</v>
      </c>
      <c r="I30" s="512">
        <v>176078.64051666667</v>
      </c>
      <c r="J30" s="513">
        <v>9.5</v>
      </c>
    </row>
    <row r="31" spans="1:11" ht="12.95" customHeight="1" x14ac:dyDescent="0.25">
      <c r="A31" s="524">
        <v>23</v>
      </c>
      <c r="B31" s="518">
        <v>7675.7266977105</v>
      </c>
      <c r="C31" s="519">
        <v>82231.112309677424</v>
      </c>
      <c r="D31" s="520">
        <v>21.7</v>
      </c>
      <c r="E31" s="519">
        <v>12819.640525719353</v>
      </c>
      <c r="F31" s="519">
        <v>137346.49143870967</v>
      </c>
      <c r="G31" s="521">
        <v>18.100000000000001</v>
      </c>
      <c r="H31" s="518">
        <v>15634.635646364462</v>
      </c>
      <c r="I31" s="519">
        <v>167550.84551666668</v>
      </c>
      <c r="J31" s="520">
        <v>11.2</v>
      </c>
    </row>
    <row r="32" spans="1:11" ht="12.95" customHeight="1" x14ac:dyDescent="0.25">
      <c r="A32" s="524">
        <v>24</v>
      </c>
      <c r="B32" s="522">
        <v>7862.9408642894496</v>
      </c>
      <c r="C32" s="523">
        <v>84235.355309677427</v>
      </c>
      <c r="D32" s="509">
        <v>19.8</v>
      </c>
      <c r="E32" s="523">
        <v>12770.808779620989</v>
      </c>
      <c r="F32" s="523">
        <v>136820.16243870967</v>
      </c>
      <c r="G32" s="510">
        <v>18.399999999999999</v>
      </c>
      <c r="H32" s="522">
        <v>11541.472931410992</v>
      </c>
      <c r="I32" s="523">
        <v>123705.35551666666</v>
      </c>
      <c r="J32" s="509">
        <v>12.1</v>
      </c>
    </row>
    <row r="33" spans="1:11" ht="12.95" customHeight="1" x14ac:dyDescent="0.2">
      <c r="A33" s="524">
        <v>25</v>
      </c>
      <c r="B33" s="511">
        <v>10120.668195301807</v>
      </c>
      <c r="C33" s="512">
        <v>108419.66730967742</v>
      </c>
      <c r="D33" s="513">
        <v>21.4</v>
      </c>
      <c r="E33" s="512">
        <v>12669.473115606181</v>
      </c>
      <c r="F33" s="512">
        <v>135725.60143870968</v>
      </c>
      <c r="G33" s="514">
        <v>19</v>
      </c>
      <c r="H33" s="511">
        <v>12005.291822952535</v>
      </c>
      <c r="I33" s="512">
        <v>128673.27751666667</v>
      </c>
      <c r="J33" s="513">
        <v>12.2</v>
      </c>
    </row>
    <row r="34" spans="1:11" ht="12.95" customHeight="1" x14ac:dyDescent="0.2">
      <c r="A34" s="524">
        <v>26</v>
      </c>
      <c r="B34" s="511">
        <v>10124.172209443432</v>
      </c>
      <c r="C34" s="512">
        <v>108452.33830967742</v>
      </c>
      <c r="D34" s="513">
        <v>21.2</v>
      </c>
      <c r="E34" s="512">
        <v>12057.002179766068</v>
      </c>
      <c r="F34" s="512">
        <v>129121.40943870967</v>
      </c>
      <c r="G34" s="514">
        <v>19.600000000000001</v>
      </c>
      <c r="H34" s="511">
        <v>16827.523511546526</v>
      </c>
      <c r="I34" s="512">
        <v>180270.29551666669</v>
      </c>
      <c r="J34" s="513">
        <v>11.9</v>
      </c>
    </row>
    <row r="35" spans="1:11" ht="12.95" customHeight="1" x14ac:dyDescent="0.2">
      <c r="A35" s="524">
        <v>27</v>
      </c>
      <c r="B35" s="511">
        <v>10045.95714412218</v>
      </c>
      <c r="C35" s="512">
        <v>107619.81830967742</v>
      </c>
      <c r="D35" s="513">
        <v>19.7</v>
      </c>
      <c r="E35" s="512">
        <v>8122.505732727127</v>
      </c>
      <c r="F35" s="512">
        <v>87045.353438709673</v>
      </c>
      <c r="G35" s="514">
        <v>20.399999999999999</v>
      </c>
      <c r="H35" s="511">
        <v>16743.897655066325</v>
      </c>
      <c r="I35" s="512">
        <v>179372.60551666669</v>
      </c>
      <c r="J35" s="513">
        <v>11.9</v>
      </c>
    </row>
    <row r="36" spans="1:11" ht="12.95" customHeight="1" x14ac:dyDescent="0.2">
      <c r="A36" s="524">
        <v>28</v>
      </c>
      <c r="B36" s="511">
        <v>9146.9905415558624</v>
      </c>
      <c r="C36" s="512">
        <v>97996.366309677425</v>
      </c>
      <c r="D36" s="513">
        <v>19.5</v>
      </c>
      <c r="E36" s="512">
        <v>8321.5232599409992</v>
      </c>
      <c r="F36" s="512">
        <v>89175.168438709676</v>
      </c>
      <c r="G36" s="514">
        <v>22.1</v>
      </c>
      <c r="H36" s="511">
        <v>15644.641837546857</v>
      </c>
      <c r="I36" s="512">
        <v>167557.19151666667</v>
      </c>
      <c r="J36" s="513">
        <v>14.8</v>
      </c>
    </row>
    <row r="37" spans="1:11" ht="12.95" customHeight="1" x14ac:dyDescent="0.2">
      <c r="A37" s="524">
        <v>29</v>
      </c>
      <c r="B37" s="511">
        <v>8750.4131233660373</v>
      </c>
      <c r="C37" s="512">
        <v>93749.654309677426</v>
      </c>
      <c r="D37" s="513">
        <v>19</v>
      </c>
      <c r="E37" s="512">
        <v>13307.802186084054</v>
      </c>
      <c r="F37" s="512">
        <v>142558.94343870968</v>
      </c>
      <c r="G37" s="514">
        <v>18.899999999999999</v>
      </c>
      <c r="H37" s="511">
        <v>15640.294602095833</v>
      </c>
      <c r="I37" s="512">
        <v>167487.81651666667</v>
      </c>
      <c r="J37" s="513">
        <v>16.5</v>
      </c>
    </row>
    <row r="38" spans="1:11" ht="12.95" customHeight="1" x14ac:dyDescent="0.2">
      <c r="A38" s="524">
        <v>30</v>
      </c>
      <c r="B38" s="511">
        <v>7149.7564818208757</v>
      </c>
      <c r="C38" s="512">
        <v>76604.392309677423</v>
      </c>
      <c r="D38" s="513">
        <v>21</v>
      </c>
      <c r="E38" s="512">
        <v>13183.157354699495</v>
      </c>
      <c r="F38" s="512">
        <v>141251.11443870969</v>
      </c>
      <c r="G38" s="514">
        <v>15.5</v>
      </c>
      <c r="H38" s="511">
        <v>15294.722764997916</v>
      </c>
      <c r="I38" s="512">
        <v>163756.77251666668</v>
      </c>
      <c r="J38" s="513">
        <v>16.399999999999999</v>
      </c>
    </row>
    <row r="39" spans="1:11" ht="12.95" customHeight="1" x14ac:dyDescent="0.2">
      <c r="A39" s="524">
        <v>31</v>
      </c>
      <c r="B39" s="511">
        <v>7242.0104827155792</v>
      </c>
      <c r="C39" s="512">
        <v>77592.08830967742</v>
      </c>
      <c r="D39" s="513">
        <v>19.100000000000001</v>
      </c>
      <c r="E39" s="512">
        <v>13608.466003931655</v>
      </c>
      <c r="F39" s="512">
        <v>145932.64243870968</v>
      </c>
      <c r="G39" s="514">
        <v>15.5</v>
      </c>
      <c r="H39" s="511"/>
      <c r="I39" s="512"/>
      <c r="J39" s="513"/>
      <c r="K39" s="152"/>
    </row>
    <row r="40" spans="1:11" ht="15" customHeight="1" x14ac:dyDescent="0.2">
      <c r="A40" s="593" t="s">
        <v>86</v>
      </c>
      <c r="B40" s="534">
        <f>SUM(B9:B39)</f>
        <v>296659.27207912371</v>
      </c>
      <c r="C40" s="535">
        <f>SUM(C9:C39)</f>
        <v>3178113.2776000001</v>
      </c>
      <c r="D40" s="536">
        <f>AVERAGE(D9:D39)</f>
        <v>18.864516129032257</v>
      </c>
      <c r="E40" s="534">
        <f>SUM(E9:E39)</f>
        <v>327929.6815140199</v>
      </c>
      <c r="F40" s="535">
        <f>SUM(F9:F39)</f>
        <v>3513144.4236000003</v>
      </c>
      <c r="G40" s="536">
        <f>AVERAGE(G9:G39)</f>
        <v>17.267741935483869</v>
      </c>
      <c r="H40" s="534">
        <f>SUM(H9:H39)</f>
        <v>401993.89362522936</v>
      </c>
      <c r="I40" s="535">
        <f>SUM(I9:I39)</f>
        <v>4307960.5575000001</v>
      </c>
      <c r="J40" s="536">
        <f>AVERAGE(J9:J39)</f>
        <v>16.003333333333334</v>
      </c>
      <c r="K40" s="537"/>
    </row>
    <row r="41" spans="1:11" ht="12.95" customHeight="1" x14ac:dyDescent="0.2">
      <c r="A41" s="232" t="s">
        <v>207</v>
      </c>
      <c r="B41" s="531">
        <f>MAX(B9:B39)</f>
        <v>12844.91934018575</v>
      </c>
      <c r="C41" s="532">
        <f>MAX(C9:C39)</f>
        <v>137581.06630967741</v>
      </c>
      <c r="D41" s="801">
        <f>VLOOKUP(B41,$B$9:$D$39,3,FALSE)</f>
        <v>12.4</v>
      </c>
      <c r="E41" s="531">
        <f>MAX(E9:E39)</f>
        <v>13608.466003931655</v>
      </c>
      <c r="F41" s="532">
        <f>MAX(F9:F39)</f>
        <v>145932.64243870968</v>
      </c>
      <c r="G41" s="801">
        <f>VLOOKUP(E41,$E$9:$G$39,3,FALSE)</f>
        <v>15.5</v>
      </c>
      <c r="H41" s="531">
        <f>MAX(H9:H39)</f>
        <v>16827.523511546526</v>
      </c>
      <c r="I41" s="532">
        <f>MAX(I9:I39)</f>
        <v>180270.29551666669</v>
      </c>
      <c r="J41" s="801">
        <f>VLOOKUP(H41,$H$9:$J$39,3,FALSE)</f>
        <v>11.9</v>
      </c>
    </row>
    <row r="42" spans="1:11" ht="12.95" customHeight="1" x14ac:dyDescent="0.2">
      <c r="A42" s="139" t="s">
        <v>208</v>
      </c>
      <c r="B42" s="533">
        <f>MIN(B9:B39)</f>
        <v>7149.7564818208757</v>
      </c>
      <c r="C42" s="413">
        <f>MIN(C9:C39)</f>
        <v>76604.392309677423</v>
      </c>
      <c r="D42" s="802">
        <f>VLOOKUP(B42,$B$9:$D$39,3,FALSE)</f>
        <v>21</v>
      </c>
      <c r="E42" s="533">
        <f>MIN(E9:E39)</f>
        <v>7347.9961850727759</v>
      </c>
      <c r="F42" s="413">
        <f>MIN(F9:F39)</f>
        <v>78739.011438709669</v>
      </c>
      <c r="G42" s="802">
        <f>VLOOKUP(E42,$E$9:$G$39,3,FALSE)</f>
        <v>16.399999999999999</v>
      </c>
      <c r="H42" s="533">
        <f>MIN(H9:H39)</f>
        <v>8356.3742903783495</v>
      </c>
      <c r="I42" s="413">
        <f>MIN(I9:I39)</f>
        <v>89570.876516666671</v>
      </c>
      <c r="J42" s="802">
        <f>VLOOKUP(H42,$H$9:$J$39,3,FALSE)</f>
        <v>20.2</v>
      </c>
    </row>
    <row r="43" spans="1:11" ht="12.95" customHeight="1" x14ac:dyDescent="0.2">
      <c r="A43" s="139" t="s">
        <v>209</v>
      </c>
      <c r="B43" s="533">
        <f t="shared" ref="B43:J43" si="0">AVERAGE(B9:B39)</f>
        <v>9569.6539380362483</v>
      </c>
      <c r="C43" s="413">
        <f t="shared" si="0"/>
        <v>102519.7831483871</v>
      </c>
      <c r="D43" s="530">
        <f t="shared" si="0"/>
        <v>18.864516129032257</v>
      </c>
      <c r="E43" s="533">
        <f t="shared" si="0"/>
        <v>10578.376823032901</v>
      </c>
      <c r="F43" s="413">
        <f t="shared" si="0"/>
        <v>113327.23947096775</v>
      </c>
      <c r="G43" s="530">
        <f t="shared" si="0"/>
        <v>17.267741935483869</v>
      </c>
      <c r="H43" s="533">
        <f>AVERAGE(H9:H39)</f>
        <v>13399.796454174311</v>
      </c>
      <c r="I43" s="413">
        <f t="shared" si="0"/>
        <v>143598.68525000001</v>
      </c>
      <c r="J43" s="530">
        <f t="shared" si="0"/>
        <v>16.003333333333334</v>
      </c>
      <c r="K43" s="148"/>
    </row>
    <row r="44" spans="1:11" ht="7.5" customHeight="1" x14ac:dyDescent="0.2">
      <c r="B44" s="525"/>
      <c r="C44" s="135"/>
      <c r="D44" s="526"/>
      <c r="H44" s="148"/>
      <c r="J44" s="167"/>
    </row>
    <row r="45" spans="1:11" ht="15" customHeight="1" x14ac:dyDescent="0.25">
      <c r="A45" s="502"/>
      <c r="B45" s="974" t="str">
        <f>B5</f>
        <v>červenec</v>
      </c>
      <c r="C45" s="975"/>
      <c r="D45" s="976"/>
      <c r="E45" s="977" t="str">
        <f>E5</f>
        <v>srpen</v>
      </c>
      <c r="F45" s="978"/>
      <c r="G45" s="979"/>
      <c r="H45" s="977" t="str">
        <f>H5</f>
        <v>září</v>
      </c>
      <c r="I45" s="978"/>
      <c r="J45" s="979"/>
    </row>
    <row r="46" spans="1:11" ht="15" customHeight="1" x14ac:dyDescent="0.25">
      <c r="A46" s="538"/>
      <c r="B46" s="539"/>
      <c r="C46" s="539"/>
      <c r="D46" s="540"/>
      <c r="E46" s="539"/>
      <c r="F46" s="539"/>
      <c r="G46" s="540"/>
      <c r="H46" s="539"/>
      <c r="I46" s="539"/>
      <c r="J46" s="540"/>
    </row>
    <row r="47" spans="1:11" ht="15" customHeight="1" x14ac:dyDescent="0.25">
      <c r="A47" s="502"/>
      <c r="B47" s="541"/>
      <c r="C47" s="539"/>
      <c r="D47" s="540"/>
      <c r="E47" s="539"/>
      <c r="F47" s="539"/>
      <c r="G47" s="539"/>
      <c r="H47" s="541"/>
      <c r="I47" s="539"/>
      <c r="J47" s="540"/>
    </row>
    <row r="48" spans="1:11" ht="15" customHeight="1" x14ac:dyDescent="0.2">
      <c r="B48" s="541"/>
      <c r="C48" s="539"/>
      <c r="D48" s="540"/>
      <c r="E48" s="539"/>
      <c r="F48" s="539"/>
      <c r="G48" s="539"/>
      <c r="H48" s="541"/>
      <c r="I48" s="539"/>
      <c r="J48" s="540"/>
    </row>
    <row r="49" spans="1:11" ht="15" customHeight="1" x14ac:dyDescent="0.25">
      <c r="B49" s="542" t="s">
        <v>204</v>
      </c>
      <c r="C49" s="543">
        <f>B41</f>
        <v>12844.91934018575</v>
      </c>
      <c r="D49" s="540"/>
      <c r="E49" s="542" t="s">
        <v>204</v>
      </c>
      <c r="F49" s="543">
        <f>E41</f>
        <v>13608.466003931655</v>
      </c>
      <c r="G49" s="539"/>
      <c r="H49" s="542" t="s">
        <v>204</v>
      </c>
      <c r="I49" s="543">
        <f>H41</f>
        <v>16827.523511546526</v>
      </c>
      <c r="J49" s="540"/>
    </row>
    <row r="50" spans="1:11" ht="15" customHeight="1" x14ac:dyDescent="0.25">
      <c r="B50" s="544" t="s">
        <v>205</v>
      </c>
      <c r="C50" s="543">
        <f t="shared" ref="C50:C51" si="1">B42</f>
        <v>7149.7564818208757</v>
      </c>
      <c r="D50" s="540"/>
      <c r="E50" s="544" t="s">
        <v>205</v>
      </c>
      <c r="F50" s="543">
        <f t="shared" ref="F50:F51" si="2">E42</f>
        <v>7347.9961850727759</v>
      </c>
      <c r="G50" s="539"/>
      <c r="H50" s="544" t="s">
        <v>205</v>
      </c>
      <c r="I50" s="543">
        <f t="shared" ref="I50:I51" si="3">H42</f>
        <v>8356.3742903783495</v>
      </c>
      <c r="J50" s="540"/>
    </row>
    <row r="51" spans="1:11" ht="15" customHeight="1" x14ac:dyDescent="0.25">
      <c r="B51" s="544" t="s">
        <v>206</v>
      </c>
      <c r="C51" s="543">
        <f t="shared" si="1"/>
        <v>9569.6539380362483</v>
      </c>
      <c r="D51" s="540"/>
      <c r="E51" s="544" t="s">
        <v>206</v>
      </c>
      <c r="F51" s="543">
        <f t="shared" si="2"/>
        <v>10578.376823032901</v>
      </c>
      <c r="G51" s="539"/>
      <c r="H51" s="544" t="s">
        <v>206</v>
      </c>
      <c r="I51" s="543">
        <f t="shared" si="3"/>
        <v>13399.796454174311</v>
      </c>
      <c r="J51" s="540"/>
    </row>
    <row r="52" spans="1:11" ht="15" customHeight="1" x14ac:dyDescent="0.2">
      <c r="B52" s="541"/>
      <c r="C52" s="539"/>
      <c r="D52" s="540"/>
      <c r="E52" s="539"/>
      <c r="F52" s="539"/>
      <c r="G52" s="539"/>
      <c r="H52" s="541"/>
      <c r="I52" s="539"/>
      <c r="J52" s="540"/>
    </row>
    <row r="53" spans="1:11" ht="15" customHeight="1" x14ac:dyDescent="0.2">
      <c r="B53" s="541"/>
      <c r="C53" s="539"/>
      <c r="D53" s="540"/>
      <c r="E53" s="539"/>
      <c r="F53" s="539"/>
      <c r="G53" s="539"/>
      <c r="H53" s="541"/>
      <c r="I53" s="539"/>
      <c r="J53" s="540"/>
    </row>
    <row r="54" spans="1:11" ht="15" customHeight="1" x14ac:dyDescent="0.2">
      <c r="B54" s="541"/>
      <c r="C54" s="539"/>
      <c r="D54" s="540"/>
      <c r="E54" s="539"/>
      <c r="F54" s="539"/>
      <c r="G54" s="539"/>
      <c r="H54" s="541"/>
      <c r="I54" s="539"/>
      <c r="J54" s="540"/>
    </row>
    <row r="55" spans="1:11" ht="15" customHeight="1" x14ac:dyDescent="0.2">
      <c r="B55" s="148"/>
      <c r="D55" s="167"/>
      <c r="H55" s="148"/>
      <c r="J55" s="167"/>
    </row>
    <row r="56" spans="1:11" ht="12.95" customHeight="1" x14ac:dyDescent="0.25">
      <c r="A56" s="572" t="s">
        <v>219</v>
      </c>
      <c r="B56" s="649">
        <v>94.538655128692483</v>
      </c>
      <c r="C56" s="650">
        <v>1012.8259958516799</v>
      </c>
      <c r="D56" s="651" t="s">
        <v>220</v>
      </c>
      <c r="E56" s="650">
        <v>162.02994948957891</v>
      </c>
      <c r="F56" s="650">
        <v>1735.8435225423998</v>
      </c>
      <c r="G56" s="651" t="s">
        <v>220</v>
      </c>
      <c r="H56" s="649">
        <v>286.04174203417404</v>
      </c>
      <c r="I56" s="650">
        <v>3065.3613450920211</v>
      </c>
      <c r="J56" s="651" t="s">
        <v>220</v>
      </c>
      <c r="K56" s="244"/>
    </row>
    <row r="57" spans="1:11" ht="12.95" customHeight="1" x14ac:dyDescent="0.25">
      <c r="A57" s="592" t="s">
        <v>224</v>
      </c>
      <c r="B57" s="868" t="s">
        <v>349</v>
      </c>
      <c r="C57" s="866" t="s">
        <v>349</v>
      </c>
      <c r="D57" s="509">
        <v>0</v>
      </c>
      <c r="E57" s="866" t="s">
        <v>349</v>
      </c>
      <c r="F57" s="866" t="s">
        <v>349</v>
      </c>
      <c r="G57" s="509">
        <v>0</v>
      </c>
      <c r="H57" s="868" t="s">
        <v>349</v>
      </c>
      <c r="I57" s="866" t="s">
        <v>349</v>
      </c>
      <c r="J57" s="509">
        <v>0</v>
      </c>
    </row>
    <row r="58" spans="1:11" ht="12.95" customHeight="1" x14ac:dyDescent="0.25">
      <c r="A58" s="591" t="s">
        <v>223</v>
      </c>
      <c r="B58" s="869" t="s">
        <v>349</v>
      </c>
      <c r="C58" s="867" t="s">
        <v>349</v>
      </c>
      <c r="D58" s="652">
        <v>-12</v>
      </c>
      <c r="E58" s="867" t="s">
        <v>349</v>
      </c>
      <c r="F58" s="867" t="s">
        <v>349</v>
      </c>
      <c r="G58" s="652">
        <v>-12</v>
      </c>
      <c r="H58" s="869" t="s">
        <v>349</v>
      </c>
      <c r="I58" s="867" t="s">
        <v>349</v>
      </c>
      <c r="J58" s="652">
        <v>-12</v>
      </c>
      <c r="K58" s="152"/>
    </row>
    <row r="59" spans="1:11" ht="12.95" customHeight="1" x14ac:dyDescent="0.2">
      <c r="B59" s="244"/>
      <c r="C59" s="233"/>
      <c r="D59" s="245"/>
      <c r="H59" s="244"/>
      <c r="I59" s="233"/>
      <c r="J59" s="245"/>
    </row>
  </sheetData>
  <mergeCells count="13"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A3:K3"/>
    <mergeCell ref="B7:C7"/>
    <mergeCell ref="B5:D5"/>
    <mergeCell ref="A5:A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34</vt:i4>
      </vt:variant>
    </vt:vector>
  </HeadingPairs>
  <TitlesOfParts>
    <vt:vector size="6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'33'!Oblast_tisku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2016-07-29T09:42:06Z</cp:lastPrinted>
  <dcterms:created xsi:type="dcterms:W3CDTF">2010-02-15T08:19:53Z</dcterms:created>
  <dcterms:modified xsi:type="dcterms:W3CDTF">2016-11-10T10:44:18Z</dcterms:modified>
</cp:coreProperties>
</file>