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LYN\Plyn statistika\Plyn - Mesic\2021\"/>
    </mc:Choice>
  </mc:AlternateContent>
  <xr:revisionPtr revIDLastSave="0" documentId="13_ncr:1_{0AD2546A-CEFA-44D0-875B-8FA46DEF5BD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itulní" sheetId="178" r:id="rId1"/>
    <sheet name="Obsah" sheetId="170" r:id="rId2"/>
    <sheet name="Úvod" sheetId="171" r:id="rId3"/>
    <sheet name="1" sheetId="172" r:id="rId4"/>
    <sheet name="2" sheetId="174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</sheets>
  <definedNames>
    <definedName name="Datum_OTE">"2. 5. 2017"</definedName>
    <definedName name="_xlnm.Print_Area" localSheetId="0">Titulní!$A$1:$B$2</definedName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'2'!$A$7</definedName>
    <definedName name="OLE_LINK6" localSheetId="2">Úvod!$A$7</definedName>
    <definedName name="OLE_LINK7" localSheetId="4">'2'!$A$7</definedName>
    <definedName name="OLE_LINK7" localSheetId="2">Úvod!$A$7</definedName>
  </definedNames>
  <calcPr calcId="191029"/>
</workbook>
</file>

<file path=xl/calcChain.xml><?xml version="1.0" encoding="utf-8"?>
<calcChain xmlns="http://schemas.openxmlformats.org/spreadsheetml/2006/main">
  <c r="H15" i="116" l="1"/>
  <c r="E29" i="165" l="1"/>
  <c r="E30" i="165"/>
  <c r="E31" i="165"/>
  <c r="E32" i="165"/>
  <c r="E33" i="165"/>
  <c r="E34" i="165"/>
  <c r="E29" i="167"/>
  <c r="E30" i="167"/>
  <c r="E31" i="167"/>
  <c r="E32" i="167"/>
  <c r="E33" i="167"/>
  <c r="E34" i="167"/>
  <c r="E29" i="166"/>
  <c r="E30" i="166"/>
  <c r="E31" i="166"/>
  <c r="E32" i="166"/>
  <c r="E33" i="166"/>
  <c r="E34" i="166"/>
  <c r="E35" i="166" l="1"/>
  <c r="E35" i="165"/>
  <c r="E35" i="167"/>
  <c r="G41" i="145"/>
  <c r="G38" i="145"/>
  <c r="G21" i="107" l="1"/>
  <c r="H55" i="113" l="1"/>
  <c r="K52" i="105" l="1"/>
  <c r="K48" i="105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K35" i="105"/>
  <c r="K34" i="105"/>
  <c r="K33" i="105"/>
  <c r="K32" i="105"/>
  <c r="K31" i="105"/>
  <c r="K30" i="105"/>
  <c r="K29" i="105"/>
  <c r="K28" i="105"/>
  <c r="K27" i="105"/>
  <c r="K26" i="105"/>
  <c r="K25" i="105"/>
  <c r="K24" i="105"/>
  <c r="K23" i="105"/>
  <c r="K22" i="105"/>
  <c r="K21" i="105"/>
  <c r="K20" i="105"/>
  <c r="K19" i="105"/>
  <c r="K18" i="105"/>
  <c r="K17" i="105"/>
  <c r="K16" i="105"/>
  <c r="K15" i="105"/>
  <c r="K14" i="105"/>
  <c r="K13" i="105"/>
  <c r="K12" i="105"/>
  <c r="K11" i="105"/>
  <c r="K10" i="105"/>
  <c r="K9" i="105"/>
  <c r="K8" i="105"/>
  <c r="K7" i="105"/>
  <c r="G52" i="105"/>
  <c r="G48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G35" i="105"/>
  <c r="G34" i="105"/>
  <c r="G33" i="105"/>
  <c r="G32" i="105"/>
  <c r="G31" i="105"/>
  <c r="G30" i="105"/>
  <c r="G29" i="105"/>
  <c r="G28" i="105"/>
  <c r="G27" i="105"/>
  <c r="G26" i="105"/>
  <c r="G25" i="105"/>
  <c r="G24" i="105"/>
  <c r="G23" i="105"/>
  <c r="G22" i="105"/>
  <c r="G21" i="105"/>
  <c r="G20" i="105"/>
  <c r="G19" i="105"/>
  <c r="G18" i="105"/>
  <c r="G17" i="105"/>
  <c r="G16" i="105"/>
  <c r="G15" i="105"/>
  <c r="G14" i="105"/>
  <c r="G13" i="105"/>
  <c r="G12" i="105"/>
  <c r="G11" i="105"/>
  <c r="G10" i="105"/>
  <c r="G9" i="105"/>
  <c r="G8" i="105"/>
  <c r="G7" i="105"/>
  <c r="E35" i="107" l="1"/>
  <c r="I35" i="107" s="1"/>
  <c r="E36" i="170" l="1"/>
  <c r="E30" i="170"/>
  <c r="B30" i="170" s="1"/>
  <c r="E29" i="170"/>
  <c r="B29" i="170" s="1"/>
  <c r="E28" i="170"/>
  <c r="B28" i="170" s="1"/>
  <c r="E27" i="170"/>
  <c r="B27" i="170" s="1"/>
  <c r="E26" i="170"/>
  <c r="B26" i="170" s="1"/>
  <c r="E25" i="170"/>
  <c r="B25" i="170" s="1"/>
  <c r="E17" i="170"/>
  <c r="A17" i="170" s="1"/>
  <c r="E16" i="170"/>
  <c r="A16" i="170" s="1"/>
  <c r="E15" i="170"/>
  <c r="A15" i="170" s="1"/>
  <c r="E14" i="170"/>
  <c r="A14" i="170" s="1"/>
  <c r="E24" i="170"/>
  <c r="E13" i="170"/>
  <c r="E9" i="170"/>
  <c r="B9" i="170" s="1"/>
  <c r="E6" i="170"/>
  <c r="A27" i="170" l="1"/>
  <c r="A30" i="170"/>
  <c r="A26" i="170"/>
  <c r="A28" i="170"/>
  <c r="A29" i="170"/>
  <c r="A25" i="170"/>
  <c r="B16" i="170"/>
  <c r="B15" i="170"/>
  <c r="B17" i="170"/>
  <c r="B14" i="170"/>
  <c r="A9" i="170"/>
  <c r="R56" i="128"/>
  <c r="Q56" i="128"/>
  <c r="P56" i="128"/>
  <c r="O56" i="128"/>
  <c r="N56" i="128"/>
  <c r="M56" i="128"/>
  <c r="L56" i="128"/>
  <c r="K56" i="128"/>
  <c r="J56" i="128"/>
  <c r="I56" i="128"/>
  <c r="H56" i="128"/>
  <c r="G56" i="128"/>
  <c r="F56" i="128"/>
  <c r="E56" i="128"/>
  <c r="D56" i="128"/>
  <c r="C56" i="128"/>
  <c r="B56" i="128"/>
  <c r="R55" i="128"/>
  <c r="Q55" i="128"/>
  <c r="P55" i="128"/>
  <c r="O55" i="128"/>
  <c r="N55" i="128"/>
  <c r="M55" i="128"/>
  <c r="L55" i="128"/>
  <c r="K55" i="128"/>
  <c r="J55" i="128"/>
  <c r="I55" i="128"/>
  <c r="H55" i="128"/>
  <c r="G55" i="128"/>
  <c r="F55" i="128"/>
  <c r="E55" i="128"/>
  <c r="D55" i="128"/>
  <c r="C55" i="128"/>
  <c r="B55" i="128"/>
  <c r="R54" i="128"/>
  <c r="Q54" i="128"/>
  <c r="P54" i="128"/>
  <c r="O54" i="128"/>
  <c r="N54" i="128"/>
  <c r="M54" i="128"/>
  <c r="L54" i="128"/>
  <c r="K54" i="128"/>
  <c r="J54" i="128"/>
  <c r="I54" i="128"/>
  <c r="H54" i="128"/>
  <c r="G54" i="128"/>
  <c r="F54" i="128"/>
  <c r="E54" i="128"/>
  <c r="D54" i="128"/>
  <c r="C54" i="128"/>
  <c r="B54" i="128"/>
  <c r="R53" i="128"/>
  <c r="Q53" i="128"/>
  <c r="P53" i="128"/>
  <c r="O53" i="128"/>
  <c r="N53" i="128"/>
  <c r="M53" i="128"/>
  <c r="L53" i="128"/>
  <c r="K53" i="128"/>
  <c r="J53" i="128"/>
  <c r="I53" i="128"/>
  <c r="H53" i="128"/>
  <c r="G53" i="128"/>
  <c r="F53" i="128"/>
  <c r="E53" i="128"/>
  <c r="D53" i="128"/>
  <c r="C53" i="128"/>
  <c r="B53" i="128"/>
  <c r="R52" i="128"/>
  <c r="Q52" i="128"/>
  <c r="P52" i="128"/>
  <c r="O52" i="128"/>
  <c r="N52" i="128"/>
  <c r="M52" i="128"/>
  <c r="L52" i="128"/>
  <c r="K52" i="128"/>
  <c r="J52" i="128"/>
  <c r="I52" i="128"/>
  <c r="H52" i="128"/>
  <c r="G52" i="128"/>
  <c r="F52" i="128"/>
  <c r="E52" i="128"/>
  <c r="D52" i="128"/>
  <c r="C52" i="128"/>
  <c r="B52" i="128"/>
  <c r="R51" i="128"/>
  <c r="Q51" i="128"/>
  <c r="P51" i="128"/>
  <c r="O51" i="128"/>
  <c r="N51" i="128"/>
  <c r="M51" i="128"/>
  <c r="L51" i="128"/>
  <c r="K51" i="128"/>
  <c r="J51" i="128"/>
  <c r="I51" i="128"/>
  <c r="H51" i="128"/>
  <c r="G51" i="128"/>
  <c r="F51" i="128"/>
  <c r="E51" i="128"/>
  <c r="D51" i="128"/>
  <c r="C51" i="128"/>
  <c r="B51" i="128"/>
  <c r="R50" i="128"/>
  <c r="Q50" i="128"/>
  <c r="P50" i="128"/>
  <c r="O50" i="128"/>
  <c r="N50" i="128"/>
  <c r="M50" i="128"/>
  <c r="L50" i="128"/>
  <c r="K50" i="128"/>
  <c r="J50" i="128"/>
  <c r="I50" i="128"/>
  <c r="H50" i="128"/>
  <c r="G50" i="128"/>
  <c r="F50" i="128"/>
  <c r="E50" i="128"/>
  <c r="D50" i="128"/>
  <c r="C50" i="128"/>
  <c r="B50" i="128"/>
  <c r="A35" i="128"/>
  <c r="E35" i="170" l="1"/>
  <c r="E22" i="170"/>
  <c r="E11" i="170"/>
  <c r="E10" i="170"/>
  <c r="E7" i="170"/>
  <c r="B11" i="170" l="1"/>
  <c r="A11" i="170"/>
  <c r="A6" i="170"/>
  <c r="B6" i="170"/>
  <c r="A13" i="170"/>
  <c r="B13" i="170"/>
  <c r="A7" i="170"/>
  <c r="B7" i="170"/>
  <c r="A35" i="170"/>
  <c r="B35" i="170"/>
  <c r="B24" i="170"/>
  <c r="A24" i="170"/>
  <c r="A10" i="170"/>
  <c r="B10" i="170"/>
  <c r="B22" i="170"/>
  <c r="A22" i="170"/>
  <c r="A36" i="170"/>
  <c r="B36" i="170"/>
  <c r="N32" i="146" l="1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N41" i="146"/>
  <c r="O41" i="146"/>
  <c r="N42" i="146"/>
  <c r="O42" i="146"/>
  <c r="O31" i="146"/>
  <c r="N31" i="146"/>
  <c r="O30" i="146"/>
  <c r="N30" i="146"/>
  <c r="M32" i="146"/>
  <c r="M33" i="146"/>
  <c r="M34" i="146"/>
  <c r="M35" i="146"/>
  <c r="M36" i="146"/>
  <c r="M37" i="146"/>
  <c r="M38" i="146"/>
  <c r="M39" i="146"/>
  <c r="M40" i="146"/>
  <c r="M41" i="146"/>
  <c r="M42" i="146"/>
  <c r="M31" i="146"/>
  <c r="F32" i="146"/>
  <c r="F33" i="146"/>
  <c r="F34" i="146"/>
  <c r="F35" i="146"/>
  <c r="F36" i="146"/>
  <c r="F37" i="146"/>
  <c r="F38" i="146"/>
  <c r="F39" i="146"/>
  <c r="F40" i="146"/>
  <c r="F41" i="146"/>
  <c r="F42" i="146"/>
  <c r="F31" i="146"/>
  <c r="E32" i="146"/>
  <c r="E33" i="146"/>
  <c r="E34" i="146"/>
  <c r="E35" i="146"/>
  <c r="E36" i="146"/>
  <c r="E37" i="146"/>
  <c r="E38" i="146"/>
  <c r="E39" i="146"/>
  <c r="E40" i="146"/>
  <c r="E41" i="146"/>
  <c r="E42" i="146"/>
  <c r="E31" i="146"/>
  <c r="D42" i="146"/>
  <c r="D32" i="146"/>
  <c r="D33" i="146"/>
  <c r="D34" i="146"/>
  <c r="D35" i="146"/>
  <c r="D36" i="146"/>
  <c r="D37" i="146"/>
  <c r="D38" i="146"/>
  <c r="D39" i="146"/>
  <c r="D40" i="146"/>
  <c r="D41" i="146"/>
  <c r="D31" i="146"/>
  <c r="O32" i="122"/>
  <c r="N30" i="122"/>
  <c r="O30" i="122"/>
  <c r="N31" i="122"/>
  <c r="O31" i="122"/>
  <c r="N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N40" i="122"/>
  <c r="O40" i="122"/>
  <c r="O29" i="122"/>
  <c r="N29" i="122"/>
  <c r="M30" i="122"/>
  <c r="M31" i="122"/>
  <c r="M32" i="122"/>
  <c r="M33" i="122"/>
  <c r="M34" i="122"/>
  <c r="M35" i="122"/>
  <c r="M36" i="122"/>
  <c r="M37" i="122"/>
  <c r="M38" i="122"/>
  <c r="M39" i="122"/>
  <c r="M40" i="122"/>
  <c r="M29" i="122"/>
  <c r="F30" i="122"/>
  <c r="F31" i="122"/>
  <c r="F32" i="122"/>
  <c r="F33" i="122"/>
  <c r="F34" i="122"/>
  <c r="F35" i="122"/>
  <c r="F36" i="122"/>
  <c r="F37" i="122"/>
  <c r="F38" i="122"/>
  <c r="F39" i="122"/>
  <c r="F40" i="122"/>
  <c r="F29" i="122"/>
  <c r="E30" i="122"/>
  <c r="E31" i="122"/>
  <c r="E32" i="122"/>
  <c r="E33" i="122"/>
  <c r="E34" i="122"/>
  <c r="E35" i="122"/>
  <c r="E36" i="122"/>
  <c r="E37" i="122"/>
  <c r="E38" i="122"/>
  <c r="E39" i="122"/>
  <c r="E40" i="122"/>
  <c r="E29" i="122"/>
  <c r="D39" i="122"/>
  <c r="D40" i="122"/>
  <c r="D30" i="122"/>
  <c r="D31" i="122"/>
  <c r="D32" i="122"/>
  <c r="D33" i="122"/>
  <c r="D34" i="122"/>
  <c r="D35" i="122"/>
  <c r="D36" i="122"/>
  <c r="D37" i="122"/>
  <c r="D38" i="122"/>
  <c r="D29" i="122"/>
  <c r="E23" i="170" l="1"/>
  <c r="E12" i="170"/>
  <c r="E8" i="170"/>
  <c r="E5" i="170"/>
  <c r="E4" i="170"/>
  <c r="E3" i="170"/>
  <c r="A5" i="170" l="1"/>
  <c r="B5" i="170"/>
  <c r="B8" i="170"/>
  <c r="A8" i="170"/>
  <c r="B3" i="170"/>
  <c r="A3" i="170"/>
  <c r="A12" i="170"/>
  <c r="B12" i="170"/>
  <c r="A4" i="170"/>
  <c r="B4" i="170"/>
  <c r="A23" i="170"/>
  <c r="B23" i="170"/>
  <c r="A3" i="128"/>
  <c r="C3" i="141" l="1"/>
  <c r="C3" i="140"/>
  <c r="C3" i="139"/>
  <c r="C3" i="120"/>
  <c r="H31" i="120" s="1"/>
  <c r="E34" i="108"/>
  <c r="E34" i="109"/>
  <c r="E34" i="110"/>
  <c r="E34" i="111"/>
  <c r="E34" i="112"/>
  <c r="E34" i="113"/>
  <c r="E4" i="108"/>
  <c r="E4" i="109"/>
  <c r="E4" i="110"/>
  <c r="E4" i="111"/>
  <c r="E4" i="112"/>
  <c r="E4" i="113"/>
  <c r="E5" i="107"/>
  <c r="A56" i="108"/>
  <c r="A56" i="109"/>
  <c r="A56" i="110"/>
  <c r="A56" i="111"/>
  <c r="A56" i="112"/>
  <c r="A56" i="113"/>
  <c r="A57" i="107"/>
  <c r="A50" i="108"/>
  <c r="A50" i="109"/>
  <c r="A50" i="110"/>
  <c r="A50" i="111"/>
  <c r="A50" i="112"/>
  <c r="A50" i="113"/>
  <c r="A51" i="107"/>
  <c r="A44" i="108"/>
  <c r="A44" i="109"/>
  <c r="A44" i="110"/>
  <c r="A44" i="111"/>
  <c r="A44" i="112"/>
  <c r="A44" i="113"/>
  <c r="A45" i="107"/>
  <c r="A38" i="108"/>
  <c r="A38" i="109"/>
  <c r="A38" i="110"/>
  <c r="A38" i="111"/>
  <c r="A38" i="112"/>
  <c r="A38" i="113"/>
  <c r="A39" i="107"/>
  <c r="A26" i="108"/>
  <c r="A26" i="109"/>
  <c r="A26" i="110"/>
  <c r="A26" i="111"/>
  <c r="A26" i="112"/>
  <c r="A26" i="113"/>
  <c r="A27" i="107"/>
  <c r="A20" i="108"/>
  <c r="A20" i="109"/>
  <c r="A20" i="110"/>
  <c r="A20" i="111"/>
  <c r="A20" i="112"/>
  <c r="A20" i="113"/>
  <c r="A21" i="107"/>
  <c r="A14" i="108"/>
  <c r="A14" i="109"/>
  <c r="A14" i="110"/>
  <c r="A14" i="111"/>
  <c r="A14" i="112"/>
  <c r="A14" i="113"/>
  <c r="A15" i="107"/>
  <c r="A8" i="108"/>
  <c r="A8" i="109"/>
  <c r="A8" i="110"/>
  <c r="A8" i="111"/>
  <c r="A8" i="112"/>
  <c r="A8" i="113"/>
  <c r="A9" i="107"/>
  <c r="A3" i="133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A1" i="141" l="1"/>
  <c r="E34" i="170" s="1"/>
  <c r="B34" i="170" s="1"/>
  <c r="D11" i="161"/>
  <c r="H31" i="139"/>
  <c r="A1" i="139"/>
  <c r="E32" i="170" s="1"/>
  <c r="B31" i="140"/>
  <c r="A1" i="140"/>
  <c r="E33" i="170" s="1"/>
  <c r="B31" i="120"/>
  <c r="A1" i="120"/>
  <c r="E31" i="170" s="1"/>
  <c r="B31" i="141"/>
  <c r="H31" i="141"/>
  <c r="H31" i="140"/>
  <c r="B31" i="139"/>
  <c r="C10" i="126"/>
  <c r="D10" i="126"/>
  <c r="B10" i="126"/>
  <c r="C9" i="126"/>
  <c r="D9" i="126"/>
  <c r="B9" i="126"/>
  <c r="C8" i="126"/>
  <c r="D8" i="126"/>
  <c r="B8" i="126"/>
  <c r="C7" i="126"/>
  <c r="D7" i="126"/>
  <c r="B7" i="126"/>
  <c r="C3" i="163"/>
  <c r="C3" i="162"/>
  <c r="A1" i="162" s="1"/>
  <c r="E20" i="170" s="1"/>
  <c r="C3" i="161"/>
  <c r="A1" i="161" s="1"/>
  <c r="E19" i="170" s="1"/>
  <c r="C3" i="126"/>
  <c r="A1" i="126" s="1"/>
  <c r="E18" i="170" s="1"/>
  <c r="D45" i="168"/>
  <c r="C45" i="168"/>
  <c r="D44" i="168"/>
  <c r="C44" i="168"/>
  <c r="D43" i="168"/>
  <c r="C43" i="168"/>
  <c r="J34" i="168"/>
  <c r="I34" i="168"/>
  <c r="F34" i="168"/>
  <c r="E34" i="168"/>
  <c r="J33" i="168"/>
  <c r="I33" i="168"/>
  <c r="F33" i="168"/>
  <c r="E33" i="168"/>
  <c r="D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A29" i="168"/>
  <c r="A38" i="168" s="1"/>
  <c r="H28" i="168"/>
  <c r="F10" i="162" s="1"/>
  <c r="K27" i="168"/>
  <c r="H27" i="168"/>
  <c r="G27" i="168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A22" i="168"/>
  <c r="B45" i="168" s="1"/>
  <c r="H21" i="168"/>
  <c r="F10" i="161" s="1"/>
  <c r="K20" i="168"/>
  <c r="H20" i="168"/>
  <c r="G20" i="168"/>
  <c r="K19" i="168"/>
  <c r="H19" i="168"/>
  <c r="G19" i="168"/>
  <c r="K18" i="168"/>
  <c r="H18" i="168"/>
  <c r="G18" i="168"/>
  <c r="K17" i="168"/>
  <c r="H17" i="168"/>
  <c r="G17" i="168"/>
  <c r="K16" i="168"/>
  <c r="H16" i="168"/>
  <c r="G16" i="168"/>
  <c r="K15" i="168"/>
  <c r="H15" i="168"/>
  <c r="G15" i="168"/>
  <c r="A15" i="168"/>
  <c r="H44" i="168" s="1"/>
  <c r="H14" i="168"/>
  <c r="F10" i="126" s="1"/>
  <c r="K13" i="168"/>
  <c r="H13" i="168"/>
  <c r="G13" i="168"/>
  <c r="K12" i="168"/>
  <c r="H12" i="168"/>
  <c r="G12" i="168"/>
  <c r="K11" i="168"/>
  <c r="H11" i="168"/>
  <c r="G11" i="168"/>
  <c r="K10" i="168"/>
  <c r="H10" i="168"/>
  <c r="G10" i="168"/>
  <c r="K9" i="168"/>
  <c r="H9" i="168"/>
  <c r="G9" i="168"/>
  <c r="K8" i="168"/>
  <c r="H8" i="168"/>
  <c r="G8" i="168"/>
  <c r="A8" i="168"/>
  <c r="B43" i="168" s="1"/>
  <c r="E4" i="168"/>
  <c r="C42" i="168" s="1"/>
  <c r="D45" i="167"/>
  <c r="C45" i="167"/>
  <c r="D44" i="167"/>
  <c r="C44" i="167"/>
  <c r="D43" i="167"/>
  <c r="C43" i="167"/>
  <c r="J34" i="167"/>
  <c r="I34" i="167"/>
  <c r="F34" i="167"/>
  <c r="J33" i="167"/>
  <c r="I33" i="167"/>
  <c r="F33" i="167"/>
  <c r="D33" i="167"/>
  <c r="J32" i="167"/>
  <c r="I32" i="167"/>
  <c r="F32" i="167"/>
  <c r="D32" i="167"/>
  <c r="J31" i="167"/>
  <c r="I31" i="167"/>
  <c r="F31" i="167"/>
  <c r="D31" i="167"/>
  <c r="J30" i="167"/>
  <c r="I30" i="167"/>
  <c r="F30" i="167"/>
  <c r="D30" i="167"/>
  <c r="J29" i="167"/>
  <c r="I29" i="167"/>
  <c r="F29" i="167"/>
  <c r="D29" i="167"/>
  <c r="A29" i="167"/>
  <c r="A38" i="167" s="1"/>
  <c r="H28" i="167"/>
  <c r="F8" i="162" s="1"/>
  <c r="K27" i="167"/>
  <c r="H27" i="167"/>
  <c r="G27" i="167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A22" i="167"/>
  <c r="B45" i="167" s="1"/>
  <c r="H21" i="167"/>
  <c r="F8" i="161" s="1"/>
  <c r="K20" i="167"/>
  <c r="H20" i="167"/>
  <c r="G20" i="167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A15" i="167"/>
  <c r="H44" i="167" s="1"/>
  <c r="H14" i="167"/>
  <c r="F8" i="126" s="1"/>
  <c r="K13" i="167"/>
  <c r="H13" i="167"/>
  <c r="G13" i="167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A8" i="167"/>
  <c r="B43" i="167" s="1"/>
  <c r="E4" i="167"/>
  <c r="C42" i="167" s="1"/>
  <c r="D45" i="166"/>
  <c r="C45" i="166"/>
  <c r="D44" i="166"/>
  <c r="C44" i="166"/>
  <c r="D43" i="166"/>
  <c r="C43" i="166"/>
  <c r="J34" i="166"/>
  <c r="I34" i="166"/>
  <c r="F34" i="166"/>
  <c r="J33" i="166"/>
  <c r="I33" i="166"/>
  <c r="F33" i="166"/>
  <c r="D33" i="166"/>
  <c r="J32" i="166"/>
  <c r="I32" i="166"/>
  <c r="F32" i="166"/>
  <c r="D32" i="166"/>
  <c r="J31" i="166"/>
  <c r="I31" i="166"/>
  <c r="F31" i="166"/>
  <c r="D31" i="166"/>
  <c r="J30" i="166"/>
  <c r="I30" i="166"/>
  <c r="F30" i="166"/>
  <c r="D30" i="166"/>
  <c r="J29" i="166"/>
  <c r="I29" i="166"/>
  <c r="F29" i="166"/>
  <c r="D29" i="166"/>
  <c r="A29" i="166"/>
  <c r="A38" i="166" s="1"/>
  <c r="H28" i="166"/>
  <c r="F9" i="162" s="1"/>
  <c r="K27" i="166"/>
  <c r="H27" i="166"/>
  <c r="G27" i="166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A22" i="166"/>
  <c r="B45" i="166" s="1"/>
  <c r="H21" i="166"/>
  <c r="F9" i="161" s="1"/>
  <c r="K20" i="166"/>
  <c r="H20" i="166"/>
  <c r="G20" i="166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A15" i="166"/>
  <c r="H44" i="166" s="1"/>
  <c r="H14" i="166"/>
  <c r="F9" i="126" s="1"/>
  <c r="K13" i="166"/>
  <c r="H13" i="166"/>
  <c r="G13" i="166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A8" i="166"/>
  <c r="B43" i="166" s="1"/>
  <c r="E4" i="166"/>
  <c r="C42" i="166" s="1"/>
  <c r="D45" i="165"/>
  <c r="C45" i="165"/>
  <c r="D44" i="165"/>
  <c r="C44" i="165"/>
  <c r="D43" i="165"/>
  <c r="C43" i="165"/>
  <c r="J34" i="165"/>
  <c r="I34" i="165"/>
  <c r="F34" i="165"/>
  <c r="J33" i="165"/>
  <c r="I33" i="165"/>
  <c r="F33" i="165"/>
  <c r="D33" i="165"/>
  <c r="J32" i="165"/>
  <c r="I32" i="165"/>
  <c r="F32" i="165"/>
  <c r="D32" i="165"/>
  <c r="J31" i="165"/>
  <c r="I31" i="165"/>
  <c r="F31" i="165"/>
  <c r="D31" i="165"/>
  <c r="J30" i="165"/>
  <c r="I30" i="165"/>
  <c r="F30" i="165"/>
  <c r="D30" i="165"/>
  <c r="J29" i="165"/>
  <c r="I29" i="165"/>
  <c r="F29" i="165"/>
  <c r="D29" i="165"/>
  <c r="A29" i="165"/>
  <c r="A38" i="165" s="1"/>
  <c r="H28" i="165"/>
  <c r="F7" i="162" s="1"/>
  <c r="K27" i="165"/>
  <c r="H27" i="165"/>
  <c r="G27" i="165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A22" i="165"/>
  <c r="B45" i="165" s="1"/>
  <c r="H21" i="165"/>
  <c r="F7" i="161" s="1"/>
  <c r="K20" i="165"/>
  <c r="H20" i="165"/>
  <c r="G20" i="165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A15" i="165"/>
  <c r="B44" i="165" s="1"/>
  <c r="H14" i="165"/>
  <c r="F7" i="126" s="1"/>
  <c r="K13" i="165"/>
  <c r="H13" i="165"/>
  <c r="G13" i="165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A8" i="165"/>
  <c r="B43" i="165" s="1"/>
  <c r="E4" i="165"/>
  <c r="I42" i="165" s="1"/>
  <c r="A30" i="116"/>
  <c r="A23" i="116"/>
  <c r="A16" i="116"/>
  <c r="A9" i="116"/>
  <c r="E5" i="116"/>
  <c r="H4" i="145"/>
  <c r="E4" i="145"/>
  <c r="B4" i="145"/>
  <c r="C46" i="167" l="1"/>
  <c r="A34" i="170"/>
  <c r="A1" i="163"/>
  <c r="E21" i="170" s="1"/>
  <c r="H29" i="166"/>
  <c r="H33" i="166"/>
  <c r="H29" i="167"/>
  <c r="H33" i="167"/>
  <c r="H30" i="167"/>
  <c r="C11" i="126"/>
  <c r="E8" i="126" s="1"/>
  <c r="H33" i="165"/>
  <c r="H34" i="165"/>
  <c r="H29" i="168"/>
  <c r="B11" i="126"/>
  <c r="B33" i="170"/>
  <c r="A33" i="170"/>
  <c r="C46" i="166"/>
  <c r="D46" i="167"/>
  <c r="B19" i="170"/>
  <c r="A19" i="170"/>
  <c r="B18" i="170"/>
  <c r="A18" i="170"/>
  <c r="H31" i="166"/>
  <c r="D46" i="166"/>
  <c r="K14" i="168"/>
  <c r="K21" i="168"/>
  <c r="K28" i="168"/>
  <c r="H31" i="168"/>
  <c r="C46" i="168"/>
  <c r="A20" i="170"/>
  <c r="B20" i="170"/>
  <c r="B31" i="170"/>
  <c r="A31" i="170"/>
  <c r="B32" i="170"/>
  <c r="A32" i="170"/>
  <c r="K21" i="165"/>
  <c r="C7" i="163"/>
  <c r="G14" i="166"/>
  <c r="G28" i="166"/>
  <c r="D35" i="166"/>
  <c r="B9" i="163" s="1"/>
  <c r="H30" i="168"/>
  <c r="I4" i="168"/>
  <c r="D42" i="168" s="1"/>
  <c r="G38" i="168"/>
  <c r="D35" i="167"/>
  <c r="B8" i="163" s="1"/>
  <c r="I35" i="165"/>
  <c r="K21" i="166"/>
  <c r="K28" i="166"/>
  <c r="H32" i="166"/>
  <c r="J35" i="167"/>
  <c r="H32" i="167"/>
  <c r="G14" i="168"/>
  <c r="G21" i="168"/>
  <c r="G28" i="168"/>
  <c r="D35" i="168"/>
  <c r="B10" i="163" s="1"/>
  <c r="H33" i="168"/>
  <c r="D46" i="168"/>
  <c r="H36" i="163"/>
  <c r="B35" i="163"/>
  <c r="H18" i="163"/>
  <c r="B18" i="163"/>
  <c r="H32" i="165"/>
  <c r="H30" i="166"/>
  <c r="H31" i="167"/>
  <c r="J35" i="168"/>
  <c r="G38" i="165"/>
  <c r="I4" i="166"/>
  <c r="D42" i="166" s="1"/>
  <c r="B18" i="162"/>
  <c r="H18" i="162"/>
  <c r="H36" i="162"/>
  <c r="B35" i="162"/>
  <c r="I4" i="165"/>
  <c r="J42" i="165" s="1"/>
  <c r="C42" i="165"/>
  <c r="I4" i="167"/>
  <c r="D42" i="167" s="1"/>
  <c r="B18" i="161"/>
  <c r="H36" i="161"/>
  <c r="H18" i="161"/>
  <c r="B35" i="161"/>
  <c r="G38" i="166"/>
  <c r="H44" i="165"/>
  <c r="G38" i="167"/>
  <c r="B18" i="126"/>
  <c r="H36" i="126"/>
  <c r="B35" i="126"/>
  <c r="H18" i="126"/>
  <c r="H32" i="168"/>
  <c r="F35" i="168"/>
  <c r="D10" i="163" s="1"/>
  <c r="F35" i="166"/>
  <c r="D9" i="163" s="1"/>
  <c r="G21" i="166"/>
  <c r="J35" i="166"/>
  <c r="K14" i="166"/>
  <c r="K14" i="167"/>
  <c r="K21" i="167"/>
  <c r="K28" i="167"/>
  <c r="G14" i="167"/>
  <c r="G21" i="167"/>
  <c r="G28" i="167"/>
  <c r="F35" i="167"/>
  <c r="D8" i="163" s="1"/>
  <c r="K14" i="165"/>
  <c r="K28" i="165"/>
  <c r="G21" i="165"/>
  <c r="G28" i="165"/>
  <c r="H34" i="168"/>
  <c r="I42" i="168"/>
  <c r="B44" i="168"/>
  <c r="E35" i="168"/>
  <c r="I35" i="168"/>
  <c r="K29" i="168" s="1"/>
  <c r="H43" i="168"/>
  <c r="H45" i="168"/>
  <c r="H34" i="167"/>
  <c r="I42" i="167"/>
  <c r="B44" i="167"/>
  <c r="I35" i="167"/>
  <c r="K33" i="167" s="1"/>
  <c r="H43" i="167"/>
  <c r="H45" i="167"/>
  <c r="H34" i="166"/>
  <c r="I42" i="166"/>
  <c r="B44" i="166"/>
  <c r="I35" i="166"/>
  <c r="K32" i="166" s="1"/>
  <c r="J42" i="166"/>
  <c r="H43" i="166"/>
  <c r="H45" i="166"/>
  <c r="H30" i="165"/>
  <c r="D46" i="165"/>
  <c r="H31" i="165"/>
  <c r="J35" i="165"/>
  <c r="G14" i="165"/>
  <c r="F35" i="165"/>
  <c r="C46" i="165"/>
  <c r="D35" i="165"/>
  <c r="D42" i="165"/>
  <c r="H29" i="165"/>
  <c r="H43" i="165"/>
  <c r="H45" i="165"/>
  <c r="B7" i="146"/>
  <c r="D7" i="163" l="1"/>
  <c r="B7" i="163"/>
  <c r="J44" i="165"/>
  <c r="K31" i="165"/>
  <c r="J42" i="168"/>
  <c r="B21" i="170"/>
  <c r="A21" i="170"/>
  <c r="G32" i="165"/>
  <c r="I45" i="165"/>
  <c r="E7" i="126"/>
  <c r="E10" i="126"/>
  <c r="E9" i="126"/>
  <c r="G31" i="165"/>
  <c r="G34" i="165"/>
  <c r="K33" i="165"/>
  <c r="I44" i="165"/>
  <c r="J43" i="165"/>
  <c r="G30" i="165"/>
  <c r="G33" i="165"/>
  <c r="G29" i="165"/>
  <c r="I43" i="165"/>
  <c r="K32" i="165"/>
  <c r="G30" i="166"/>
  <c r="C9" i="163"/>
  <c r="G32" i="167"/>
  <c r="C8" i="163"/>
  <c r="G34" i="168"/>
  <c r="C10" i="163"/>
  <c r="K29" i="165"/>
  <c r="H35" i="165"/>
  <c r="F7" i="163" s="1"/>
  <c r="K30" i="165"/>
  <c r="J45" i="165"/>
  <c r="K34" i="165"/>
  <c r="J42" i="167"/>
  <c r="G31" i="168"/>
  <c r="K31" i="166"/>
  <c r="K33" i="166"/>
  <c r="G31" i="167"/>
  <c r="I45" i="168"/>
  <c r="I43" i="168"/>
  <c r="I44" i="168"/>
  <c r="H35" i="168"/>
  <c r="F10" i="163" s="1"/>
  <c r="G33" i="168"/>
  <c r="K33" i="168"/>
  <c r="K30" i="168"/>
  <c r="K31" i="168"/>
  <c r="G32" i="168"/>
  <c r="G29" i="168"/>
  <c r="G30" i="168"/>
  <c r="J45" i="168"/>
  <c r="J43" i="168"/>
  <c r="J44" i="168"/>
  <c r="K34" i="168"/>
  <c r="K32" i="168"/>
  <c r="I45" i="167"/>
  <c r="I43" i="167"/>
  <c r="I44" i="167"/>
  <c r="H35" i="167"/>
  <c r="F8" i="163" s="1"/>
  <c r="G33" i="167"/>
  <c r="K30" i="167"/>
  <c r="K29" i="167"/>
  <c r="K34" i="167"/>
  <c r="G29" i="167"/>
  <c r="G30" i="167"/>
  <c r="J45" i="167"/>
  <c r="J43" i="167"/>
  <c r="J44" i="167"/>
  <c r="G34" i="167"/>
  <c r="K31" i="167"/>
  <c r="K32" i="167"/>
  <c r="G33" i="166"/>
  <c r="I45" i="166"/>
  <c r="I43" i="166"/>
  <c r="I44" i="166"/>
  <c r="H35" i="166"/>
  <c r="F9" i="163" s="1"/>
  <c r="G34" i="166"/>
  <c r="G29" i="166"/>
  <c r="K29" i="166"/>
  <c r="G31" i="166"/>
  <c r="J45" i="166"/>
  <c r="J43" i="166"/>
  <c r="J44" i="166"/>
  <c r="K34" i="166"/>
  <c r="G32" i="166"/>
  <c r="K30" i="166"/>
  <c r="G9" i="107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I46" i="165" l="1"/>
  <c r="J46" i="165"/>
  <c r="E11" i="126"/>
  <c r="G35" i="165"/>
  <c r="K35" i="165"/>
  <c r="I46" i="167"/>
  <c r="J46" i="167"/>
  <c r="G35" i="166"/>
  <c r="K35" i="168"/>
  <c r="J46" i="168"/>
  <c r="G35" i="168"/>
  <c r="I46" i="168"/>
  <c r="I46" i="166"/>
  <c r="J46" i="166"/>
  <c r="K35" i="166"/>
  <c r="K35" i="167"/>
  <c r="G35" i="167"/>
  <c r="G26" i="107"/>
  <c r="G20" i="107"/>
  <c r="G14" i="107"/>
  <c r="K54" i="113"/>
  <c r="K53" i="113"/>
  <c r="K52" i="113"/>
  <c r="K51" i="113"/>
  <c r="K50" i="113"/>
  <c r="K48" i="113"/>
  <c r="K47" i="113"/>
  <c r="K46" i="113"/>
  <c r="K45" i="113"/>
  <c r="K44" i="113"/>
  <c r="K42" i="113"/>
  <c r="K41" i="113"/>
  <c r="K40" i="113"/>
  <c r="K39" i="113"/>
  <c r="K38" i="113"/>
  <c r="K54" i="112"/>
  <c r="K53" i="112"/>
  <c r="K52" i="112"/>
  <c r="K51" i="112"/>
  <c r="K50" i="112"/>
  <c r="K48" i="112"/>
  <c r="K47" i="112"/>
  <c r="K46" i="112"/>
  <c r="K45" i="112"/>
  <c r="K44" i="112"/>
  <c r="K42" i="112"/>
  <c r="K41" i="112"/>
  <c r="K40" i="112"/>
  <c r="K39" i="112"/>
  <c r="K38" i="112"/>
  <c r="K54" i="111"/>
  <c r="K53" i="111"/>
  <c r="K52" i="111"/>
  <c r="K51" i="111"/>
  <c r="K50" i="111"/>
  <c r="K48" i="111"/>
  <c r="K47" i="111"/>
  <c r="K46" i="111"/>
  <c r="K45" i="111"/>
  <c r="K44" i="111"/>
  <c r="K42" i="111"/>
  <c r="K41" i="111"/>
  <c r="K40" i="111"/>
  <c r="K39" i="111"/>
  <c r="K38" i="111"/>
  <c r="K54" i="110"/>
  <c r="K53" i="110"/>
  <c r="K52" i="110"/>
  <c r="K51" i="110"/>
  <c r="K50" i="110"/>
  <c r="K48" i="110"/>
  <c r="K47" i="110"/>
  <c r="K46" i="110"/>
  <c r="K45" i="110"/>
  <c r="K44" i="110"/>
  <c r="K42" i="110"/>
  <c r="K41" i="110"/>
  <c r="K40" i="110"/>
  <c r="K39" i="110"/>
  <c r="K38" i="110"/>
  <c r="K54" i="109"/>
  <c r="K53" i="109"/>
  <c r="K52" i="109"/>
  <c r="K51" i="109"/>
  <c r="K50" i="109"/>
  <c r="K48" i="109"/>
  <c r="K47" i="109"/>
  <c r="K46" i="109"/>
  <c r="K45" i="109"/>
  <c r="K44" i="109"/>
  <c r="K42" i="109"/>
  <c r="K41" i="109"/>
  <c r="K40" i="109"/>
  <c r="K39" i="109"/>
  <c r="K38" i="109"/>
  <c r="K54" i="108"/>
  <c r="K53" i="108"/>
  <c r="K52" i="108"/>
  <c r="K51" i="108"/>
  <c r="K50" i="108"/>
  <c r="K48" i="108"/>
  <c r="K47" i="108"/>
  <c r="K46" i="108"/>
  <c r="K45" i="108"/>
  <c r="K44" i="108"/>
  <c r="K42" i="108"/>
  <c r="K41" i="108"/>
  <c r="K40" i="108"/>
  <c r="K39" i="108"/>
  <c r="K38" i="108"/>
  <c r="K24" i="113"/>
  <c r="K23" i="113"/>
  <c r="K22" i="113"/>
  <c r="K21" i="113"/>
  <c r="K20" i="113"/>
  <c r="K18" i="113"/>
  <c r="K17" i="113"/>
  <c r="K16" i="113"/>
  <c r="K15" i="113"/>
  <c r="K14" i="113"/>
  <c r="K12" i="113"/>
  <c r="K11" i="113"/>
  <c r="K10" i="113"/>
  <c r="K9" i="113"/>
  <c r="K8" i="113"/>
  <c r="K24" i="112"/>
  <c r="K23" i="112"/>
  <c r="K22" i="112"/>
  <c r="K21" i="112"/>
  <c r="K20" i="112"/>
  <c r="K18" i="112"/>
  <c r="K17" i="112"/>
  <c r="K16" i="112"/>
  <c r="K15" i="112"/>
  <c r="K14" i="112"/>
  <c r="K12" i="112"/>
  <c r="K11" i="112"/>
  <c r="K10" i="112"/>
  <c r="K9" i="112"/>
  <c r="K8" i="112"/>
  <c r="K24" i="111"/>
  <c r="K23" i="111"/>
  <c r="K22" i="111"/>
  <c r="K21" i="111"/>
  <c r="K20" i="111"/>
  <c r="K18" i="111"/>
  <c r="K17" i="111"/>
  <c r="K16" i="111"/>
  <c r="K15" i="111"/>
  <c r="K14" i="111"/>
  <c r="K12" i="111"/>
  <c r="K11" i="111"/>
  <c r="K10" i="111"/>
  <c r="K9" i="111"/>
  <c r="K8" i="111"/>
  <c r="K24" i="110"/>
  <c r="K23" i="110"/>
  <c r="K22" i="110"/>
  <c r="K21" i="110"/>
  <c r="K20" i="110"/>
  <c r="K18" i="110"/>
  <c r="K17" i="110"/>
  <c r="K16" i="110"/>
  <c r="K15" i="110"/>
  <c r="K14" i="110"/>
  <c r="K12" i="110"/>
  <c r="K11" i="110"/>
  <c r="K10" i="110"/>
  <c r="K9" i="110"/>
  <c r="K8" i="110"/>
  <c r="K24" i="109"/>
  <c r="K23" i="109"/>
  <c r="K22" i="109"/>
  <c r="K21" i="109"/>
  <c r="K20" i="109"/>
  <c r="K18" i="109"/>
  <c r="K17" i="109"/>
  <c r="K16" i="109"/>
  <c r="K15" i="109"/>
  <c r="K14" i="109"/>
  <c r="K12" i="109"/>
  <c r="K11" i="109"/>
  <c r="K10" i="109"/>
  <c r="K9" i="109"/>
  <c r="K8" i="109"/>
  <c r="K24" i="108"/>
  <c r="K23" i="108"/>
  <c r="K22" i="108"/>
  <c r="K21" i="108"/>
  <c r="K20" i="108"/>
  <c r="K18" i="108"/>
  <c r="K17" i="108"/>
  <c r="K16" i="108"/>
  <c r="K15" i="108"/>
  <c r="K14" i="108"/>
  <c r="K12" i="108"/>
  <c r="K11" i="108"/>
  <c r="K10" i="108"/>
  <c r="K9" i="108"/>
  <c r="K8" i="108"/>
  <c r="K13" i="112" l="1"/>
  <c r="K43" i="110"/>
  <c r="K55" i="112"/>
  <c r="K25" i="110"/>
  <c r="K55" i="108"/>
  <c r="K19" i="113"/>
  <c r="K13" i="108"/>
  <c r="K43" i="113"/>
  <c r="K49" i="113"/>
  <c r="K55" i="113"/>
  <c r="K25" i="113"/>
  <c r="K13" i="113"/>
  <c r="K43" i="112"/>
  <c r="K49" i="112"/>
  <c r="K19" i="112"/>
  <c r="K25" i="112"/>
  <c r="K49" i="111"/>
  <c r="K55" i="111"/>
  <c r="K43" i="111"/>
  <c r="K13" i="111"/>
  <c r="K19" i="111"/>
  <c r="K25" i="111"/>
  <c r="K49" i="110"/>
  <c r="K55" i="110"/>
  <c r="K13" i="110"/>
  <c r="K19" i="110"/>
  <c r="K43" i="109"/>
  <c r="K49" i="109"/>
  <c r="K55" i="109"/>
  <c r="K13" i="109"/>
  <c r="K19" i="109"/>
  <c r="K25" i="109"/>
  <c r="K43" i="108"/>
  <c r="K49" i="108"/>
  <c r="K19" i="108"/>
  <c r="K25" i="108"/>
  <c r="S20" i="146" l="1"/>
  <c r="F41" i="145" l="1"/>
  <c r="D23" i="140" l="1"/>
  <c r="C23" i="140"/>
  <c r="D23" i="139"/>
  <c r="C23" i="139"/>
  <c r="D23" i="120"/>
  <c r="C23" i="120"/>
  <c r="K17" i="107" l="1"/>
  <c r="I27" i="107"/>
  <c r="J60" i="108"/>
  <c r="I60" i="108"/>
  <c r="J59" i="108"/>
  <c r="I59" i="108"/>
  <c r="J58" i="108"/>
  <c r="I58" i="108"/>
  <c r="J57" i="108"/>
  <c r="I57" i="108"/>
  <c r="J56" i="108"/>
  <c r="I56" i="108"/>
  <c r="J60" i="109"/>
  <c r="I60" i="109"/>
  <c r="J59" i="109"/>
  <c r="I59" i="109"/>
  <c r="J58" i="109"/>
  <c r="I58" i="109"/>
  <c r="J57" i="109"/>
  <c r="I57" i="109"/>
  <c r="J56" i="109"/>
  <c r="I56" i="109"/>
  <c r="J60" i="110"/>
  <c r="I60" i="110"/>
  <c r="J59" i="110"/>
  <c r="I59" i="110"/>
  <c r="J58" i="110"/>
  <c r="I58" i="110"/>
  <c r="J57" i="110"/>
  <c r="I57" i="110"/>
  <c r="J56" i="110"/>
  <c r="I56" i="110"/>
  <c r="J60" i="111"/>
  <c r="I60" i="111"/>
  <c r="J59" i="111"/>
  <c r="I59" i="111"/>
  <c r="J58" i="111"/>
  <c r="I58" i="111"/>
  <c r="J57" i="111"/>
  <c r="I57" i="111"/>
  <c r="J56" i="111"/>
  <c r="I56" i="111"/>
  <c r="J60" i="112"/>
  <c r="I60" i="112"/>
  <c r="J59" i="112"/>
  <c r="I59" i="112"/>
  <c r="J58" i="112"/>
  <c r="I58" i="112"/>
  <c r="J57" i="112"/>
  <c r="I57" i="112"/>
  <c r="J56" i="112"/>
  <c r="I56" i="112"/>
  <c r="J60" i="113"/>
  <c r="I60" i="113"/>
  <c r="J59" i="113"/>
  <c r="I59" i="113"/>
  <c r="J58" i="113"/>
  <c r="I58" i="113"/>
  <c r="J57" i="113"/>
  <c r="I57" i="113"/>
  <c r="J56" i="113"/>
  <c r="I56" i="113"/>
  <c r="J61" i="107"/>
  <c r="I61" i="107"/>
  <c r="J60" i="107"/>
  <c r="I60" i="107"/>
  <c r="J59" i="107"/>
  <c r="I59" i="107"/>
  <c r="J58" i="107"/>
  <c r="I58" i="107"/>
  <c r="J57" i="107"/>
  <c r="I57" i="107"/>
  <c r="J30" i="108"/>
  <c r="I30" i="108"/>
  <c r="J29" i="108"/>
  <c r="I29" i="108"/>
  <c r="J28" i="108"/>
  <c r="I28" i="108"/>
  <c r="J27" i="108"/>
  <c r="I27" i="108"/>
  <c r="J26" i="108"/>
  <c r="I26" i="108"/>
  <c r="J30" i="109"/>
  <c r="I30" i="109"/>
  <c r="J29" i="109"/>
  <c r="I29" i="109"/>
  <c r="J28" i="109"/>
  <c r="I28" i="109"/>
  <c r="J27" i="109"/>
  <c r="I27" i="109"/>
  <c r="J26" i="109"/>
  <c r="I26" i="109"/>
  <c r="J30" i="110"/>
  <c r="I30" i="110"/>
  <c r="J29" i="110"/>
  <c r="I29" i="110"/>
  <c r="J28" i="110"/>
  <c r="I28" i="110"/>
  <c r="J27" i="110"/>
  <c r="I27" i="110"/>
  <c r="J26" i="110"/>
  <c r="I26" i="110"/>
  <c r="J30" i="111"/>
  <c r="I30" i="111"/>
  <c r="J29" i="111"/>
  <c r="I29" i="111"/>
  <c r="J28" i="111"/>
  <c r="I28" i="111"/>
  <c r="J27" i="111"/>
  <c r="I27" i="111"/>
  <c r="J26" i="111"/>
  <c r="I26" i="111"/>
  <c r="J30" i="112"/>
  <c r="I30" i="112"/>
  <c r="J29" i="112"/>
  <c r="I29" i="112"/>
  <c r="J28" i="112"/>
  <c r="I28" i="112"/>
  <c r="J27" i="112"/>
  <c r="I27" i="112"/>
  <c r="J26" i="112"/>
  <c r="I26" i="112"/>
  <c r="J30" i="113"/>
  <c r="I30" i="113"/>
  <c r="J29" i="113"/>
  <c r="I29" i="113"/>
  <c r="J28" i="113"/>
  <c r="I28" i="113"/>
  <c r="J27" i="113"/>
  <c r="I27" i="113"/>
  <c r="J26" i="113"/>
  <c r="I26" i="113"/>
  <c r="J31" i="107"/>
  <c r="I31" i="107"/>
  <c r="J30" i="107"/>
  <c r="I30" i="107"/>
  <c r="J29" i="107"/>
  <c r="I29" i="107"/>
  <c r="J28" i="107"/>
  <c r="I28" i="107"/>
  <c r="J27" i="107"/>
  <c r="I61" i="110" l="1"/>
  <c r="K59" i="110" s="1"/>
  <c r="I61" i="108"/>
  <c r="K58" i="108" s="1"/>
  <c r="J32" i="107"/>
  <c r="I31" i="113"/>
  <c r="K30" i="113" s="1"/>
  <c r="J31" i="113"/>
  <c r="I61" i="112"/>
  <c r="K59" i="112" s="1"/>
  <c r="J61" i="111"/>
  <c r="J31" i="111"/>
  <c r="I31" i="111"/>
  <c r="K30" i="111" s="1"/>
  <c r="J61" i="109"/>
  <c r="I31" i="109"/>
  <c r="K27" i="109" s="1"/>
  <c r="J31" i="109"/>
  <c r="I62" i="107"/>
  <c r="I32" i="107"/>
  <c r="J61" i="113"/>
  <c r="I61" i="113"/>
  <c r="K56" i="113" s="1"/>
  <c r="J61" i="112"/>
  <c r="J31" i="112"/>
  <c r="I31" i="112"/>
  <c r="K30" i="112" s="1"/>
  <c r="I61" i="111"/>
  <c r="K56" i="111" s="1"/>
  <c r="J61" i="110"/>
  <c r="J31" i="110"/>
  <c r="I31" i="110"/>
  <c r="K30" i="110" s="1"/>
  <c r="I61" i="109"/>
  <c r="K60" i="109" s="1"/>
  <c r="J61" i="108"/>
  <c r="J31" i="108"/>
  <c r="I31" i="108"/>
  <c r="K29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8" i="112" l="1"/>
  <c r="K60" i="110"/>
  <c r="K56" i="109"/>
  <c r="K30" i="109"/>
  <c r="K57" i="113"/>
  <c r="K60" i="113"/>
  <c r="K28" i="111"/>
  <c r="K26" i="111"/>
  <c r="K27" i="111"/>
  <c r="K57" i="110"/>
  <c r="K29" i="110"/>
  <c r="K28" i="110"/>
  <c r="K58" i="109"/>
  <c r="K59" i="109"/>
  <c r="K29" i="109"/>
  <c r="K26" i="109"/>
  <c r="K30" i="108"/>
  <c r="K27" i="108"/>
  <c r="K58" i="113"/>
  <c r="K59" i="113"/>
  <c r="K28" i="113"/>
  <c r="K26" i="113"/>
  <c r="K29" i="113"/>
  <c r="K27" i="113"/>
  <c r="K60" i="112"/>
  <c r="K57" i="112"/>
  <c r="K58" i="112"/>
  <c r="K56" i="112"/>
  <c r="K29" i="112"/>
  <c r="K26" i="112"/>
  <c r="K27" i="112"/>
  <c r="K60" i="111"/>
  <c r="K57" i="111"/>
  <c r="K58" i="111"/>
  <c r="K59" i="111"/>
  <c r="K29" i="111"/>
  <c r="K58" i="110"/>
  <c r="K56" i="110"/>
  <c r="K27" i="110"/>
  <c r="K26" i="110"/>
  <c r="K57" i="109"/>
  <c r="K28" i="109"/>
  <c r="K59" i="108"/>
  <c r="K57" i="108"/>
  <c r="K56" i="108"/>
  <c r="K60" i="108"/>
  <c r="K28" i="108"/>
  <c r="K26" i="108"/>
  <c r="K9" i="163"/>
  <c r="K10" i="163"/>
  <c r="K7" i="163"/>
  <c r="K8" i="163"/>
  <c r="K11" i="163"/>
  <c r="K61" i="111" l="1"/>
  <c r="K31" i="110"/>
  <c r="K61" i="113"/>
  <c r="K31" i="113"/>
  <c r="K61" i="109"/>
  <c r="K31" i="108"/>
  <c r="K61" i="108"/>
  <c r="K61" i="112"/>
  <c r="K31" i="112"/>
  <c r="K31" i="111"/>
  <c r="K61" i="110"/>
  <c r="K31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20" i="116"/>
  <c r="K19" i="116"/>
  <c r="K18" i="116"/>
  <c r="K24" i="116"/>
  <c r="K25" i="116"/>
  <c r="K26" i="116"/>
  <c r="K27" i="116"/>
  <c r="K28" i="116"/>
  <c r="K23" i="116"/>
  <c r="K17" i="116"/>
  <c r="K21" i="116"/>
  <c r="K16" i="116"/>
  <c r="K10" i="116"/>
  <c r="K11" i="116"/>
  <c r="K12" i="116"/>
  <c r="K13" i="116"/>
  <c r="K14" i="116"/>
  <c r="K9" i="116"/>
  <c r="J35" i="116"/>
  <c r="I35" i="116"/>
  <c r="J34" i="116"/>
  <c r="I34" i="116"/>
  <c r="J33" i="116"/>
  <c r="I33" i="116"/>
  <c r="J32" i="116"/>
  <c r="I32" i="116"/>
  <c r="J31" i="116"/>
  <c r="I31" i="116"/>
  <c r="J30" i="116"/>
  <c r="I30" i="116"/>
  <c r="E11" i="161" l="1"/>
  <c r="E11" i="162"/>
  <c r="K15" i="116"/>
  <c r="K22" i="116"/>
  <c r="J36" i="116"/>
  <c r="D11" i="126"/>
  <c r="I36" i="116"/>
  <c r="K29" i="116"/>
  <c r="K34" i="116" l="1"/>
  <c r="K33" i="116"/>
  <c r="K30" i="116"/>
  <c r="K31" i="116"/>
  <c r="K32" i="116"/>
  <c r="K35" i="116"/>
  <c r="K36" i="116" l="1"/>
  <c r="H54" i="113" l="1"/>
  <c r="H48" i="113"/>
  <c r="H42" i="113"/>
  <c r="H24" i="113"/>
  <c r="H18" i="113"/>
  <c r="H12" i="113"/>
  <c r="H54" i="112"/>
  <c r="H48" i="112"/>
  <c r="H42" i="112"/>
  <c r="H24" i="112"/>
  <c r="H18" i="112"/>
  <c r="H12" i="112"/>
  <c r="H54" i="111"/>
  <c r="H48" i="111"/>
  <c r="H42" i="111"/>
  <c r="H24" i="111"/>
  <c r="H18" i="111"/>
  <c r="H12" i="111"/>
  <c r="H54" i="110"/>
  <c r="H48" i="110"/>
  <c r="H42" i="110"/>
  <c r="H24" i="110"/>
  <c r="H18" i="110"/>
  <c r="H12" i="110"/>
  <c r="H54" i="109"/>
  <c r="H48" i="109"/>
  <c r="H42" i="109"/>
  <c r="H24" i="109"/>
  <c r="H18" i="109"/>
  <c r="H12" i="109"/>
  <c r="H54" i="108"/>
  <c r="H48" i="108"/>
  <c r="H42" i="108"/>
  <c r="H24" i="108"/>
  <c r="H18" i="108"/>
  <c r="H12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7" i="116"/>
  <c r="H20" i="116"/>
  <c r="H13" i="116"/>
  <c r="S22" i="122" l="1"/>
  <c r="C20" i="122" l="1"/>
  <c r="B19" i="122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4" i="116"/>
  <c r="T28" i="147"/>
  <c r="S28" i="147"/>
  <c r="M28" i="147"/>
  <c r="L28" i="147"/>
  <c r="K28" i="147"/>
  <c r="F28" i="147"/>
  <c r="E31" i="107" l="1"/>
  <c r="H31" i="107" s="1"/>
  <c r="E34" i="116" l="1"/>
  <c r="F34" i="116"/>
  <c r="E33" i="116"/>
  <c r="D34" i="116"/>
  <c r="H34" i="116" l="1"/>
  <c r="F39" i="145"/>
  <c r="E39" i="145"/>
  <c r="G39" i="145" s="1"/>
  <c r="Q20" i="146" l="1"/>
  <c r="Q21" i="146"/>
  <c r="Q22" i="146"/>
  <c r="F60" i="113" l="1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H57" i="113" s="1"/>
  <c r="D57" i="113"/>
  <c r="F56" i="113"/>
  <c r="E56" i="113"/>
  <c r="D56" i="113"/>
  <c r="G54" i="113"/>
  <c r="H53" i="113"/>
  <c r="G53" i="113"/>
  <c r="H52" i="113"/>
  <c r="G52" i="113"/>
  <c r="H51" i="113"/>
  <c r="G51" i="113"/>
  <c r="H50" i="113"/>
  <c r="G50" i="113"/>
  <c r="H49" i="113"/>
  <c r="G48" i="113"/>
  <c r="H47" i="113"/>
  <c r="G47" i="113"/>
  <c r="H46" i="113"/>
  <c r="G46" i="113"/>
  <c r="H45" i="113"/>
  <c r="G45" i="113"/>
  <c r="H44" i="113"/>
  <c r="G44" i="113"/>
  <c r="H43" i="113"/>
  <c r="G42" i="113"/>
  <c r="H41" i="113"/>
  <c r="G41" i="113"/>
  <c r="H40" i="113"/>
  <c r="G40" i="113"/>
  <c r="H39" i="113"/>
  <c r="G39" i="113"/>
  <c r="H38" i="113"/>
  <c r="G38" i="113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H57" i="112" s="1"/>
  <c r="D57" i="112"/>
  <c r="F56" i="112"/>
  <c r="E56" i="112"/>
  <c r="D56" i="112"/>
  <c r="H55" i="112"/>
  <c r="G54" i="112"/>
  <c r="H53" i="112"/>
  <c r="G53" i="112"/>
  <c r="H52" i="112"/>
  <c r="G52" i="112"/>
  <c r="H51" i="112"/>
  <c r="G51" i="112"/>
  <c r="H50" i="112"/>
  <c r="G50" i="112"/>
  <c r="H49" i="112"/>
  <c r="G48" i="112"/>
  <c r="H47" i="112"/>
  <c r="G47" i="112"/>
  <c r="H46" i="112"/>
  <c r="G46" i="112"/>
  <c r="H45" i="112"/>
  <c r="G45" i="112"/>
  <c r="H44" i="112"/>
  <c r="G44" i="112"/>
  <c r="H43" i="112"/>
  <c r="G42" i="112"/>
  <c r="H41" i="112"/>
  <c r="G41" i="112"/>
  <c r="H40" i="112"/>
  <c r="G40" i="112"/>
  <c r="H39" i="112"/>
  <c r="G39" i="112"/>
  <c r="H38" i="112"/>
  <c r="G38" i="112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H57" i="111" s="1"/>
  <c r="D57" i="111"/>
  <c r="F56" i="111"/>
  <c r="E56" i="111"/>
  <c r="D56" i="111"/>
  <c r="H55" i="111"/>
  <c r="G54" i="111"/>
  <c r="H53" i="111"/>
  <c r="G53" i="111"/>
  <c r="H52" i="111"/>
  <c r="G52" i="111"/>
  <c r="H51" i="111"/>
  <c r="G51" i="111"/>
  <c r="H50" i="111"/>
  <c r="G50" i="111"/>
  <c r="H49" i="111"/>
  <c r="G48" i="111"/>
  <c r="H47" i="111"/>
  <c r="G47" i="111"/>
  <c r="H46" i="111"/>
  <c r="G46" i="111"/>
  <c r="H45" i="111"/>
  <c r="G45" i="111"/>
  <c r="H44" i="111"/>
  <c r="G44" i="111"/>
  <c r="H43" i="111"/>
  <c r="G42" i="111"/>
  <c r="H41" i="111"/>
  <c r="G41" i="111"/>
  <c r="H40" i="111"/>
  <c r="G40" i="111"/>
  <c r="H39" i="111"/>
  <c r="G39" i="111"/>
  <c r="H38" i="111"/>
  <c r="G38" i="111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H57" i="110" s="1"/>
  <c r="D57" i="110"/>
  <c r="F56" i="110"/>
  <c r="E56" i="110"/>
  <c r="D56" i="110"/>
  <c r="H55" i="110"/>
  <c r="G54" i="110"/>
  <c r="H53" i="110"/>
  <c r="G53" i="110"/>
  <c r="H52" i="110"/>
  <c r="G52" i="110"/>
  <c r="H51" i="110"/>
  <c r="G51" i="110"/>
  <c r="H50" i="110"/>
  <c r="G50" i="110"/>
  <c r="H49" i="110"/>
  <c r="G48" i="110"/>
  <c r="H47" i="110"/>
  <c r="G47" i="110"/>
  <c r="H46" i="110"/>
  <c r="G46" i="110"/>
  <c r="H45" i="110"/>
  <c r="G45" i="110"/>
  <c r="H44" i="110"/>
  <c r="G44" i="110"/>
  <c r="H43" i="110"/>
  <c r="G42" i="110"/>
  <c r="H41" i="110"/>
  <c r="G41" i="110"/>
  <c r="H40" i="110"/>
  <c r="G40" i="110"/>
  <c r="H39" i="110"/>
  <c r="G39" i="110"/>
  <c r="H38" i="110"/>
  <c r="G38" i="110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H57" i="109" s="1"/>
  <c r="D57" i="109"/>
  <c r="F56" i="109"/>
  <c r="E56" i="109"/>
  <c r="D56" i="109"/>
  <c r="H55" i="109"/>
  <c r="G54" i="109"/>
  <c r="H53" i="109"/>
  <c r="G53" i="109"/>
  <c r="H52" i="109"/>
  <c r="G52" i="109"/>
  <c r="H51" i="109"/>
  <c r="G51" i="109"/>
  <c r="H50" i="109"/>
  <c r="G50" i="109"/>
  <c r="H49" i="109"/>
  <c r="G48" i="109"/>
  <c r="H47" i="109"/>
  <c r="G47" i="109"/>
  <c r="H46" i="109"/>
  <c r="G46" i="109"/>
  <c r="H45" i="109"/>
  <c r="G45" i="109"/>
  <c r="H44" i="109"/>
  <c r="G44" i="109"/>
  <c r="H43" i="109"/>
  <c r="G42" i="109"/>
  <c r="H41" i="109"/>
  <c r="G41" i="109"/>
  <c r="H40" i="109"/>
  <c r="G40" i="109"/>
  <c r="H39" i="109"/>
  <c r="G39" i="109"/>
  <c r="H38" i="109"/>
  <c r="G38" i="109"/>
  <c r="G40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F56" i="108"/>
  <c r="E56" i="108"/>
  <c r="H56" i="108" s="1"/>
  <c r="D56" i="108"/>
  <c r="H55" i="108"/>
  <c r="G54" i="108"/>
  <c r="H53" i="108"/>
  <c r="G53" i="108"/>
  <c r="H52" i="108"/>
  <c r="G52" i="108"/>
  <c r="H51" i="108"/>
  <c r="G51" i="108"/>
  <c r="H50" i="108"/>
  <c r="G50" i="108"/>
  <c r="H49" i="108"/>
  <c r="G48" i="108"/>
  <c r="H47" i="108"/>
  <c r="G47" i="108"/>
  <c r="H46" i="108"/>
  <c r="G46" i="108"/>
  <c r="H45" i="108"/>
  <c r="G45" i="108"/>
  <c r="H44" i="108"/>
  <c r="G44" i="108"/>
  <c r="H43" i="108"/>
  <c r="G42" i="108"/>
  <c r="H41" i="108"/>
  <c r="G41" i="108"/>
  <c r="H40" i="108"/>
  <c r="H39" i="108"/>
  <c r="G39" i="108"/>
  <c r="H38" i="108"/>
  <c r="G38" i="108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H27" i="113" s="1"/>
  <c r="D27" i="113"/>
  <c r="F26" i="113"/>
  <c r="E26" i="113"/>
  <c r="D26" i="113"/>
  <c r="H25" i="113"/>
  <c r="G24" i="113"/>
  <c r="H23" i="113"/>
  <c r="G23" i="113"/>
  <c r="H22" i="113"/>
  <c r="G22" i="113"/>
  <c r="H21" i="113"/>
  <c r="G21" i="113"/>
  <c r="H20" i="113"/>
  <c r="G20" i="113"/>
  <c r="H19" i="113"/>
  <c r="G18" i="113"/>
  <c r="H17" i="113"/>
  <c r="G17" i="113"/>
  <c r="H16" i="113"/>
  <c r="G16" i="113"/>
  <c r="H15" i="113"/>
  <c r="G15" i="113"/>
  <c r="H14" i="113"/>
  <c r="G14" i="113"/>
  <c r="H13" i="113"/>
  <c r="G12" i="113"/>
  <c r="H11" i="113"/>
  <c r="G11" i="113"/>
  <c r="H10" i="113"/>
  <c r="G10" i="113"/>
  <c r="H9" i="113"/>
  <c r="G9" i="113"/>
  <c r="H8" i="113"/>
  <c r="G8" i="113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H27" i="112" s="1"/>
  <c r="D27" i="112"/>
  <c r="F26" i="112"/>
  <c r="E26" i="112"/>
  <c r="D26" i="112"/>
  <c r="H25" i="112"/>
  <c r="G24" i="112"/>
  <c r="H23" i="112"/>
  <c r="G23" i="112"/>
  <c r="H22" i="112"/>
  <c r="G22" i="112"/>
  <c r="H21" i="112"/>
  <c r="G21" i="112"/>
  <c r="H20" i="112"/>
  <c r="G20" i="112"/>
  <c r="H19" i="112"/>
  <c r="G18" i="112"/>
  <c r="H17" i="112"/>
  <c r="G17" i="112"/>
  <c r="H16" i="112"/>
  <c r="G16" i="112"/>
  <c r="H15" i="112"/>
  <c r="G15" i="112"/>
  <c r="H14" i="112"/>
  <c r="G14" i="112"/>
  <c r="H13" i="112"/>
  <c r="G12" i="112"/>
  <c r="H11" i="112"/>
  <c r="G11" i="112"/>
  <c r="H10" i="112"/>
  <c r="G10" i="112"/>
  <c r="H9" i="112"/>
  <c r="G9" i="112"/>
  <c r="H8" i="112"/>
  <c r="G8" i="112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H27" i="111" s="1"/>
  <c r="D27" i="111"/>
  <c r="F26" i="111"/>
  <c r="E26" i="111"/>
  <c r="D26" i="111"/>
  <c r="H25" i="111"/>
  <c r="G24" i="111"/>
  <c r="H23" i="111"/>
  <c r="G23" i="111"/>
  <c r="H22" i="111"/>
  <c r="G22" i="111"/>
  <c r="H21" i="111"/>
  <c r="G21" i="111"/>
  <c r="H20" i="111"/>
  <c r="G20" i="111"/>
  <c r="H19" i="111"/>
  <c r="G18" i="111"/>
  <c r="H17" i="111"/>
  <c r="G17" i="111"/>
  <c r="H16" i="111"/>
  <c r="G16" i="111"/>
  <c r="H15" i="111"/>
  <c r="G15" i="111"/>
  <c r="H14" i="111"/>
  <c r="G14" i="111"/>
  <c r="H13" i="111"/>
  <c r="G12" i="111"/>
  <c r="H11" i="111"/>
  <c r="G11" i="111"/>
  <c r="H10" i="111"/>
  <c r="G10" i="111"/>
  <c r="H9" i="111"/>
  <c r="G9" i="111"/>
  <c r="H8" i="111"/>
  <c r="G8" i="111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H27" i="110" s="1"/>
  <c r="D27" i="110"/>
  <c r="F26" i="110"/>
  <c r="E26" i="110"/>
  <c r="D26" i="110"/>
  <c r="H25" i="110"/>
  <c r="G24" i="110"/>
  <c r="H23" i="110"/>
  <c r="G23" i="110"/>
  <c r="H22" i="110"/>
  <c r="G22" i="110"/>
  <c r="H21" i="110"/>
  <c r="G21" i="110"/>
  <c r="H20" i="110"/>
  <c r="G20" i="110"/>
  <c r="H19" i="110"/>
  <c r="G18" i="110"/>
  <c r="H17" i="110"/>
  <c r="G17" i="110"/>
  <c r="H16" i="110"/>
  <c r="G16" i="110"/>
  <c r="H15" i="110"/>
  <c r="G15" i="110"/>
  <c r="H14" i="110"/>
  <c r="G14" i="110"/>
  <c r="H13" i="110"/>
  <c r="G12" i="110"/>
  <c r="H11" i="110"/>
  <c r="G11" i="110"/>
  <c r="H10" i="110"/>
  <c r="G10" i="110"/>
  <c r="H9" i="110"/>
  <c r="G9" i="110"/>
  <c r="H8" i="110"/>
  <c r="G8" i="110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H27" i="109" s="1"/>
  <c r="D27" i="109"/>
  <c r="F26" i="109"/>
  <c r="E26" i="109"/>
  <c r="D26" i="109"/>
  <c r="H25" i="109"/>
  <c r="G24" i="109"/>
  <c r="H23" i="109"/>
  <c r="G23" i="109"/>
  <c r="H22" i="109"/>
  <c r="G22" i="109"/>
  <c r="H21" i="109"/>
  <c r="G21" i="109"/>
  <c r="H20" i="109"/>
  <c r="G20" i="109"/>
  <c r="H19" i="109"/>
  <c r="G18" i="109"/>
  <c r="H17" i="109"/>
  <c r="G17" i="109"/>
  <c r="H16" i="109"/>
  <c r="G16" i="109"/>
  <c r="H15" i="109"/>
  <c r="G15" i="109"/>
  <c r="H14" i="109"/>
  <c r="G14" i="109"/>
  <c r="H13" i="109"/>
  <c r="G12" i="109"/>
  <c r="H11" i="109"/>
  <c r="G11" i="109"/>
  <c r="H10" i="109"/>
  <c r="G10" i="109"/>
  <c r="H9" i="109"/>
  <c r="G9" i="109"/>
  <c r="H8" i="109"/>
  <c r="G8" i="109"/>
  <c r="G24" i="108"/>
  <c r="G18" i="108"/>
  <c r="G12" i="108"/>
  <c r="G11" i="108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1" i="109" l="1"/>
  <c r="G44" i="107"/>
  <c r="K44" i="107"/>
  <c r="K50" i="107"/>
  <c r="K56" i="107"/>
  <c r="K62" i="107"/>
  <c r="G43" i="112"/>
  <c r="G55" i="112"/>
  <c r="G49" i="111"/>
  <c r="G43" i="109"/>
  <c r="G55" i="109"/>
  <c r="G13" i="109"/>
  <c r="G25" i="109"/>
  <c r="G55" i="108"/>
  <c r="G19" i="113"/>
  <c r="G19" i="111"/>
  <c r="G43" i="113"/>
  <c r="G55" i="113"/>
  <c r="G49" i="113"/>
  <c r="G13" i="113"/>
  <c r="G25" i="113"/>
  <c r="G49" i="112"/>
  <c r="G25" i="112"/>
  <c r="G13" i="112"/>
  <c r="G19" i="112"/>
  <c r="G43" i="111"/>
  <c r="G55" i="111"/>
  <c r="G13" i="111"/>
  <c r="G25" i="111"/>
  <c r="G43" i="110"/>
  <c r="G55" i="110"/>
  <c r="G49" i="110"/>
  <c r="G13" i="110"/>
  <c r="G25" i="110"/>
  <c r="G19" i="110"/>
  <c r="G49" i="109"/>
  <c r="G19" i="109"/>
  <c r="G43" i="108"/>
  <c r="G49" i="108"/>
  <c r="G50" i="107"/>
  <c r="G56" i="107"/>
  <c r="E61" i="113"/>
  <c r="G56" i="113" s="1"/>
  <c r="E31" i="113"/>
  <c r="H31" i="113" s="1"/>
  <c r="D61" i="113"/>
  <c r="E61" i="112"/>
  <c r="G59" i="112" s="1"/>
  <c r="E31" i="112"/>
  <c r="G27" i="112" s="1"/>
  <c r="D61" i="111"/>
  <c r="F61" i="111"/>
  <c r="D31" i="111"/>
  <c r="F61" i="110"/>
  <c r="D61" i="110"/>
  <c r="D31" i="110"/>
  <c r="F31" i="110"/>
  <c r="F31" i="109"/>
  <c r="D31" i="109"/>
  <c r="F61" i="108"/>
  <c r="F61" i="113"/>
  <c r="F31" i="113"/>
  <c r="D31" i="113"/>
  <c r="H56" i="112"/>
  <c r="D61" i="112"/>
  <c r="F61" i="112"/>
  <c r="D31" i="112"/>
  <c r="F31" i="112"/>
  <c r="H26" i="112"/>
  <c r="E61" i="111"/>
  <c r="H61" i="111" s="1"/>
  <c r="F31" i="111"/>
  <c r="E31" i="111"/>
  <c r="G29" i="111" s="1"/>
  <c r="E61" i="110"/>
  <c r="H61" i="110" s="1"/>
  <c r="E31" i="110"/>
  <c r="G29" i="110" s="1"/>
  <c r="D61" i="109"/>
  <c r="E61" i="109"/>
  <c r="G58" i="109" s="1"/>
  <c r="E31" i="109"/>
  <c r="H31" i="109" s="1"/>
  <c r="D61" i="108"/>
  <c r="E61" i="108"/>
  <c r="H61" i="108" s="1"/>
  <c r="H56" i="113"/>
  <c r="H56" i="111"/>
  <c r="H56" i="110"/>
  <c r="H56" i="109"/>
  <c r="H26" i="113"/>
  <c r="H26" i="111"/>
  <c r="H26" i="110"/>
  <c r="H26" i="109"/>
  <c r="G56" i="112" l="1"/>
  <c r="G57" i="112"/>
  <c r="G59" i="113"/>
  <c r="G58" i="112"/>
  <c r="G60" i="112"/>
  <c r="H61" i="112"/>
  <c r="G58" i="113"/>
  <c r="G60" i="113"/>
  <c r="G57" i="108"/>
  <c r="G58" i="111"/>
  <c r="G26" i="113"/>
  <c r="G29" i="113"/>
  <c r="G29" i="112"/>
  <c r="G56" i="110"/>
  <c r="G30" i="113"/>
  <c r="G57" i="109"/>
  <c r="G60" i="109"/>
  <c r="G28" i="109"/>
  <c r="G27" i="109"/>
  <c r="G29" i="109"/>
  <c r="G30" i="109"/>
  <c r="G56" i="108"/>
  <c r="G58" i="108"/>
  <c r="G59" i="108"/>
  <c r="G60" i="108"/>
  <c r="G57" i="113"/>
  <c r="H61" i="113"/>
  <c r="G28" i="113"/>
  <c r="G27" i="113"/>
  <c r="G28" i="112"/>
  <c r="G30" i="112"/>
  <c r="G59" i="109"/>
  <c r="G56" i="109"/>
  <c r="H61" i="109"/>
  <c r="G26" i="109"/>
  <c r="H31" i="112"/>
  <c r="G26" i="112"/>
  <c r="G56" i="111"/>
  <c r="G30" i="111"/>
  <c r="H31" i="111"/>
  <c r="G58" i="110"/>
  <c r="G30" i="110"/>
  <c r="H31" i="110"/>
  <c r="G59" i="111"/>
  <c r="G60" i="111"/>
  <c r="G57" i="111"/>
  <c r="G28" i="111"/>
  <c r="G27" i="111"/>
  <c r="G26" i="111"/>
  <c r="G59" i="110"/>
  <c r="G60" i="110"/>
  <c r="G57" i="110"/>
  <c r="G28" i="110"/>
  <c r="G27" i="110"/>
  <c r="G26" i="110"/>
  <c r="G61" i="112" l="1"/>
  <c r="G61" i="113"/>
  <c r="G61" i="109"/>
  <c r="G61" i="108"/>
  <c r="G31" i="113"/>
  <c r="G61" i="110"/>
  <c r="G31" i="110"/>
  <c r="G31" i="109"/>
  <c r="G31" i="112"/>
  <c r="G61" i="111"/>
  <c r="G31" i="111"/>
  <c r="N19" i="147" l="1"/>
  <c r="G22" i="147"/>
  <c r="G19" i="147"/>
  <c r="S19" i="147"/>
  <c r="T29" i="147" s="1"/>
  <c r="S20" i="147"/>
  <c r="T30" i="147" s="1"/>
  <c r="S21" i="147"/>
  <c r="T31" i="147" s="1"/>
  <c r="S22" i="147"/>
  <c r="T32" i="147" s="1"/>
  <c r="S23" i="147"/>
  <c r="S24" i="147"/>
  <c r="S25" i="147"/>
  <c r="L19" i="147"/>
  <c r="M29" i="147" s="1"/>
  <c r="L20" i="147"/>
  <c r="M30" i="147" s="1"/>
  <c r="L21" i="147"/>
  <c r="M31" i="147" s="1"/>
  <c r="L22" i="147"/>
  <c r="M32" i="147" s="1"/>
  <c r="L23" i="147"/>
  <c r="L24" i="147"/>
  <c r="L25" i="147"/>
  <c r="F19" i="147"/>
  <c r="F29" i="147" s="1"/>
  <c r="F20" i="147"/>
  <c r="F21" i="147"/>
  <c r="F22" i="147"/>
  <c r="F23" i="147"/>
  <c r="F24" i="147"/>
  <c r="F25" i="147"/>
  <c r="F30" i="108"/>
  <c r="E30" i="108"/>
  <c r="H30" i="108" s="1"/>
  <c r="D30" i="108"/>
  <c r="F29" i="108"/>
  <c r="E29" i="108"/>
  <c r="H29" i="108" s="1"/>
  <c r="D29" i="108"/>
  <c r="F28" i="108"/>
  <c r="E28" i="108"/>
  <c r="H28" i="108" s="1"/>
  <c r="D28" i="108"/>
  <c r="F27" i="108"/>
  <c r="E27" i="108"/>
  <c r="D27" i="108"/>
  <c r="F26" i="108"/>
  <c r="E26" i="108"/>
  <c r="H26" i="108" s="1"/>
  <c r="D26" i="108"/>
  <c r="H25" i="108"/>
  <c r="H23" i="108"/>
  <c r="G23" i="108"/>
  <c r="H22" i="108"/>
  <c r="G22" i="108"/>
  <c r="H21" i="108"/>
  <c r="G21" i="108"/>
  <c r="H20" i="108"/>
  <c r="G20" i="108"/>
  <c r="H19" i="108"/>
  <c r="H17" i="108"/>
  <c r="G17" i="108"/>
  <c r="H16" i="108"/>
  <c r="G16" i="108"/>
  <c r="H15" i="108"/>
  <c r="G15" i="108"/>
  <c r="H14" i="108"/>
  <c r="G14" i="108"/>
  <c r="H13" i="108"/>
  <c r="H11" i="108"/>
  <c r="H10" i="108"/>
  <c r="G10" i="108"/>
  <c r="H9" i="108"/>
  <c r="G9" i="108"/>
  <c r="H8" i="108"/>
  <c r="G8" i="108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4" i="116"/>
  <c r="G13" i="116"/>
  <c r="G12" i="116"/>
  <c r="G11" i="116"/>
  <c r="G10" i="116"/>
  <c r="G9" i="116"/>
  <c r="F31" i="108" l="1"/>
  <c r="G15" i="116"/>
  <c r="G19" i="108"/>
  <c r="G13" i="108"/>
  <c r="E31" i="108"/>
  <c r="H31" i="108" s="1"/>
  <c r="D62" i="107"/>
  <c r="F62" i="107"/>
  <c r="H27" i="108"/>
  <c r="D31" i="108"/>
  <c r="G25" i="108"/>
  <c r="E62" i="107"/>
  <c r="G59" i="107" s="1"/>
  <c r="G28" i="108" l="1"/>
  <c r="G30" i="108"/>
  <c r="G27" i="108"/>
  <c r="G26" i="108"/>
  <c r="G29" i="108"/>
  <c r="G60" i="107"/>
  <c r="H62" i="107"/>
  <c r="G57" i="107"/>
  <c r="G61" i="107"/>
  <c r="G58" i="107"/>
  <c r="G31" i="108" l="1"/>
  <c r="G62" i="107"/>
  <c r="H40" i="145"/>
  <c r="H41" i="145"/>
  <c r="B40" i="145"/>
  <c r="I21" i="122" l="1"/>
  <c r="B21" i="122"/>
  <c r="P22" i="146" l="1"/>
  <c r="O22" i="146"/>
  <c r="N22" i="146"/>
  <c r="Q25" i="146"/>
  <c r="T26" i="146"/>
  <c r="S26" i="146"/>
  <c r="Q26" i="146"/>
  <c r="P26" i="146"/>
  <c r="O26" i="146"/>
  <c r="N26" i="146"/>
  <c r="L26" i="146"/>
  <c r="K26" i="146"/>
  <c r="J26" i="146"/>
  <c r="I26" i="146"/>
  <c r="F26" i="146"/>
  <c r="E26" i="146"/>
  <c r="C26" i="146"/>
  <c r="B26" i="146"/>
  <c r="T25" i="146"/>
  <c r="S25" i="146"/>
  <c r="P25" i="146"/>
  <c r="O25" i="146"/>
  <c r="N25" i="146"/>
  <c r="L25" i="146"/>
  <c r="K25" i="146"/>
  <c r="J25" i="146"/>
  <c r="I25" i="146"/>
  <c r="F25" i="146"/>
  <c r="E25" i="146"/>
  <c r="C25" i="146"/>
  <c r="B25" i="146"/>
  <c r="T24" i="146"/>
  <c r="S24" i="146"/>
  <c r="Q24" i="146"/>
  <c r="P24" i="146"/>
  <c r="O24" i="146"/>
  <c r="N24" i="146"/>
  <c r="L24" i="146"/>
  <c r="K24" i="146"/>
  <c r="J24" i="146"/>
  <c r="I24" i="146"/>
  <c r="F24" i="146"/>
  <c r="E24" i="146"/>
  <c r="C24" i="146"/>
  <c r="B24" i="146"/>
  <c r="T23" i="146"/>
  <c r="S23" i="146"/>
  <c r="Q23" i="146"/>
  <c r="P23" i="146"/>
  <c r="O23" i="146"/>
  <c r="N23" i="146"/>
  <c r="L23" i="146"/>
  <c r="K23" i="146"/>
  <c r="J23" i="146"/>
  <c r="I23" i="146"/>
  <c r="F23" i="146"/>
  <c r="E23" i="146"/>
  <c r="C23" i="146"/>
  <c r="B23" i="146"/>
  <c r="T22" i="146"/>
  <c r="S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L21" i="146"/>
  <c r="K21" i="146"/>
  <c r="J21" i="146"/>
  <c r="I21" i="146"/>
  <c r="F21" i="146"/>
  <c r="E21" i="146"/>
  <c r="C21" i="146"/>
  <c r="B21" i="146"/>
  <c r="T20" i="146"/>
  <c r="P20" i="146"/>
  <c r="O20" i="146"/>
  <c r="N20" i="146"/>
  <c r="R20" i="146" s="1"/>
  <c r="L20" i="146"/>
  <c r="K20" i="146"/>
  <c r="J20" i="146"/>
  <c r="I20" i="146"/>
  <c r="F20" i="146"/>
  <c r="E20" i="146"/>
  <c r="C20" i="146"/>
  <c r="B20" i="146"/>
  <c r="D23" i="146" l="1"/>
  <c r="D25" i="146"/>
  <c r="D22" i="146"/>
  <c r="D21" i="146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C28" i="147" l="1"/>
  <c r="D28" i="147"/>
  <c r="E28" i="147"/>
  <c r="B28" i="147"/>
  <c r="R19" i="128" l="1"/>
  <c r="P21" i="128"/>
  <c r="R21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R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Q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R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R24" i="128"/>
  <c r="B20" i="147"/>
  <c r="C20" i="147"/>
  <c r="D20" i="147"/>
  <c r="E20" i="147"/>
  <c r="G20" i="147"/>
  <c r="H20" i="147"/>
  <c r="I30" i="147" s="1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G23" i="147"/>
  <c r="H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R23" i="128" l="1"/>
  <c r="H38" i="145"/>
  <c r="J38" i="145"/>
  <c r="D38" i="145"/>
  <c r="F21" i="140" l="1"/>
  <c r="F21" i="139"/>
  <c r="F21" i="120"/>
  <c r="F19" i="140"/>
  <c r="F19" i="139"/>
  <c r="F19" i="120"/>
  <c r="F17" i="140"/>
  <c r="F17" i="139"/>
  <c r="F17" i="120"/>
  <c r="F15" i="140"/>
  <c r="F15" i="139"/>
  <c r="F15" i="120"/>
  <c r="F13" i="140"/>
  <c r="F13" i="139"/>
  <c r="F13" i="120"/>
  <c r="F11" i="140"/>
  <c r="F11" i="120"/>
  <c r="F19" i="141" l="1"/>
  <c r="F11" i="141"/>
  <c r="F11" i="139"/>
  <c r="F17" i="141" l="1"/>
  <c r="F21" i="141"/>
  <c r="F13" i="141"/>
  <c r="F15" i="141"/>
  <c r="G17" i="116" l="1"/>
  <c r="G18" i="116"/>
  <c r="G19" i="116"/>
  <c r="G20" i="116"/>
  <c r="G21" i="116"/>
  <c r="G16" i="116"/>
  <c r="G22" i="116" l="1"/>
  <c r="C19" i="147" l="1"/>
  <c r="C29" i="147" s="1"/>
  <c r="D19" i="147"/>
  <c r="D29" i="147" s="1"/>
  <c r="E19" i="147"/>
  <c r="E29" i="147" s="1"/>
  <c r="B19" i="147"/>
  <c r="B29" i="147" s="1"/>
  <c r="G9" i="141" l="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24" i="141"/>
  <c r="H24" i="141"/>
  <c r="I24" i="141"/>
  <c r="J24" i="141"/>
  <c r="G8" i="141"/>
  <c r="J8" i="141"/>
  <c r="I8" i="141"/>
  <c r="H8" i="141"/>
  <c r="K19" i="141" l="1"/>
  <c r="K17" i="141"/>
  <c r="K9" i="141"/>
  <c r="K14" i="141"/>
  <c r="K12" i="141"/>
  <c r="K24" i="141"/>
  <c r="K22" i="141"/>
  <c r="K20" i="141"/>
  <c r="K18" i="141"/>
  <c r="K15" i="141"/>
  <c r="K23" i="141"/>
  <c r="K16" i="141"/>
  <c r="K13" i="141"/>
  <c r="K11" i="141"/>
  <c r="K10" i="141"/>
  <c r="K21" i="141"/>
  <c r="K8" i="141"/>
  <c r="C11" i="141" l="1"/>
  <c r="D11" i="141"/>
  <c r="C13" i="141"/>
  <c r="D13" i="141"/>
  <c r="C15" i="141"/>
  <c r="D15" i="141"/>
  <c r="C17" i="141"/>
  <c r="D17" i="141"/>
  <c r="C19" i="141"/>
  <c r="D19" i="141"/>
  <c r="C21" i="141"/>
  <c r="D21" i="141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C21" i="140"/>
  <c r="D21" i="140"/>
  <c r="B21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C21" i="139"/>
  <c r="D21" i="139"/>
  <c r="B21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C21" i="120"/>
  <c r="D21" i="120"/>
  <c r="B21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22" i="120" l="1"/>
  <c r="D22" i="120"/>
  <c r="C22" i="120"/>
  <c r="Q28" i="147" l="1"/>
  <c r="R28" i="147"/>
  <c r="P28" i="147"/>
  <c r="O30" i="147"/>
  <c r="O31" i="147"/>
  <c r="O32" i="147"/>
  <c r="O29" i="147"/>
  <c r="J28" i="147"/>
  <c r="I28" i="147"/>
  <c r="H30" i="147"/>
  <c r="H31" i="147"/>
  <c r="H32" i="147"/>
  <c r="H29" i="147"/>
  <c r="T19" i="147" l="1"/>
  <c r="M19" i="147"/>
  <c r="R19" i="147"/>
  <c r="S29" i="147" s="1"/>
  <c r="Q19" i="147"/>
  <c r="R29" i="147" s="1"/>
  <c r="P19" i="147"/>
  <c r="Q29" i="147" s="1"/>
  <c r="O19" i="147"/>
  <c r="P29" i="147" s="1"/>
  <c r="K19" i="147"/>
  <c r="L29" i="147" s="1"/>
  <c r="J19" i="147"/>
  <c r="K29" i="147" s="1"/>
  <c r="I19" i="147"/>
  <c r="J29" i="147" s="1"/>
  <c r="H19" i="147"/>
  <c r="I29" i="147" s="1"/>
  <c r="U19" i="147" l="1"/>
  <c r="K7" i="146" l="1"/>
  <c r="H7" i="146" l="1"/>
  <c r="M7" i="146"/>
  <c r="I7" i="146"/>
  <c r="C7" i="146"/>
  <c r="E7" i="146"/>
  <c r="E40" i="145"/>
  <c r="G40" i="145" s="1"/>
  <c r="F47" i="145"/>
  <c r="J41" i="145"/>
  <c r="I41" i="145"/>
  <c r="I49" i="145"/>
  <c r="I40" i="145"/>
  <c r="I48" i="145"/>
  <c r="I39" i="145"/>
  <c r="H39" i="145"/>
  <c r="E41" i="145"/>
  <c r="F49" i="145" s="1"/>
  <c r="F40" i="145"/>
  <c r="D41" i="145"/>
  <c r="C39" i="145"/>
  <c r="C40" i="145"/>
  <c r="C41" i="145"/>
  <c r="B41" i="145"/>
  <c r="C49" i="145" s="1"/>
  <c r="C48" i="145"/>
  <c r="B39" i="145"/>
  <c r="C47" i="145" s="1"/>
  <c r="I38" i="145"/>
  <c r="F38" i="145"/>
  <c r="E38" i="145"/>
  <c r="C38" i="145"/>
  <c r="B38" i="145"/>
  <c r="H43" i="145"/>
  <c r="E43" i="145"/>
  <c r="B43" i="145"/>
  <c r="I47" i="145" l="1"/>
  <c r="J39" i="145"/>
  <c r="D40" i="145"/>
  <c r="J40" i="145"/>
  <c r="D39" i="145"/>
  <c r="L7" i="146"/>
  <c r="F7" i="146"/>
  <c r="J7" i="146"/>
  <c r="F48" i="145"/>
  <c r="I34" i="113"/>
  <c r="I4" i="113"/>
  <c r="I34" i="112"/>
  <c r="I4" i="112"/>
  <c r="I34" i="111"/>
  <c r="I4" i="111"/>
  <c r="I34" i="110"/>
  <c r="I4" i="110"/>
  <c r="I34" i="109"/>
  <c r="I4" i="109"/>
  <c r="I34" i="108"/>
  <c r="I4" i="108"/>
  <c r="I5" i="107"/>
  <c r="K6" i="105"/>
  <c r="J6" i="105"/>
  <c r="I6" i="105"/>
  <c r="H6" i="105"/>
  <c r="A39" i="116"/>
  <c r="I5" i="116"/>
  <c r="D22" i="140"/>
  <c r="D24" i="140" s="1"/>
  <c r="C22" i="140"/>
  <c r="C24" i="140" s="1"/>
  <c r="B22" i="140"/>
  <c r="B24" i="140" s="1"/>
  <c r="D22" i="139"/>
  <c r="D24" i="139" s="1"/>
  <c r="C22" i="139"/>
  <c r="C24" i="139" s="1"/>
  <c r="B22" i="139"/>
  <c r="B24" i="139" s="1"/>
  <c r="E8" i="140" l="1"/>
  <c r="E10" i="140"/>
  <c r="E15" i="140"/>
  <c r="E20" i="140"/>
  <c r="E11" i="140"/>
  <c r="E16" i="140"/>
  <c r="E14" i="140"/>
  <c r="E19" i="140"/>
  <c r="E12" i="140"/>
  <c r="E18" i="140"/>
  <c r="E11" i="139"/>
  <c r="E12" i="139"/>
  <c r="E20" i="139"/>
  <c r="E10" i="139"/>
  <c r="E14" i="139"/>
  <c r="E18" i="139"/>
  <c r="E15" i="139"/>
  <c r="E19" i="139"/>
  <c r="E8" i="139"/>
  <c r="E16" i="139"/>
  <c r="E9" i="139"/>
  <c r="E13" i="139"/>
  <c r="E17" i="139"/>
  <c r="E9" i="140"/>
  <c r="E13" i="140"/>
  <c r="E17" i="140"/>
  <c r="E21" i="140"/>
  <c r="E21" i="139"/>
  <c r="G39" i="116"/>
  <c r="J43" i="116"/>
  <c r="I43" i="116"/>
  <c r="H46" i="116"/>
  <c r="H45" i="116"/>
  <c r="H44" i="116"/>
  <c r="D43" i="116"/>
  <c r="C43" i="116"/>
  <c r="B46" i="116"/>
  <c r="B45" i="116"/>
  <c r="B44" i="116"/>
  <c r="D33" i="133"/>
  <c r="D34" i="133"/>
  <c r="D35" i="133"/>
  <c r="F31" i="133"/>
  <c r="G31" i="133"/>
  <c r="H31" i="133"/>
  <c r="E31" i="133"/>
  <c r="D32" i="133"/>
  <c r="C20" i="133"/>
  <c r="F34" i="133" s="1"/>
  <c r="K23" i="133"/>
  <c r="K19" i="133"/>
  <c r="F19" i="133"/>
  <c r="F23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K21" i="133"/>
  <c r="J21" i="133"/>
  <c r="I21" i="133"/>
  <c r="H21" i="133"/>
  <c r="G21" i="133"/>
  <c r="E21" i="133"/>
  <c r="H35" i="133" s="1"/>
  <c r="D21" i="133"/>
  <c r="G35" i="133" s="1"/>
  <c r="C21" i="133"/>
  <c r="F35" i="133" s="1"/>
  <c r="B21" i="133"/>
  <c r="E35" i="133" s="1"/>
  <c r="J20" i="133"/>
  <c r="I20" i="133"/>
  <c r="H20" i="133"/>
  <c r="G20" i="133"/>
  <c r="E20" i="133"/>
  <c r="H34" i="133" s="1"/>
  <c r="D20" i="133"/>
  <c r="G34" i="133" s="1"/>
  <c r="B20" i="133"/>
  <c r="E34" i="133" s="1"/>
  <c r="J19" i="133"/>
  <c r="I19" i="133"/>
  <c r="H19" i="133"/>
  <c r="G19" i="133"/>
  <c r="E19" i="133"/>
  <c r="H33" i="133" s="1"/>
  <c r="D19" i="133"/>
  <c r="G33" i="133" s="1"/>
  <c r="C19" i="133"/>
  <c r="F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F21" i="133" l="1"/>
  <c r="E22" i="139"/>
  <c r="E22" i="140"/>
  <c r="K24" i="133"/>
  <c r="K22" i="133"/>
  <c r="K20" i="133"/>
  <c r="K18" i="133"/>
  <c r="F20" i="133"/>
  <c r="F24" i="133"/>
  <c r="F18" i="133"/>
  <c r="F22" i="133"/>
  <c r="B18" i="128"/>
  <c r="R18" i="128"/>
  <c r="Q18" i="128"/>
  <c r="P18" i="128"/>
  <c r="O18" i="128"/>
  <c r="N18" i="128"/>
  <c r="M18" i="128"/>
  <c r="L18" i="128"/>
  <c r="K18" i="128"/>
  <c r="J18" i="128"/>
  <c r="I18" i="128"/>
  <c r="H18" i="128"/>
  <c r="G18" i="128"/>
  <c r="F18" i="128"/>
  <c r="E18" i="128"/>
  <c r="D18" i="128"/>
  <c r="C18" i="128"/>
  <c r="C25" i="122" l="1"/>
  <c r="C24" i="122"/>
  <c r="C23" i="122"/>
  <c r="C22" i="122"/>
  <c r="C21" i="122"/>
  <c r="C19" i="122"/>
  <c r="S25" i="122"/>
  <c r="R25" i="122"/>
  <c r="Q25" i="122"/>
  <c r="N25" i="122"/>
  <c r="M25" i="122"/>
  <c r="L25" i="122"/>
  <c r="K25" i="122"/>
  <c r="S24" i="122"/>
  <c r="R24" i="122"/>
  <c r="Q24" i="122"/>
  <c r="P24" i="122"/>
  <c r="N24" i="122"/>
  <c r="M24" i="122"/>
  <c r="L24" i="122"/>
  <c r="K24" i="122"/>
  <c r="S23" i="122"/>
  <c r="R23" i="122"/>
  <c r="Q23" i="122"/>
  <c r="N23" i="122"/>
  <c r="M23" i="122"/>
  <c r="L23" i="122"/>
  <c r="K23" i="122"/>
  <c r="R22" i="122"/>
  <c r="Q22" i="122"/>
  <c r="N22" i="122"/>
  <c r="M22" i="122"/>
  <c r="L22" i="122"/>
  <c r="K22" i="122"/>
  <c r="S21" i="122"/>
  <c r="R21" i="122"/>
  <c r="Q21" i="122"/>
  <c r="N21" i="122"/>
  <c r="M21" i="122"/>
  <c r="L21" i="122"/>
  <c r="K21" i="122"/>
  <c r="S20" i="122"/>
  <c r="R20" i="122"/>
  <c r="Q20" i="122"/>
  <c r="P20" i="122"/>
  <c r="N20" i="122"/>
  <c r="M20" i="122"/>
  <c r="L20" i="122"/>
  <c r="K20" i="122"/>
  <c r="S19" i="122"/>
  <c r="R19" i="122"/>
  <c r="Q19" i="122"/>
  <c r="N19" i="122"/>
  <c r="M19" i="122"/>
  <c r="L19" i="122"/>
  <c r="K19" i="122"/>
  <c r="P22" i="122"/>
  <c r="O22" i="122"/>
  <c r="P21" i="122"/>
  <c r="O21" i="122"/>
  <c r="O24" i="122"/>
  <c r="O20" i="122"/>
  <c r="P25" i="122"/>
  <c r="O25" i="122"/>
  <c r="P23" i="122"/>
  <c r="O23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B22" i="122"/>
  <c r="J21" i="122"/>
  <c r="H21" i="122"/>
  <c r="E21" i="122"/>
  <c r="D21" i="122"/>
  <c r="J20" i="122"/>
  <c r="I20" i="122"/>
  <c r="H20" i="122"/>
  <c r="E20" i="122"/>
  <c r="D20" i="122"/>
  <c r="B20" i="122"/>
  <c r="J19" i="122"/>
  <c r="I19" i="122"/>
  <c r="H19" i="122"/>
  <c r="E19" i="122"/>
  <c r="D19" i="122"/>
  <c r="G22" i="122"/>
  <c r="G21" i="122"/>
  <c r="G20" i="122"/>
  <c r="G25" i="122"/>
  <c r="O19" i="122" l="1"/>
  <c r="P19" i="122"/>
  <c r="F25" i="122"/>
  <c r="G19" i="122"/>
  <c r="G23" i="122"/>
  <c r="F20" i="122"/>
  <c r="F22" i="122"/>
  <c r="F24" i="122"/>
  <c r="G24" i="122"/>
  <c r="F19" i="122"/>
  <c r="F21" i="122"/>
  <c r="F23" i="122"/>
  <c r="B24" i="120" l="1"/>
  <c r="C24" i="120"/>
  <c r="E11" i="120" l="1"/>
  <c r="E8" i="120"/>
  <c r="E14" i="120"/>
  <c r="E21" i="120"/>
  <c r="E20" i="120"/>
  <c r="E13" i="120"/>
  <c r="E18" i="120"/>
  <c r="E10" i="120"/>
  <c r="D24" i="120"/>
  <c r="E16" i="120"/>
  <c r="E9" i="120"/>
  <c r="E17" i="120"/>
  <c r="E12" i="120"/>
  <c r="E19" i="120"/>
  <c r="E15" i="120"/>
  <c r="E22" i="120" l="1"/>
  <c r="E31" i="116"/>
  <c r="F35" i="116" l="1"/>
  <c r="E35" i="116"/>
  <c r="F31" i="116"/>
  <c r="E32" i="116"/>
  <c r="F32" i="116"/>
  <c r="F33" i="116"/>
  <c r="F30" i="116"/>
  <c r="D31" i="116"/>
  <c r="D32" i="116"/>
  <c r="D33" i="116"/>
  <c r="D30" i="116"/>
  <c r="E30" i="116"/>
  <c r="H28" i="116"/>
  <c r="F23" i="140" s="1"/>
  <c r="D46" i="116"/>
  <c r="H26" i="116"/>
  <c r="H25" i="116"/>
  <c r="H24" i="116"/>
  <c r="H23" i="116"/>
  <c r="H21" i="116"/>
  <c r="F23" i="139" s="1"/>
  <c r="D45" i="116"/>
  <c r="H19" i="116"/>
  <c r="H18" i="116"/>
  <c r="H17" i="116"/>
  <c r="H16" i="116"/>
  <c r="H10" i="116"/>
  <c r="H11" i="116"/>
  <c r="H12" i="116"/>
  <c r="F23" i="120"/>
  <c r="H9" i="116"/>
  <c r="C23" i="141" l="1"/>
  <c r="D23" i="141"/>
  <c r="E36" i="116"/>
  <c r="D36" i="116"/>
  <c r="F36" i="116"/>
  <c r="H35" i="116"/>
  <c r="F23" i="141" s="1"/>
  <c r="H31" i="116"/>
  <c r="H33" i="116"/>
  <c r="H22" i="116"/>
  <c r="F11" i="161" s="1"/>
  <c r="C45" i="116"/>
  <c r="H32" i="116"/>
  <c r="H30" i="116"/>
  <c r="D11" i="163" l="1"/>
  <c r="B11" i="163"/>
  <c r="C11" i="163"/>
  <c r="E10" i="163" s="1"/>
  <c r="E7" i="163"/>
  <c r="E8" i="163"/>
  <c r="E9" i="163"/>
  <c r="F24" i="139"/>
  <c r="G24" i="116"/>
  <c r="G28" i="116"/>
  <c r="G25" i="116"/>
  <c r="G23" i="116"/>
  <c r="G26" i="116"/>
  <c r="G27" i="116"/>
  <c r="D44" i="116"/>
  <c r="D47" i="116" s="1"/>
  <c r="J44" i="116"/>
  <c r="J45" i="116"/>
  <c r="J46" i="116"/>
  <c r="H29" i="116"/>
  <c r="F11" i="162" s="1"/>
  <c r="C46" i="116"/>
  <c r="C44" i="116"/>
  <c r="F11" i="126"/>
  <c r="E11" i="163" l="1"/>
  <c r="G29" i="116"/>
  <c r="F24" i="120"/>
  <c r="F24" i="140"/>
  <c r="C47" i="116"/>
  <c r="I44" i="116"/>
  <c r="G31" i="116"/>
  <c r="G33" i="116"/>
  <c r="G35" i="116"/>
  <c r="G30" i="116"/>
  <c r="G32" i="116"/>
  <c r="G34" i="116"/>
  <c r="J47" i="116"/>
  <c r="H36" i="116"/>
  <c r="F11" i="163" s="1"/>
  <c r="I46" i="116"/>
  <c r="I45" i="116"/>
  <c r="G36" i="116" l="1"/>
  <c r="F24" i="141"/>
  <c r="I47" i="116"/>
  <c r="F16" i="140"/>
  <c r="F16" i="139"/>
  <c r="F16" i="120"/>
  <c r="F14" i="140"/>
  <c r="F14" i="139"/>
  <c r="F14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8" i="141" s="1"/>
  <c r="E32" i="107"/>
  <c r="B16" i="141"/>
  <c r="D16" i="141"/>
  <c r="C10" i="141"/>
  <c r="B9" i="141"/>
  <c r="B18" i="141"/>
  <c r="B14" i="141"/>
  <c r="D14" i="141"/>
  <c r="D20" i="141"/>
  <c r="B19" i="141"/>
  <c r="D18" i="141"/>
  <c r="B17" i="141"/>
  <c r="B15" i="141"/>
  <c r="B13" i="141"/>
  <c r="D12" i="141"/>
  <c r="B12" i="141"/>
  <c r="F12" i="141"/>
  <c r="C12" i="141"/>
  <c r="B11" i="141"/>
  <c r="D10" i="141"/>
  <c r="B10" i="141"/>
  <c r="D9" i="141"/>
  <c r="F9" i="140"/>
  <c r="B20" i="141"/>
  <c r="B21" i="141"/>
  <c r="F20" i="120"/>
  <c r="F20" i="139"/>
  <c r="F20" i="140"/>
  <c r="C20" i="141"/>
  <c r="F18" i="120"/>
  <c r="F18" i="139"/>
  <c r="F18" i="140"/>
  <c r="F12" i="120"/>
  <c r="F12" i="139"/>
  <c r="F12" i="140"/>
  <c r="F10" i="120"/>
  <c r="F10" i="139"/>
  <c r="F10" i="140"/>
  <c r="D8" i="141"/>
  <c r="F9" i="139"/>
  <c r="F9" i="120"/>
  <c r="H18" i="107"/>
  <c r="H12" i="107"/>
  <c r="H24" i="107"/>
  <c r="H27" i="107"/>
  <c r="H11" i="107"/>
  <c r="H17" i="107"/>
  <c r="H23" i="107"/>
  <c r="H26" i="107"/>
  <c r="F8" i="140" s="1"/>
  <c r="H28" i="107"/>
  <c r="H10" i="107"/>
  <c r="F8" i="120"/>
  <c r="H16" i="107"/>
  <c r="H20" i="107"/>
  <c r="F8" i="139" s="1"/>
  <c r="H22" i="107"/>
  <c r="H29" i="107"/>
  <c r="H15" i="107"/>
  <c r="H21" i="107"/>
  <c r="H30" i="107"/>
  <c r="H32" i="107" l="1"/>
  <c r="F8" i="141" s="1"/>
  <c r="G31" i="107"/>
  <c r="C8" i="141"/>
  <c r="F10" i="141"/>
  <c r="F9" i="141"/>
  <c r="F18" i="141"/>
  <c r="C18" i="141"/>
  <c r="F16" i="141"/>
  <c r="C16" i="141"/>
  <c r="B22" i="141"/>
  <c r="B24" i="141" s="1"/>
  <c r="F14" i="141"/>
  <c r="C14" i="141"/>
  <c r="D22" i="141"/>
  <c r="E9" i="141" s="1"/>
  <c r="C9" i="141"/>
  <c r="F20" i="141"/>
  <c r="G28" i="107"/>
  <c r="G30" i="107"/>
  <c r="G29" i="107"/>
  <c r="G27" i="107"/>
  <c r="G32" i="107" l="1"/>
  <c r="C22" i="141"/>
  <c r="C24" i="141" s="1"/>
  <c r="E18" i="141"/>
  <c r="E8" i="141"/>
  <c r="E19" i="141"/>
  <c r="E14" i="141"/>
  <c r="E15" i="141"/>
  <c r="E13" i="141"/>
  <c r="E16" i="141"/>
  <c r="E12" i="141"/>
  <c r="E11" i="141"/>
  <c r="E17" i="141"/>
  <c r="E10" i="141"/>
  <c r="E20" i="141"/>
  <c r="E21" i="141"/>
  <c r="D24" i="141"/>
  <c r="E22" i="141" l="1"/>
</calcChain>
</file>

<file path=xl/sharedStrings.xml><?xml version="1.0" encoding="utf-8"?>
<sst xmlns="http://schemas.openxmlformats.org/spreadsheetml/2006/main" count="1520" uniqueCount="322">
  <si>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</si>
  <si>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</si>
  <si>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</si>
  <si>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</si>
  <si>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</si>
  <si>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</si>
  <si>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</si>
  <si>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</si>
  <si>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</si>
  <si>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</si>
  <si>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</si>
  <si>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</si>
  <si>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</si>
  <si>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</si>
  <si>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</si>
  <si>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</si>
  <si>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</si>
  <si>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</si>
  <si>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</si>
  <si>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</si>
  <si>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</si>
  <si>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</si>
  <si>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Spotřeba plynu v ČR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</si>
  <si>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</si>
  <si>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</si>
  <si>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</si>
  <si>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</si>
  <si>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</si>
  <si>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</si>
  <si>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</si>
  <si>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</si>
  <si>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</si>
  <si>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</si>
  <si>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</si>
  <si>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</si>
  <si>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</si>
  <si>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</si>
  <si>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</si>
  <si>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</si>
  <si>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</si>
  <si>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</si>
  <si>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</si>
  <si>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</si>
  <si>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</si>
  <si>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</si>
  <si>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</si>
  <si>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</si>
  <si>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</si>
  <si>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</si>
  <si>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</si>
  <si>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Tok plynu ze 
zásobníku plynu, které náleží do plynárenské soustavy ČR</t>
  </si>
  <si>
    <t>Tok plynu do 
zásobníku plynu, které náleží do plynárenské soustavy ČR</t>
  </si>
  <si>
    <t>I. čtvrtletí</t>
  </si>
  <si>
    <t>Tok plynu do/z plynárenské soustavy ČR</t>
  </si>
  <si>
    <t>MND GS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</si>
  <si>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</si>
  <si>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</si>
  <si>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</si>
  <si>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</si>
  <si>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</si>
  <si>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</si>
  <si>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</si>
  <si>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</si>
  <si>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</si>
  <si>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</si>
  <si>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</si>
  <si>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>Podíl jednotlivých měsíců na celkové spotřebě plynu</t>
  </si>
  <si>
    <t xml:space="preserve">Vlastní spotřeba (VS)
 výrobců plynu </t>
  </si>
  <si>
    <t xml:space="preserve">        Spotřeba plynu podle krajů (MWh)</t>
  </si>
  <si>
    <t xml:space="preserve">       Průměrná teplota ovzduší podle krajů (°C)</t>
  </si>
  <si>
    <t>Maximum</t>
  </si>
  <si>
    <t>Minimum</t>
  </si>
  <si>
    <t>Průměr</t>
  </si>
  <si>
    <t>III. čtvrtletí</t>
  </si>
  <si>
    <t>Spotřeba plynu
v ČR</t>
  </si>
  <si>
    <t>Moravia GS</t>
  </si>
  <si>
    <t xml:space="preserve"> Podíl spotřeby plynu podle plynárenských společností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</si>
  <si>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</si>
  <si>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</si>
  <si>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</si>
  <si>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</si>
  <si>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</si>
  <si>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</si>
  <si>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</si>
  <si>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</si>
  <si>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</si>
  <si>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</si>
  <si>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</si>
  <si>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</si>
  <si>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</si>
  <si>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</si>
  <si>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</si>
  <si>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</si>
  <si>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</si>
  <si>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</si>
  <si>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Ostatní společnosti</t>
  </si>
  <si>
    <t>zákazníci připojeni přímo k PS</t>
  </si>
  <si>
    <t>MND Gas Storage a.s.</t>
  </si>
  <si>
    <t>SPP Storage, s.r.o.</t>
  </si>
  <si>
    <t>Moravia Gas Storage a.s.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</si>
  <si>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</si>
  <si>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</si>
  <si>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</si>
  <si>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</si>
  <si>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</si>
  <si>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</si>
  <si>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</si>
  <si>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</si>
  <si>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Bilanční rozdíl 
v přepravní soustavě</t>
  </si>
  <si>
    <t>OP+VS+PKS</t>
  </si>
  <si>
    <t xml:space="preserve"> OP+VS+PKS</t>
  </si>
  <si>
    <t>Plyn pro pohon KS</t>
  </si>
  <si>
    <t>VS+PKS</t>
  </si>
  <si>
    <t>Hraniční předávací stanice (HPS)</t>
  </si>
  <si>
    <t>Kompresní stanice (KS)</t>
  </si>
  <si>
    <t>Tok plynu v přepravní soustavě
(PS)</t>
  </si>
  <si>
    <t>Spotřeba zákazníků připojených přímo k PS</t>
  </si>
  <si>
    <t>Tok plynu do plynárenské 
soustavy ČR přes PPL</t>
  </si>
  <si>
    <t>Předávací stanice</t>
  </si>
  <si>
    <t>Přeshraniční plynovod (PPL)</t>
  </si>
  <si>
    <t>Tok plynu z plynárenské 
soustavy ČR přes PPL</t>
  </si>
  <si>
    <t>Tok plynu v lokální distribuční soustavě (LDS)</t>
  </si>
  <si>
    <t>Spotřeba zákazníků připojených k LDS, která není napojena na RDS</t>
  </si>
  <si>
    <t>Výroba plynu v ČR (VP)</t>
  </si>
  <si>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dlouhodobý teplotní normál</t>
    </r>
  </si>
  <si>
    <r>
      <rPr>
        <vertAlign val="superscript"/>
        <sz val="8"/>
        <rFont val="Calibri"/>
        <family val="2"/>
        <charset val="238"/>
        <scheme val="minor"/>
      </rPr>
      <t xml:space="preserve">3) </t>
    </r>
    <r>
      <rPr>
        <sz val="8"/>
        <rFont val="Calibri"/>
        <family val="2"/>
        <charset val="238"/>
        <scheme val="minor"/>
      </rPr>
      <t>odchylka od dlouhodobého teplotního normálu</t>
    </r>
  </si>
  <si>
    <t>3. Plynárenská soustava</t>
  </si>
  <si>
    <t>Bilanční rozdíl v PS</t>
  </si>
  <si>
    <t>3.1. Čtvrtletní bilance plynárenské soustavy ČR</t>
  </si>
  <si>
    <t>3.2. Bilance plynárenské soustavy ČR v průběhu roku</t>
  </si>
  <si>
    <t>4.1. Spotřeba zemního plynu v ČR v průběhu roku</t>
  </si>
  <si>
    <t>4. Spotřeba zemního plynu</t>
  </si>
  <si>
    <t>4.2. Spotřeba zemního plynu v ČR podle kategorií zákazníků v průběhu roku</t>
  </si>
  <si>
    <t>4.3. Denní průběh spotřeb zemního plynu v ČR</t>
  </si>
  <si>
    <t>5.1. Spotřeba zemního plynu podle kategorií zákazníků v ČR</t>
  </si>
  <si>
    <t>Obsah</t>
  </si>
  <si>
    <t>Úvod</t>
  </si>
  <si>
    <t>5. Spotřeba zemního plynu podle distribučních soustav</t>
  </si>
  <si>
    <t>6. Spotřeba zemního plynu podle krajů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</si>
  <si>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</si>
  <si>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</si>
  <si>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</si>
  <si>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</si>
  <si>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</si>
  <si>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</si>
  <si>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</si>
  <si>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</si>
  <si>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</si>
  <si>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</si>
  <si>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</si>
  <si>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</si>
  <si>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</si>
  <si>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</si>
  <si>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</si>
  <si>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</si>
  <si>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</si>
  <si>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</si>
  <si>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</si>
  <si>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</si>
  <si>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</si>
  <si>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</si>
  <si>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</si>
  <si>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</si>
  <si>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</si>
  <si>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</si>
  <si>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</si>
  <si>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</si>
  <si>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</si>
  <si>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</si>
  <si>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</si>
  <si>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</si>
  <si>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</si>
  <si>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</si>
  <si>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</si>
  <si>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</si>
  <si>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</si>
  <si>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</si>
  <si>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</si>
  <si>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</si>
  <si>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</si>
  <si>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</si>
  <si>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</si>
  <si>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</si>
  <si>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</si>
  <si>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</si>
  <si>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</si>
  <si>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</si>
  <si>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</si>
  <si>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</si>
  <si>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</si>
  <si>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2. Komentář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</si>
  <si>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</si>
  <si>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</si>
  <si>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</si>
  <si>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</si>
  <si>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</si>
  <si>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Teplota 
ovzduší
 v ČR</t>
  </si>
  <si>
    <t>Spotřeba plynu 
na výrobu 
elektřiny</t>
  </si>
  <si>
    <t>Skutečná spotřeba 
plynu v ČR</t>
  </si>
  <si>
    <t>Přepočtená spotřeba 
plynu v ČR</t>
  </si>
  <si>
    <t>Teplota ovzduší v ČR (°C)</t>
  </si>
  <si>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>podíl spotřeby plynárenských společností 
    na celkové spotřebě v ČR</t>
    </r>
  </si>
  <si>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>podíl spotřeby kraje na celkové spotřebě 
   zákazníků v ČR</t>
    </r>
  </si>
  <si>
    <t>Tok plynu 
z plynárenské soustavy 
ČR přes HPS</t>
  </si>
  <si>
    <t>Tok plynu 
do plynárenské soustavy 
ČR přes HPS</t>
  </si>
  <si>
    <t>Spotřeba zákazníků
připojených 
k RDS a LDS</t>
  </si>
  <si>
    <t>Ostatní plyn (vlastní spotřeba, 
ztráty, změna akumulace 
v RDS)</t>
  </si>
  <si>
    <t>1. Zkratky a pojmy</t>
  </si>
  <si>
    <t>Denní fyzické množství plynu pro pohon kompresních stanic a ostatní plyn, který představuje neměřené hodnoty rozdílového množství celkové bilance PS</t>
  </si>
  <si>
    <t xml:space="preserve">  Průměrná teplota ovzduší podle plynárenských společností (°C)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</si>
  <si>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</si>
  <si>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</si>
  <si>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</si>
  <si>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</si>
  <si>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</si>
  <si>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</si>
  <si>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</si>
  <si>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</si>
  <si>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</si>
  <si>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</si>
  <si>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</si>
  <si>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</si>
  <si>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</si>
  <si>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</si>
  <si>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</si>
  <si>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Meziroční změna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</si>
  <si>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</si>
  <si>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</si>
  <si>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</si>
  <si>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</si>
  <si>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</si>
  <si>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</si>
  <si>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</si>
  <si>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</si>
  <si>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</si>
  <si>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</si>
  <si>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</si>
  <si>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</si>
  <si>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Plynárenské společnosti</t>
  </si>
  <si>
    <t>Počet 
zákazníků</t>
  </si>
  <si>
    <r>
      <t>Podíl</t>
    </r>
    <r>
      <rPr>
        <vertAlign val="superscript"/>
        <sz val="8"/>
        <rFont val="Calibri"/>
        <family val="2"/>
        <charset val="238"/>
        <scheme val="minor"/>
      </rPr>
      <t>1)</t>
    </r>
  </si>
  <si>
    <r>
      <t>Normál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</si>
  <si>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Odchylka</t>
    </r>
    <r>
      <rPr>
        <vertAlign val="superscript"/>
        <sz val="8"/>
        <color theme="1"/>
        <rFont val="Calibri"/>
        <family val="2"/>
        <charset val="238"/>
        <scheme val="minor"/>
      </rPr>
      <t>3)</t>
    </r>
  </si>
  <si>
    <t>Teplota ovzduší</t>
  </si>
  <si>
    <t xml:space="preserve">                           Kraje</t>
  </si>
  <si>
    <t>Ložiskové zásobníky</t>
  </si>
  <si>
    <t>Kavernové zásobníky</t>
  </si>
  <si>
    <t>Aquiferové zásobníky</t>
  </si>
  <si>
    <t>Tranzitní soustava</t>
  </si>
  <si>
    <t>Vnitrostátní přepravní soustava</t>
  </si>
  <si>
    <t>Napojení zásobníků k PS</t>
  </si>
  <si>
    <t>6.1. Spotřeba zemního plynu: Jihočeský a Jihomoravský kraj</t>
  </si>
  <si>
    <t>6.2. Spotřeba zemního plynu: Karlovarský a Královéhradecký kraj</t>
  </si>
  <si>
    <t>6.7. Spotřeba zemního plynu: Kraj Vysočina a Zlínský kraj</t>
  </si>
  <si>
    <t>6.3. Spotřeba zemního plynu: Liberecký a Moravskoslezský kraj</t>
  </si>
  <si>
    <t>6.4. Spotřeba zemního plynu: Olomoucký a Pardubický kraj</t>
  </si>
  <si>
    <t>6.6. Spotřeba zemního plynu: Středočeský a Ústecký kraj</t>
  </si>
  <si>
    <t>6.12. Spotřeba zemního plynu podle krajů v ČR v průběhu roku</t>
  </si>
  <si>
    <t>Přepravní soustava a zásobníky plynu ČR</t>
  </si>
  <si>
    <t>Toky plynu v plynárenské soustavě ČR</t>
  </si>
  <si>
    <t>Bilanční rozdíl
v přepravní soustavě</t>
  </si>
  <si>
    <r>
      <t xml:space="preserve">Výroba plynu
v ČR
</t>
    </r>
    <r>
      <rPr>
        <sz val="8"/>
        <color theme="1" tint="0.34998626667073579"/>
        <rFont val="Calibri"/>
        <family val="2"/>
        <charset val="238"/>
        <scheme val="minor"/>
      </rPr>
      <t>(včetně VS)</t>
    </r>
  </si>
  <si>
    <t>saldo
ze/do ZP</t>
  </si>
  <si>
    <t>saldo
do/z ČR</t>
  </si>
  <si>
    <t>Tok plynu do/z
plynárenské soustavy ČR</t>
  </si>
  <si>
    <t>Tok plynu ze/do ZP,
které náleží do PLS ČR</t>
  </si>
  <si>
    <t>5.2. Spotřeba zemního plynu u společnosti PP Distribuce</t>
  </si>
  <si>
    <t>5.3. Spotřeba zemního plynu u společnosti GasNet</t>
  </si>
  <si>
    <t>5.5. Spotřeba zemního plynu u ostatních společností</t>
  </si>
  <si>
    <t>5.10. Spotřeba zemního plynu podle plynárenských soustav v průběhu roku</t>
  </si>
  <si>
    <t>Meziroční změna spotřeby</t>
  </si>
  <si>
    <t>6.5. Spotřeba zemního plynu: Plzeňský kraj a Hlavní město Praha</t>
  </si>
  <si>
    <r>
      <t>[tis.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</si>
  <si>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[MWh]</t>
  </si>
  <si>
    <r>
      <t>[mil.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</si>
  <si>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[GWh]</t>
  </si>
  <si>
    <t>[°C]</t>
  </si>
  <si>
    <r>
      <t>[mil.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]</t>
    </r>
  </si>
  <si>
    <r>
      <t>[tis.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]</t>
    </r>
  </si>
  <si>
    <r>
      <t>[tis. m</t>
    </r>
    <r>
      <rPr>
        <vertAlign val="superscript"/>
        <sz val="8"/>
        <color theme="1" tint="0.34998626667073579"/>
        <rFont val="Calibri"/>
        <family val="2"/>
        <charset val="238"/>
        <scheme val="minor"/>
      </rPr>
      <t>3</t>
    </r>
    <r>
      <rPr>
        <sz val="8"/>
        <color theme="1" tint="0.34998626667073579"/>
        <rFont val="Calibri"/>
        <family val="2"/>
        <charset val="238"/>
        <scheme val="minor"/>
      </rPr>
      <t>]</t>
    </r>
  </si>
  <si>
    <r>
      <t>Spotřeba plynu [tis.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</si>
  <si>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Spotřeba plynu [MWh]</t>
  </si>
  <si>
    <r>
      <t>Tok plynu do/z plynárenské soustavy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</si>
  <si>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r>
      <t>Tok plynu ze/do ZP, které náleží do PLS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</si>
  <si>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r>
      <t>Spotřeba plynu v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</si>
  <si>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Podíl jednotlivých kategorií na celkovém počtu zákazníků</t>
  </si>
  <si>
    <r>
      <t>Spotřeba plynu po kategoriích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</si>
  <si>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Spotřeba plynu celkem (GWh)</t>
  </si>
  <si>
    <r>
      <t xml:space="preserve">      Spotřeba plynu podle plynárenských společností (tis.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</si>
  <si>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připojena 
k RDS</t>
  </si>
  <si>
    <t>připojena 
k LDS</t>
  </si>
  <si>
    <t>spotřeba 
v LDS, která není v RDS</t>
  </si>
  <si>
    <t>Do ČR</t>
  </si>
  <si>
    <t>Z ČR</t>
  </si>
  <si>
    <t>Ze ZP</t>
  </si>
  <si>
    <t>Do ZP</t>
  </si>
  <si>
    <t>Tok plynu 
v regionální distribuční soustavě
(RDS)</t>
  </si>
  <si>
    <t>7. Mapa přepravní soustavy a toky plynu v plynárenské soustavě</t>
  </si>
  <si>
    <t>Poznámka: Případné rozdílné znaménko v objemových a energetických jednotkách "Bilanční rozdílu v přepravní soustavě" je způsobeno odlišným spalným teplem na vstupech a výstupech plynárenské soustavy. Tato hodnota představuje neměřené hodnoty rozdílového množství celkové bilance přepravní soustavy.</t>
  </si>
  <si>
    <t>RWE GS</t>
  </si>
  <si>
    <t>RWE Gas Storage, s.r.o.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</si>
  <si>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</si>
  <si>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 xml:space="preserve">Společnost GasNet, s.r.o. (provozovatel regionální distribuční soustavy) </t>
  </si>
  <si>
    <t>Společnost MND Gas Storage a.s. (provozovatel zásobníku plynu)</t>
  </si>
  <si>
    <t>Společnost Moravia Gas Storage a.s. (provozovatel zásobníku plynu)</t>
  </si>
  <si>
    <t>Společnost NET4GAS, s.r.o. (provozovatel přepravní plynárenské soustavy)</t>
  </si>
  <si>
    <t>Společnost Pražská plynárenská Distribuce, a.s., člen koncernu Pražská plynárenská, a.s. (provozovatel regionální distribuční soustavy)</t>
  </si>
  <si>
    <t>Společnost RWE Gas Storage CZ, s.r.o. (provozovatel zásobníků plynu)</t>
  </si>
  <si>
    <t>* Prognóza spotřeby plynu na rok 2021 byla zpracována v prosinci 2020.</t>
  </si>
  <si>
    <t>±1,0</t>
  </si>
  <si>
    <t>EG.D, a.s.</t>
  </si>
  <si>
    <t>Společnost EG.D, a.s. (provozovatel regionální distribuční soustavy)</t>
  </si>
  <si>
    <t>EG.D</t>
  </si>
  <si>
    <t>5.4. Spotřeba zemního plynu u společnosti EG.D</t>
  </si>
  <si>
    <t>duben</t>
  </si>
  <si>
    <t>květen</t>
  </si>
  <si>
    <t>červen</t>
  </si>
  <si>
    <t>X</t>
  </si>
  <si>
    <t>Energetický regulační úřad (ERÚ) zveřejňuje Čtvrtletní zprávu o provozu plynárenské soustavy ČR za II. čtvrtletí roku 2021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 rámci ČR nebo Evropské unie a odbornou veřejnost.
ERÚ v této zprávě uvádí všechna dostupná provozně technická data, která představují fyzické toky plynu. Údaje pro čtvrtletní zprávu jsou získávány na základě vyhlášky č. 404/2016 Sb., o náležitostech a členění výkazů nezbytných pro zpracování zpráv o provozu soustav v energetických odvětvích, včetně termínů, rozsahu a pravidel pro sestavování výkazů (statistická vyhláška), ve znění pozdějších předpisů, která nabyla účinnost dnem 1. ledna 2017. V rámci svých kompetencí, určených § 20a odst. 4 písm. e) energetického zákona, zpracovává operátor trhu své měsíční a roční statistiky o trhu s 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plynárenství č. 9/2018 ze dne 14. 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2021, kterou ERÚ předpokládá zveřejnit do konce května roku 2022.
Případné dotazy či připomínky zasílejte na emailovou adresu plyn.statistika@eru.cz.</t>
  </si>
  <si>
    <r>
  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
Tok zemního plynu ze zahraničí do plynárenské soustavy ČR byl zaznamenán v daném čtvrtletí ve výši 12 996 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(138 657 GWh). Toto množství bylo doplněno dodávkami od výrobců plynu (vnitrostátní zdroje), které zahrnují povrchovou degazaci a vlastní těžbu zemního plynu včetně vlastní spotřeby. Celková výroba zemního plynu na území ČR byla 30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(330 GWh). Tok zemního plynu ze zásobníků plynu, které náleží do plynárenské soustavy ČR, byl ve výši 148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(1 580 GWh). Naopak tok zemního plynu do zásobníků plynu činil 873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(9 328 GWh). Stav provozních zásob na konci čtvrtletí představoval u tuzemských zásobníků plynu hodnotu 1 273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(13 735 GWh). Tok zemního plynu z plynárenské soustavy ČR do zahraničí byl zaznamenán ve výši 10 435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(111 373 GWh). Celková čtvrtletní bilance plynárenské soustavy ČR je podle členění na jednotlivé měsíce uvedena v kapitole 3.
Celková čtvrtletní spotřeba zemního plynu v ČR dosáhla 1 881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(20 081 GWh), což představuje nárůst skutečné spotřeby o 27,9 % proti stejnému období roku 2020. K meziročnímu nárůstu došlo ve sledovaném období ve všech měsících. Průměrná teplota za celé čtvrtletí byla +11,9 °C, což je o -1,1°C pod dlouhodobým teplotním normálem. Přepočtená spotřeba na teplotní podmínky dlouhodobého normálu za pomoci dlouhodobého teplotního gradientu spotřeby činila 1 738 mil. 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(18 560 GWh) s meziročním nárůstem o 19,8 %. Z pohledu spotřeby plynu podle kategorií zákazníků dosáhla největšího podílu na celkové spotřebě plynu v hodnoceném čtvrtletí kategorie velkoodběru 56,5 %, následovaná kategorií domácnosti 22,0 %, maloodběru 10,5 %, středního odběru 8,3 % a odběru CNG stanic 1,3 %. Ostatní plyn zahrnující vlastní spotřebu, ztráty, změnu akumulace, vlastní spotřebu výrobců plynu a plyn pro pohon kompresních stanic představoval 1,3 % z celkové spotřeby plynu v ČR. Denní spotřeby zemního plynu se za celé čtvrtletí pohybovaly v rozsahu 10,0 až 38,3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(106,9 až 408,6 GWh). Maximální denní spotřeba zemního plynu v ČR byla naměřena ve čtvrtek 8. dubna při průměrné denní teplotě +1,0 °C a naopak minimální denní spotřeba v sobotu 26. června při průměrné denní teplotě +18,0 °C. Celková čtvrtletní, měsíční a denní spotřeba zemního plynu doplněna o teplotu ovzduší je uvedena v kapitole 4.
Při porovnání spotřeb v regionálních distribučních soustavách zaznamenaly nárůst všechny tři společnosti. K poklesu došlo u ostatních společností, které ovšem nejsou součástí regionálních distribučních soustav. Souhrnný podíl těchto společností činil 8,3 % z celkového distribuovaného plynu v ČR (kapitola 5.).
Z pohledu krajů došlo k nárůstu meziroční spotřeby zemního plynu u všech krajů v ČR. Výraznějšího nárůstu bylo dosaženo v Karlovarském kraji, kde v loňském roce přešla paroplynová elektrárna Vřesová z energoplynu na zemní plyn. Podobně jako v Ústeckém kraji, kde součástí celkové spotřeby je paroplynová elektrárna Počerady II, tak i v Karlovarském kraji má tato elektrárna zásadní vliv na celkový odběr plynu tohoto kraje. Současný podíl těchto dvou elektráren představuje cca 14 % celkové spotřeby plynu v ČR. Největšího podílu na celkové spotřebě plynu v ČR bylo dosaženo v Ústeckém kraji. V celé ČR bylo ke konci hodnoceného období v plynárenské soustavě celkem 2 821 548 odběrných míst (kapitola 6.).
</t>
    </r>
  </si>
  <si>
    <t xml:space="preserve"> EG.D</t>
  </si>
  <si>
    <r>
      <t xml:space="preserve">ČTVRTLETNÍ ZPRÁVA O PROVOZU 
PLYNÁRENSKÉ SOUSTAVY
ČESKÉ REPUBLIKY
</t>
    </r>
    <r>
      <rPr>
        <sz val="17"/>
        <color rgb="FFFF0000"/>
        <rFont val="Calibri"/>
        <family val="2"/>
        <charset val="238"/>
        <scheme val="minor"/>
      </rPr>
      <t>ZA II. ČTVRTLETÍ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</si>
</sst>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</numFmts>
  <fonts count="14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 tint="0.499984740745262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1" tint="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8" tint="-0.249977111117893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10"/>
      <color theme="8" tint="-0.24997711111789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7" tint="-0.249977111117893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sz val="7"/>
      <color theme="4" tint="-0.499984740745262"/>
      <name val="Calibri"/>
      <family val="2"/>
      <charset val="238"/>
      <scheme val="minor"/>
    </font>
    <font>
      <sz val="8"/>
      <color theme="7" tint="0.39997558519241921"/>
      <name val="Calibri"/>
      <family val="2"/>
      <charset val="238"/>
      <scheme val="minor"/>
    </font>
    <font>
      <sz val="8"/>
      <color theme="7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b/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color theme="1" tint="0.499984740745262"/>
      <name val="Calibri"/>
      <family val="2"/>
      <charset val="238"/>
      <scheme val="minor"/>
    </font>
    <font>
      <sz val="10"/>
      <color theme="3" tint="0.399975585192419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 tint="0.34998626667073579"/>
      <name val="Calibri"/>
      <family val="2"/>
      <charset val="238"/>
      <scheme val="minor"/>
    </font>
    <font>
      <b/>
      <sz val="8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vertAlign val="superscript"/>
      <sz val="8"/>
      <color theme="1" tint="0.3499862666707357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b/>
      <i/>
      <sz val="8"/>
      <color rgb="FF00B0F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color theme="4" tint="-0.249977111117893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  <font>
      <b/>
      <sz val="8"/>
      <color theme="9" tint="-0.249977111117893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b/>
      <i/>
      <sz val="8"/>
      <color rgb="FF000099"/>
      <name val="Calibri"/>
      <family val="2"/>
      <charset val="238"/>
      <scheme val="minor"/>
    </font>
    <font>
      <b/>
      <vertAlign val="superscript"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8"/>
      <color theme="2"/>
      <name val="Calibri"/>
      <family val="2"/>
      <charset val="238"/>
      <scheme val="minor"/>
    </font>
    <font>
      <b/>
      <sz val="17"/>
      <color rgb="FF153366"/>
      <name val="Calibri"/>
      <family val="2"/>
      <charset val="238"/>
      <scheme val="minor"/>
    </font>
    <font>
      <sz val="17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theme="4" tint="0.79998168889431442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</borders>
  <cellStyleXfs count="1538">
    <xf numFmtId="0" fontId="0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7" fillId="0" borderId="0"/>
    <xf numFmtId="9" fontId="8" fillId="0" borderId="0" applyFont="0" applyFill="0" applyBorder="0" applyAlignment="0" applyProtection="0"/>
    <xf numFmtId="4" fontId="11" fillId="4" borderId="3" applyNumberFormat="0" applyProtection="0">
      <alignment vertical="center"/>
    </xf>
    <xf numFmtId="4" fontId="11" fillId="5" borderId="3" applyNumberFormat="0" applyProtection="0">
      <alignment horizontal="left" vertical="center" indent="1"/>
    </xf>
    <xf numFmtId="4" fontId="11" fillId="6" borderId="0" applyNumberFormat="0" applyProtection="0">
      <alignment horizontal="left" vertical="center" indent="1"/>
    </xf>
    <xf numFmtId="4" fontId="12" fillId="7" borderId="3" applyNumberFormat="0" applyProtection="0">
      <alignment horizontal="right" vertical="center"/>
    </xf>
    <xf numFmtId="4" fontId="12" fillId="8" borderId="3" applyNumberFormat="0" applyProtection="0">
      <alignment horizontal="left" vertical="center" indent="1"/>
    </xf>
    <xf numFmtId="2" fontId="8" fillId="0" borderId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4" fontId="13" fillId="5" borderId="3" applyNumberFormat="0" applyProtection="0">
      <alignment vertical="center"/>
    </xf>
    <xf numFmtId="0" fontId="11" fillId="5" borderId="3" applyNumberFormat="0" applyProtection="0">
      <alignment horizontal="left" vertical="top" indent="1"/>
    </xf>
    <xf numFmtId="4" fontId="12" fillId="10" borderId="3" applyNumberFormat="0" applyProtection="0">
      <alignment horizontal="right" vertical="center"/>
    </xf>
    <xf numFmtId="4" fontId="12" fillId="11" borderId="3" applyNumberFormat="0" applyProtection="0">
      <alignment horizontal="right" vertical="center"/>
    </xf>
    <xf numFmtId="4" fontId="12" fillId="12" borderId="3" applyNumberFormat="0" applyProtection="0">
      <alignment horizontal="right" vertical="center"/>
    </xf>
    <xf numFmtId="4" fontId="12" fillId="13" borderId="3" applyNumberFormat="0" applyProtection="0">
      <alignment horizontal="right" vertical="center"/>
    </xf>
    <xf numFmtId="4" fontId="12" fillId="14" borderId="3" applyNumberFormat="0" applyProtection="0">
      <alignment horizontal="right" vertical="center"/>
    </xf>
    <xf numFmtId="4" fontId="12" fillId="15" borderId="3" applyNumberFormat="0" applyProtection="0">
      <alignment horizontal="right" vertical="center"/>
    </xf>
    <xf numFmtId="4" fontId="12" fillId="16" borderId="3" applyNumberFormat="0" applyProtection="0">
      <alignment horizontal="right" vertical="center"/>
    </xf>
    <xf numFmtId="4" fontId="12" fillId="17" borderId="3" applyNumberFormat="0" applyProtection="0">
      <alignment horizontal="right" vertical="center"/>
    </xf>
    <xf numFmtId="4" fontId="12" fillId="18" borderId="3" applyNumberFormat="0" applyProtection="0">
      <alignment horizontal="right" vertical="center"/>
    </xf>
    <xf numFmtId="4" fontId="11" fillId="0" borderId="0" applyNumberFormat="0" applyProtection="0">
      <alignment horizontal="left" vertical="center" indent="1"/>
    </xf>
    <xf numFmtId="4" fontId="12" fillId="7" borderId="0" applyNumberFormat="0" applyProtection="0">
      <alignment horizontal="left" vertical="center" indent="1"/>
    </xf>
    <xf numFmtId="4" fontId="14" fillId="19" borderId="0" applyNumberFormat="0" applyProtection="0">
      <alignment horizontal="left" vertical="center" indent="1"/>
    </xf>
    <xf numFmtId="4" fontId="12" fillId="8" borderId="3" applyNumberFormat="0" applyProtection="0">
      <alignment horizontal="right" vertical="center"/>
    </xf>
    <xf numFmtId="4" fontId="15" fillId="7" borderId="0" applyNumberFormat="0" applyProtection="0">
      <alignment horizontal="left" vertical="center" indent="1"/>
    </xf>
    <xf numFmtId="4" fontId="15" fillId="6" borderId="0" applyNumberFormat="0" applyProtection="0">
      <alignment horizontal="left" vertical="center" indent="1"/>
    </xf>
    <xf numFmtId="0" fontId="8" fillId="19" borderId="3" applyNumberFormat="0" applyProtection="0">
      <alignment horizontal="left" vertical="center" indent="1"/>
    </xf>
    <xf numFmtId="0" fontId="8" fillId="19" borderId="3" applyNumberFormat="0" applyProtection="0">
      <alignment horizontal="left" vertical="top" indent="1"/>
    </xf>
    <xf numFmtId="0" fontId="8" fillId="6" borderId="3" applyNumberFormat="0" applyProtection="0">
      <alignment horizontal="left" vertical="center" indent="1"/>
    </xf>
    <xf numFmtId="0" fontId="8" fillId="6" borderId="3" applyNumberFormat="0" applyProtection="0">
      <alignment horizontal="left" vertical="top" indent="1"/>
    </xf>
    <xf numFmtId="0" fontId="8" fillId="20" borderId="3" applyNumberFormat="0" applyProtection="0">
      <alignment horizontal="left" vertical="center" indent="1"/>
    </xf>
    <xf numFmtId="0" fontId="8" fillId="20" borderId="3" applyNumberFormat="0" applyProtection="0">
      <alignment horizontal="left" vertical="top" indent="1"/>
    </xf>
    <xf numFmtId="0" fontId="8" fillId="21" borderId="3" applyNumberFormat="0" applyProtection="0">
      <alignment horizontal="left" vertical="center" indent="1"/>
    </xf>
    <xf numFmtId="0" fontId="8" fillId="21" borderId="3" applyNumberFormat="0" applyProtection="0">
      <alignment horizontal="left" vertical="top" indent="1"/>
    </xf>
    <xf numFmtId="4" fontId="12" fillId="22" borderId="3" applyNumberFormat="0" applyProtection="0">
      <alignment vertical="center"/>
    </xf>
    <xf numFmtId="4" fontId="16" fillId="22" borderId="3" applyNumberFormat="0" applyProtection="0">
      <alignment vertical="center"/>
    </xf>
    <xf numFmtId="4" fontId="12" fillId="22" borderId="3" applyNumberFormat="0" applyProtection="0">
      <alignment horizontal="left" vertical="center" indent="1"/>
    </xf>
    <xf numFmtId="0" fontId="12" fillId="22" borderId="3" applyNumberFormat="0" applyProtection="0">
      <alignment horizontal="left" vertical="top" indent="1"/>
    </xf>
    <xf numFmtId="4" fontId="16" fillId="7" borderId="3" applyNumberFormat="0" applyProtection="0">
      <alignment horizontal="right" vertical="center"/>
    </xf>
    <xf numFmtId="0" fontId="12" fillId="6" borderId="3" applyNumberFormat="0" applyProtection="0">
      <alignment horizontal="left" vertical="top" indent="1"/>
    </xf>
    <xf numFmtId="4" fontId="17" fillId="0" borderId="0" applyNumberFormat="0" applyProtection="0">
      <alignment horizontal="left" vertical="center" indent="1"/>
    </xf>
    <xf numFmtId="4" fontId="18" fillId="7" borderId="3" applyNumberFormat="0" applyProtection="0">
      <alignment horizontal="right" vertical="center"/>
    </xf>
    <xf numFmtId="0" fontId="8" fillId="0" borderId="0"/>
    <xf numFmtId="0" fontId="19" fillId="24" borderId="4" applyNumberFormat="0" applyFont="0" applyFill="0" applyAlignment="0" applyProtection="0"/>
    <xf numFmtId="0" fontId="19" fillId="24" borderId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3" fontId="19" fillId="24" borderId="0" applyFont="0" applyFill="0" applyBorder="0" applyAlignment="0" applyProtection="0"/>
    <xf numFmtId="0" fontId="20" fillId="24" borderId="0" applyNumberFormat="0" applyFont="0" applyFill="0" applyBorder="0" applyAlignment="0" applyProtection="0"/>
    <xf numFmtId="0" fontId="20" fillId="24" borderId="0" applyNumberFormat="0" applyFont="0" applyFill="0" applyBorder="0" applyAlignment="0" applyProtection="0"/>
    <xf numFmtId="168" fontId="19" fillId="24" borderId="0" applyFon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2" fontId="19" fillId="24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24" borderId="0" applyNumberFormat="0" applyFill="0" applyBorder="0" applyAlignment="0" applyProtection="0"/>
    <xf numFmtId="0" fontId="22" fillId="24" borderId="0" applyNumberFormat="0" applyFill="0" applyBorder="0" applyAlignment="0" applyProtection="0"/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69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0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71" fontId="56" fillId="0" borderId="5">
      <alignment horizontal="right"/>
      <protection hidden="1"/>
    </xf>
    <xf numFmtId="1" fontId="56" fillId="0" borderId="0">
      <alignment horizontal="lef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" fontId="57" fillId="0" borderId="0"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69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71" fontId="57" fillId="0" borderId="5">
      <alignment horizontal="righ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" fontId="57" fillId="0" borderId="6">
      <alignment horizontal="left"/>
      <protection hidden="1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69" fontId="56" fillId="29" borderId="5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171" fontId="56" fillId="30" borderId="5" applyBorder="0">
      <alignment horizontal="right"/>
      <protection locked="0"/>
    </xf>
    <xf numFmtId="0" fontId="58" fillId="0" borderId="0"/>
    <xf numFmtId="0" fontId="59" fillId="0" borderId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60" fillId="0" borderId="0"/>
    <xf numFmtId="0" fontId="60" fillId="0" borderId="0"/>
    <xf numFmtId="0" fontId="61" fillId="31" borderId="0" applyNumberFormat="0" applyBorder="0" applyAlignment="0" applyProtection="0"/>
    <xf numFmtId="0" fontId="61" fillId="11" borderId="0" applyNumberFormat="0" applyBorder="0" applyAlignment="0" applyProtection="0"/>
    <xf numFmtId="0" fontId="61" fillId="32" borderId="0" applyNumberFormat="0" applyBorder="0" applyAlignment="0" applyProtection="0"/>
    <xf numFmtId="0" fontId="61" fillId="33" borderId="0" applyNumberFormat="0" applyBorder="0" applyAlignment="0" applyProtection="0"/>
    <xf numFmtId="0" fontId="61" fillId="34" borderId="0" applyNumberFormat="0" applyBorder="0" applyAlignment="0" applyProtection="0"/>
    <xf numFmtId="0" fontId="61" fillId="32" borderId="0" applyNumberFormat="0" applyBorder="0" applyAlignment="0" applyProtection="0"/>
    <xf numFmtId="0" fontId="61" fillId="34" borderId="0" applyNumberFormat="0" applyBorder="0" applyAlignment="0" applyProtection="0"/>
    <xf numFmtId="0" fontId="61" fillId="11" borderId="0" applyNumberFormat="0" applyBorder="0" applyAlignment="0" applyProtection="0"/>
    <xf numFmtId="0" fontId="61" fillId="4" borderId="0" applyNumberFormat="0" applyBorder="0" applyAlignment="0" applyProtection="0"/>
    <xf numFmtId="0" fontId="61" fillId="10" borderId="0" applyNumberFormat="0" applyBorder="0" applyAlignment="0" applyProtection="0"/>
    <xf numFmtId="0" fontId="61" fillId="34" borderId="0" applyNumberFormat="0" applyBorder="0" applyAlignment="0" applyProtection="0"/>
    <xf numFmtId="0" fontId="61" fillId="32" borderId="0" applyNumberFormat="0" applyBorder="0" applyAlignment="0" applyProtection="0"/>
    <xf numFmtId="0" fontId="62" fillId="34" borderId="0" applyNumberFormat="0" applyBorder="0" applyAlignment="0" applyProtection="0"/>
    <xf numFmtId="0" fontId="62" fillId="15" borderId="0" applyNumberFormat="0" applyBorder="0" applyAlignment="0" applyProtection="0"/>
    <xf numFmtId="0" fontId="62" fillId="13" borderId="0" applyNumberFormat="0" applyBorder="0" applyAlignment="0" applyProtection="0"/>
    <xf numFmtId="0" fontId="62" fillId="10" borderId="0" applyNumberFormat="0" applyBorder="0" applyAlignment="0" applyProtection="0"/>
    <xf numFmtId="0" fontId="62" fillId="34" borderId="0" applyNumberFormat="0" applyBorder="0" applyAlignment="0" applyProtection="0"/>
    <xf numFmtId="0" fontId="62" fillId="11" borderId="0" applyNumberFormat="0" applyBorder="0" applyAlignment="0" applyProtection="0"/>
    <xf numFmtId="0" fontId="63" fillId="35" borderId="0" applyNumberFormat="0" applyBorder="0" applyAlignment="0" applyProtection="0"/>
    <xf numFmtId="0" fontId="63" fillId="36" borderId="0" applyNumberFormat="0" applyBorder="0" applyAlignment="0" applyProtection="0"/>
    <xf numFmtId="0" fontId="64" fillId="37" borderId="0" applyNumberFormat="0" applyBorder="0" applyAlignment="0" applyProtection="0"/>
    <xf numFmtId="0" fontId="63" fillId="38" borderId="0" applyNumberFormat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3" fillId="41" borderId="0" applyNumberFormat="0" applyBorder="0" applyAlignment="0" applyProtection="0"/>
    <xf numFmtId="0" fontId="63" fillId="42" borderId="0" applyNumberFormat="0" applyBorder="0" applyAlignment="0" applyProtection="0"/>
    <xf numFmtId="0" fontId="64" fillId="43" borderId="0" applyNumberFormat="0" applyBorder="0" applyAlignment="0" applyProtection="0"/>
    <xf numFmtId="0" fontId="63" fillId="38" borderId="0" applyNumberFormat="0" applyBorder="0" applyAlignment="0" applyProtection="0"/>
    <xf numFmtId="0" fontId="63" fillId="44" borderId="0" applyNumberFormat="0" applyBorder="0" applyAlignment="0" applyProtection="0"/>
    <xf numFmtId="0" fontId="64" fillId="39" borderId="0" applyNumberFormat="0" applyBorder="0" applyAlignment="0" applyProtection="0"/>
    <xf numFmtId="0" fontId="63" fillId="45" borderId="0" applyNumberFormat="0" applyBorder="0" applyAlignment="0" applyProtection="0"/>
    <xf numFmtId="0" fontId="63" fillId="46" borderId="0" applyNumberFormat="0" applyBorder="0" applyAlignment="0" applyProtection="0"/>
    <xf numFmtId="0" fontId="64" fillId="37" borderId="0" applyNumberFormat="0" applyBorder="0" applyAlignment="0" applyProtection="0"/>
    <xf numFmtId="0" fontId="63" fillId="30" borderId="0" applyNumberFormat="0" applyBorder="0" applyAlignment="0" applyProtection="0"/>
    <xf numFmtId="0" fontId="63" fillId="47" borderId="0" applyNumberFormat="0" applyBorder="0" applyAlignment="0" applyProtection="0"/>
    <xf numFmtId="0" fontId="64" fillId="48" borderId="0" applyNumberFormat="0" applyBorder="0" applyAlignment="0" applyProtection="0"/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5" fillId="21" borderId="7" applyNumberFormat="0" applyFont="0" applyFill="0" applyBorder="0" applyAlignment="0">
      <alignment vertical="center"/>
    </xf>
    <xf numFmtId="0" fontId="66" fillId="0" borderId="0">
      <alignment horizontal="center" wrapText="1"/>
      <protection locked="0"/>
    </xf>
    <xf numFmtId="0" fontId="66" fillId="0" borderId="0">
      <alignment horizontal="center" wrapText="1"/>
      <protection locked="0"/>
    </xf>
    <xf numFmtId="0" fontId="66" fillId="0" borderId="0">
      <alignment horizontal="center" wrapText="1"/>
      <protection locked="0"/>
    </xf>
    <xf numFmtId="0" fontId="66" fillId="0" borderId="0">
      <alignment horizontal="center" wrapText="1"/>
      <protection locked="0"/>
    </xf>
    <xf numFmtId="172" fontId="8" fillId="0" borderId="0" applyFill="0" applyBorder="0" applyAlignment="0"/>
    <xf numFmtId="172" fontId="8" fillId="0" borderId="0" applyFill="0" applyBorder="0" applyAlignment="0"/>
    <xf numFmtId="172" fontId="8" fillId="0" borderId="0" applyFill="0" applyBorder="0" applyAlignment="0"/>
    <xf numFmtId="172" fontId="8" fillId="0" borderId="0" applyFill="0" applyBorder="0" applyAlignment="0"/>
    <xf numFmtId="1" fontId="67" fillId="0" borderId="8" applyAlignment="0">
      <alignment horizontal="left" vertical="center"/>
    </xf>
    <xf numFmtId="173" fontId="68" fillId="5" borderId="9" applyNumberFormat="0" applyFont="0" applyFill="0" applyBorder="0" applyAlignment="0">
      <alignment horizontal="center"/>
    </xf>
    <xf numFmtId="173" fontId="68" fillId="5" borderId="9" applyNumberFormat="0" applyFont="0" applyFill="0" applyBorder="0" applyAlignment="0">
      <alignment horizontal="center"/>
    </xf>
    <xf numFmtId="0" fontId="69" fillId="0" borderId="10" applyNumberFormat="0" applyFill="0" applyAlignment="0" applyProtection="0"/>
    <xf numFmtId="0" fontId="70" fillId="0" borderId="11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70" fillId="0" borderId="11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70" fillId="0" borderId="11" applyNumberFormat="0" applyFill="0" applyAlignment="0" applyProtection="0"/>
    <xf numFmtId="0" fontId="71" fillId="0" borderId="0" applyNumberFormat="0" applyFill="0" applyBorder="0" applyAlignment="0" applyProtection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72" fillId="0" borderId="0" applyNumberFormat="0" applyAlignment="0">
      <alignment horizontal="left"/>
    </xf>
    <xf numFmtId="0" fontId="73" fillId="0" borderId="0" applyNumberFormat="0" applyAlignment="0">
      <alignment horizontal="left"/>
    </xf>
    <xf numFmtId="0" fontId="72" fillId="0" borderId="0" applyNumberFormat="0" applyAlignment="0">
      <alignment horizontal="left"/>
    </xf>
    <xf numFmtId="0" fontId="72" fillId="0" borderId="0" applyNumberFormat="0" applyAlignment="0">
      <alignment horizontal="left"/>
    </xf>
    <xf numFmtId="0" fontId="74" fillId="0" borderId="0" applyNumberFormat="0" applyAlignment="0"/>
    <xf numFmtId="0" fontId="75" fillId="0" borderId="0" applyNumberFormat="0" applyAlignment="0"/>
    <xf numFmtId="0" fontId="74" fillId="0" borderId="0" applyNumberFormat="0" applyAlignment="0"/>
    <xf numFmtId="0" fontId="75" fillId="0" borderId="0" applyNumberFormat="0" applyAlignment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4" fontId="70" fillId="0" borderId="0" applyFill="0" applyBorder="0" applyAlignment="0" applyProtection="0"/>
    <xf numFmtId="4" fontId="70" fillId="0" borderId="0" applyFill="0" applyBorder="0" applyAlignment="0" applyProtection="0"/>
    <xf numFmtId="4" fontId="70" fillId="0" borderId="0" applyFill="0" applyBorder="0" applyAlignment="0" applyProtection="0"/>
    <xf numFmtId="0" fontId="76" fillId="0" borderId="0">
      <alignment horizontal="center" vertical="center"/>
    </xf>
    <xf numFmtId="0" fontId="76" fillId="49" borderId="0">
      <alignment horizontal="center" vertical="center"/>
    </xf>
    <xf numFmtId="0" fontId="76" fillId="50" borderId="0">
      <alignment horizontal="center" vertical="center"/>
    </xf>
    <xf numFmtId="0" fontId="76" fillId="51" borderId="0">
      <alignment horizontal="center" vertical="center"/>
    </xf>
    <xf numFmtId="15" fontId="60" fillId="0" borderId="0"/>
    <xf numFmtId="15" fontId="60" fillId="0" borderId="0"/>
    <xf numFmtId="15" fontId="60" fillId="0" borderId="0"/>
    <xf numFmtId="15" fontId="60" fillId="0" borderId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7" fillId="52" borderId="0" applyNumberFormat="0" applyBorder="0" applyAlignment="0" applyProtection="0"/>
    <xf numFmtId="0" fontId="77" fillId="53" borderId="0" applyNumberFormat="0" applyBorder="0" applyAlignment="0" applyProtection="0"/>
    <xf numFmtId="0" fontId="77" fillId="54" borderId="0" applyNumberFormat="0" applyBorder="0" applyAlignment="0" applyProtection="0"/>
    <xf numFmtId="0" fontId="78" fillId="0" borderId="0" applyNumberFormat="0" applyAlignment="0">
      <alignment horizontal="left"/>
    </xf>
    <xf numFmtId="0" fontId="79" fillId="0" borderId="0" applyNumberFormat="0" applyAlignment="0">
      <alignment horizontal="left"/>
    </xf>
    <xf numFmtId="0" fontId="78" fillId="0" borderId="0" applyNumberFormat="0" applyAlignment="0">
      <alignment horizontal="left"/>
    </xf>
    <xf numFmtId="0" fontId="78" fillId="0" borderId="0" applyNumberFormat="0" applyAlignment="0">
      <alignment horizontal="left"/>
    </xf>
    <xf numFmtId="38" fontId="80" fillId="55" borderId="0" applyNumberFormat="0" applyBorder="0" applyAlignment="0" applyProtection="0"/>
    <xf numFmtId="0" fontId="81" fillId="0" borderId="12" applyNumberFormat="0" applyAlignment="0" applyProtection="0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1" fillId="0" borderId="2">
      <alignment horizontal="left" vertical="center"/>
    </xf>
    <xf numFmtId="0" fontId="82" fillId="56" borderId="0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0" fontId="80" fillId="22" borderId="1" applyNumberFormat="0" applyBorder="0" applyAlignment="0" applyProtection="0"/>
    <xf numFmtId="176" fontId="8" fillId="57" borderId="0"/>
    <xf numFmtId="176" fontId="8" fillId="57" borderId="0"/>
    <xf numFmtId="176" fontId="8" fillId="57" borderId="0"/>
    <xf numFmtId="176" fontId="8" fillId="57" borderId="0"/>
    <xf numFmtId="0" fontId="83" fillId="58" borderId="13" applyNumberFormat="0" applyAlignment="0" applyProtection="0"/>
    <xf numFmtId="176" fontId="8" fillId="59" borderId="0"/>
    <xf numFmtId="176" fontId="8" fillId="59" borderId="0"/>
    <xf numFmtId="176" fontId="8" fillId="59" borderId="0"/>
    <xf numFmtId="176" fontId="8" fillId="59" borderId="0"/>
    <xf numFmtId="177" fontId="70" fillId="0" borderId="0" applyFill="0" applyBorder="0" applyAlignment="0" applyProtection="0"/>
    <xf numFmtId="177" fontId="70" fillId="0" borderId="0" applyFill="0" applyBorder="0" applyAlignment="0" applyProtection="0"/>
    <xf numFmtId="177" fontId="70" fillId="0" borderId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84" fillId="0" borderId="14" applyNumberFormat="0" applyFill="0" applyAlignment="0" applyProtection="0"/>
    <xf numFmtId="0" fontId="85" fillId="0" borderId="15" applyNumberFormat="0" applyFill="0" applyAlignment="0" applyProtection="0"/>
    <xf numFmtId="0" fontId="86" fillId="0" borderId="16" applyNumberFormat="0" applyFill="0" applyAlignment="0" applyProtection="0"/>
    <xf numFmtId="0" fontId="86" fillId="0" borderId="0" applyNumberFormat="0" applyFill="0" applyBorder="0" applyAlignment="0" applyProtection="0"/>
    <xf numFmtId="0" fontId="87" fillId="0" borderId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4" borderId="0" applyNumberFormat="0" applyBorder="0" applyAlignment="0" applyProtection="0"/>
    <xf numFmtId="0" fontId="47" fillId="28" borderId="0" applyNumberFormat="0" applyBorder="0" applyAlignment="0" applyProtection="0"/>
    <xf numFmtId="0" fontId="92" fillId="0" borderId="0"/>
    <xf numFmtId="0" fontId="92" fillId="0" borderId="0"/>
    <xf numFmtId="0" fontId="92" fillId="0" borderId="0"/>
    <xf numFmtId="0" fontId="92" fillId="0" borderId="0"/>
    <xf numFmtId="182" fontId="8" fillId="0" borderId="0"/>
    <xf numFmtId="182" fontId="8" fillId="0" borderId="0"/>
    <xf numFmtId="182" fontId="8" fillId="0" borderId="0"/>
    <xf numFmtId="182" fontId="8" fillId="0" borderId="0"/>
    <xf numFmtId="0" fontId="8" fillId="0" borderId="0" applyNumberFormat="0" applyFill="0" applyBorder="0" applyAlignment="0" applyProtection="0"/>
    <xf numFmtId="0" fontId="9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93" fillId="0" borderId="0"/>
    <xf numFmtId="0" fontId="93" fillId="0" borderId="0"/>
    <xf numFmtId="0" fontId="94" fillId="0" borderId="0"/>
    <xf numFmtId="0" fontId="5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8" fillId="0" borderId="0"/>
    <xf numFmtId="175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4" fontId="66" fillId="0" borderId="0">
      <alignment horizontal="center" wrapText="1"/>
      <protection locked="0"/>
    </xf>
    <xf numFmtId="14" fontId="66" fillId="0" borderId="0">
      <alignment horizontal="center" wrapText="1"/>
      <protection locked="0"/>
    </xf>
    <xf numFmtId="14" fontId="66" fillId="0" borderId="0">
      <alignment horizontal="center" wrapText="1"/>
      <protection locked="0"/>
    </xf>
    <xf numFmtId="14" fontId="66" fillId="0" borderId="0">
      <alignment horizontal="center" wrapText="1"/>
      <protection locked="0"/>
    </xf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2" fontId="70" fillId="0" borderId="0" applyFill="0" applyBorder="0" applyAlignment="0" applyProtection="0"/>
    <xf numFmtId="2" fontId="70" fillId="0" borderId="0" applyFill="0" applyBorder="0" applyAlignment="0" applyProtection="0"/>
    <xf numFmtId="2" fontId="70" fillId="0" borderId="0" applyFill="0" applyBorder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32" borderId="17" applyNumberFormat="0" applyFont="0" applyAlignment="0" applyProtection="0"/>
    <xf numFmtId="0" fontId="58" fillId="0" borderId="0"/>
    <xf numFmtId="0" fontId="5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5" fillId="0" borderId="18" applyNumberFormat="0" applyFill="0" applyAlignment="0" applyProtection="0"/>
    <xf numFmtId="0" fontId="60" fillId="0" borderId="0" applyNumberFormat="0" applyFont="0" applyFill="0" applyBorder="0" applyAlignment="0" applyProtection="0">
      <alignment horizontal="left"/>
    </xf>
    <xf numFmtId="0" fontId="60" fillId="0" borderId="0" applyNumberFormat="0" applyFont="0" applyFill="0" applyBorder="0" applyAlignment="0" applyProtection="0">
      <alignment horizontal="left"/>
    </xf>
    <xf numFmtId="0" fontId="60" fillId="0" borderId="0" applyNumberFormat="0" applyFont="0" applyFill="0" applyBorder="0" applyAlignment="0" applyProtection="0">
      <alignment horizontal="left"/>
    </xf>
    <xf numFmtId="183" fontId="8" fillId="0" borderId="0" applyNumberFormat="0" applyFill="0" applyBorder="0" applyAlignment="0" applyProtection="0">
      <alignment horizontal="left"/>
    </xf>
    <xf numFmtId="183" fontId="8" fillId="0" borderId="0" applyNumberFormat="0" applyFill="0" applyBorder="0" applyAlignment="0" applyProtection="0">
      <alignment horizontal="left"/>
    </xf>
    <xf numFmtId="183" fontId="8" fillId="0" borderId="0" applyNumberFormat="0" applyFill="0" applyBorder="0" applyAlignment="0" applyProtection="0">
      <alignment horizontal="left"/>
    </xf>
    <xf numFmtId="183" fontId="8" fillId="0" borderId="0" applyNumberFormat="0" applyFill="0" applyBorder="0" applyAlignment="0" applyProtection="0">
      <alignment horizontal="left"/>
    </xf>
    <xf numFmtId="0" fontId="71" fillId="0" borderId="0" applyNumberFormat="0" applyFill="0" applyBorder="0" applyAlignment="0" applyProtection="0"/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0" fontId="8" fillId="0" borderId="0"/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12" fillId="5" borderId="19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0" fontId="8" fillId="0" borderId="0"/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96" fillId="5" borderId="20" applyNumberFormat="0" applyProtection="0">
      <alignment vertical="center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0" fontId="8" fillId="0" borderId="0"/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4" fontId="12" fillId="5" borderId="19" applyNumberFormat="0" applyProtection="0">
      <alignment horizontal="left" vertical="center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8" fillId="0" borderId="0"/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0" fontId="97" fillId="4" borderId="3" applyNumberFormat="0" applyProtection="0">
      <alignment horizontal="left" vertical="top" indent="1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0" fontId="8" fillId="0" borderId="0"/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10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0" fontId="8" fillId="0" borderId="0"/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59" borderId="20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0" fontId="8" fillId="0" borderId="0"/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2" borderId="21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0" fontId="8" fillId="0" borderId="0"/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3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0" fontId="8" fillId="0" borderId="0"/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4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0" fontId="8" fillId="0" borderId="0"/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5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0" fontId="8" fillId="0" borderId="0"/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6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0" fontId="8" fillId="0" borderId="0"/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7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0" fontId="8" fillId="0" borderId="0"/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18" borderId="20" applyNumberFormat="0" applyProtection="0">
      <alignment horizontal="right" vertical="center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0" fontId="8" fillId="0" borderId="0"/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80" fillId="60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0" fontId="8" fillId="0" borderId="0"/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0" fontId="8" fillId="0" borderId="0"/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98" fillId="61" borderId="21" applyNumberFormat="0" applyProtection="0">
      <alignment horizontal="left" vertical="center" indent="1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0" fontId="8" fillId="0" borderId="0"/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8" borderId="20" applyNumberFormat="0" applyProtection="0">
      <alignment horizontal="right" vertical="center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0" fontId="8" fillId="0" borderId="0"/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7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0" fontId="8" fillId="0" borderId="0"/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4" fontId="80" fillId="8" borderId="21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" fillId="63" borderId="19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" fillId="0" borderId="0"/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2" borderId="20" applyNumberFormat="0" applyProtection="0">
      <alignment horizontal="left" vertical="center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" fillId="0" borderId="0"/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1" borderId="3" applyNumberFormat="0" applyProtection="0">
      <alignment horizontal="left" vertical="top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" fillId="65" borderId="19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" fillId="0" borderId="0"/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64" borderId="20" applyNumberFormat="0" applyProtection="0">
      <alignment horizontal="left" vertical="center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" fillId="0" borderId="0"/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8" borderId="3" applyNumberFormat="0" applyProtection="0">
      <alignment horizontal="left" vertical="top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" fillId="0" borderId="0"/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20" applyNumberFormat="0" applyProtection="0">
      <alignment horizontal="left" vertical="center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" fillId="0" borderId="0"/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31" borderId="3" applyNumberFormat="0" applyProtection="0">
      <alignment horizontal="left" vertical="top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" fillId="0" borderId="0"/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20" applyNumberFormat="0" applyProtection="0">
      <alignment horizontal="left" vertical="center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" fillId="0" borderId="0"/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0" fillId="7" borderId="3" applyNumberFormat="0" applyProtection="0">
      <alignment horizontal="left" vertical="top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0" borderId="0"/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0" fillId="67" borderId="22" applyNumberFormat="0">
      <protection locked="0"/>
    </xf>
    <xf numFmtId="0" fontId="8" fillId="0" borderId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0" fontId="99" fillId="61" borderId="23" applyBorder="0"/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0" fontId="8" fillId="0" borderId="0"/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100" fillId="32" borderId="3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4" fontId="96" fillId="22" borderId="5" applyNumberFormat="0" applyProtection="0">
      <alignment vertical="center"/>
    </xf>
    <xf numFmtId="0" fontId="8" fillId="0" borderId="0"/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0" fontId="8" fillId="0" borderId="0"/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4" fontId="100" fillId="62" borderId="3" applyNumberFormat="0" applyProtection="0">
      <alignment horizontal="left" vertical="center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8" fillId="0" borderId="0"/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0" fontId="100" fillId="32" borderId="3" applyNumberFormat="0" applyProtection="0">
      <alignment horizontal="left" vertical="top" indent="1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0" fontId="8" fillId="0" borderId="0"/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80" fillId="0" borderId="20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2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0" fontId="8" fillId="0" borderId="0"/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4" fontId="16" fillId="68" borderId="19" applyNumberFormat="0" applyProtection="0">
      <alignment horizontal="right" vertical="center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67" fillId="0" borderId="0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67" fillId="0" borderId="0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0" borderId="0"/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8" fillId="66" borderId="19" applyNumberFormat="0" applyProtection="0">
      <alignment horizontal="left" vertical="center" indent="1"/>
    </xf>
    <xf numFmtId="0" fontId="101" fillId="0" borderId="0"/>
    <xf numFmtId="0" fontId="8" fillId="0" borderId="0"/>
    <xf numFmtId="0" fontId="101" fillId="0" borderId="0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0" fontId="80" fillId="69" borderId="1"/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0" fontId="8" fillId="0" borderId="0"/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4" fontId="102" fillId="67" borderId="20" applyNumberFormat="0" applyProtection="0">
      <alignment horizontal="right" vertical="center"/>
    </xf>
    <xf numFmtId="0" fontId="103" fillId="0" borderId="0" applyNumberFormat="0" applyFill="0" applyBorder="0" applyAlignment="0" applyProtection="0"/>
    <xf numFmtId="0" fontId="104" fillId="34" borderId="0" applyNumberFormat="0" applyBorder="0" applyAlignment="0" applyProtection="0"/>
    <xf numFmtId="0" fontId="46" fillId="27" borderId="0" applyNumberFormat="0" applyBorder="0" applyAlignment="0" applyProtection="0"/>
    <xf numFmtId="0" fontId="105" fillId="0" borderId="0"/>
    <xf numFmtId="40" fontId="106" fillId="0" borderId="0" applyBorder="0">
      <alignment horizontal="right"/>
    </xf>
    <xf numFmtId="0" fontId="95" fillId="0" borderId="0" applyNumberFormat="0" applyFill="0" applyBorder="0" applyAlignment="0" applyProtection="0"/>
    <xf numFmtId="0" fontId="107" fillId="4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7" fillId="33" borderId="24" applyNumberFormat="0" applyAlignment="0" applyProtection="0"/>
    <xf numFmtId="0" fontId="108" fillId="67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09" fillId="62" borderId="24" applyNumberFormat="0" applyAlignment="0" applyProtection="0"/>
    <xf numFmtId="0" fontId="110" fillId="67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0" fillId="62" borderId="19" applyNumberFormat="0" applyAlignment="0" applyProtection="0"/>
    <xf numFmtId="0" fontId="111" fillId="0" borderId="0" applyNumberFormat="0" applyFill="0" applyBorder="0" applyAlignment="0" applyProtection="0"/>
    <xf numFmtId="0" fontId="62" fillId="70" borderId="0" applyNumberFormat="0" applyBorder="0" applyAlignment="0" applyProtection="0"/>
    <xf numFmtId="0" fontId="62" fillId="15" borderId="0" applyNumberFormat="0" applyBorder="0" applyAlignment="0" applyProtection="0"/>
    <xf numFmtId="0" fontId="62" fillId="13" borderId="0" applyNumberFormat="0" applyBorder="0" applyAlignment="0" applyProtection="0"/>
    <xf numFmtId="0" fontId="62" fillId="61" borderId="0" applyNumberFormat="0" applyBorder="0" applyAlignment="0" applyProtection="0"/>
    <xf numFmtId="0" fontId="62" fillId="71" borderId="0" applyNumberFormat="0" applyBorder="0" applyAlignment="0" applyProtection="0"/>
    <xf numFmtId="0" fontId="62" fillId="12" borderId="0" applyNumberFormat="0" applyBorder="0" applyAlignment="0" applyProtection="0"/>
    <xf numFmtId="0" fontId="8" fillId="0" borderId="0"/>
    <xf numFmtId="0" fontId="2" fillId="0" borderId="0"/>
    <xf numFmtId="0" fontId="1" fillId="0" borderId="0"/>
  </cellStyleXfs>
  <cellXfs count="814">
    <xf numFmtId="0" fontId="0" fillId="0" borderId="0" xfId="0"/>
    <xf numFmtId="3" fontId="25" fillId="3" borderId="0" xfId="0" applyNumberFormat="1" applyFont="1" applyFill="1" applyBorder="1"/>
    <xf numFmtId="0" fontId="28" fillId="0" borderId="0" xfId="2" applyFont="1" applyFill="1" applyBorder="1"/>
    <xf numFmtId="0" fontId="28" fillId="0" borderId="0" xfId="2" applyFont="1" applyFill="1" applyBorder="1" applyAlignment="1"/>
    <xf numFmtId="3" fontId="25" fillId="3" borderId="44" xfId="0" applyNumberFormat="1" applyFont="1" applyFill="1" applyBorder="1"/>
    <xf numFmtId="0" fontId="45" fillId="0" borderId="0" xfId="2" applyFont="1" applyFill="1" applyBorder="1"/>
    <xf numFmtId="0" fontId="112" fillId="0" borderId="0" xfId="2" applyFont="1" applyFill="1" applyBorder="1" applyAlignment="1">
      <alignment horizontal="right"/>
    </xf>
    <xf numFmtId="0" fontId="113" fillId="0" borderId="0" xfId="2" applyFont="1" applyFill="1" applyBorder="1"/>
    <xf numFmtId="0" fontId="48" fillId="0" borderId="0" xfId="2" applyFont="1" applyFill="1" applyBorder="1" applyAlignment="1">
      <alignment vertical="top"/>
    </xf>
    <xf numFmtId="0" fontId="48" fillId="0" borderId="0" xfId="2" applyFont="1" applyFill="1" applyBorder="1" applyAlignment="1">
      <alignment vertical="top" wrapText="1"/>
    </xf>
    <xf numFmtId="0" fontId="48" fillId="0" borderId="0" xfId="527" applyFont="1" applyFill="1" applyBorder="1" applyAlignment="1">
      <alignment horizontal="left" vertical="top" wrapText="1"/>
    </xf>
    <xf numFmtId="0" fontId="48" fillId="0" borderId="0" xfId="527" applyFont="1" applyFill="1" applyBorder="1" applyAlignment="1">
      <alignment vertical="top" wrapText="1"/>
    </xf>
    <xf numFmtId="0" fontId="28" fillId="0" borderId="0" xfId="2" applyFont="1" applyFill="1" applyBorder="1" applyAlignment="1">
      <alignment horizontal="right"/>
    </xf>
    <xf numFmtId="0" fontId="52" fillId="0" borderId="0" xfId="2" applyFont="1" applyFill="1" applyBorder="1" applyAlignment="1">
      <alignment horizontal="right"/>
    </xf>
    <xf numFmtId="0" fontId="45" fillId="0" borderId="0" xfId="2" applyFont="1" applyFill="1"/>
    <xf numFmtId="0" fontId="45" fillId="0" borderId="0" xfId="2" applyFont="1" applyFill="1" applyBorder="1" applyAlignment="1">
      <alignment horizontal="left"/>
    </xf>
    <xf numFmtId="0" fontId="114" fillId="0" borderId="0" xfId="2" applyFont="1" applyFill="1" applyBorder="1" applyAlignment="1">
      <alignment horizontal="left" vertical="top" wrapText="1"/>
    </xf>
    <xf numFmtId="0" fontId="114" fillId="0" borderId="0" xfId="2" applyFont="1" applyFill="1" applyBorder="1" applyAlignment="1">
      <alignment horizontal="left" vertical="top"/>
    </xf>
    <xf numFmtId="0" fontId="48" fillId="0" borderId="0" xfId="2" applyFont="1" applyFill="1" applyBorder="1" applyAlignment="1">
      <alignment horizontal="left" vertical="top" wrapText="1"/>
    </xf>
    <xf numFmtId="0" fontId="45" fillId="0" borderId="0" xfId="0" applyFont="1" applyFill="1"/>
    <xf numFmtId="0" fontId="25" fillId="0" borderId="0" xfId="0" applyFont="1" applyFill="1"/>
    <xf numFmtId="0" fontId="25" fillId="0" borderId="44" xfId="0" applyFont="1" applyFill="1" applyBorder="1"/>
    <xf numFmtId="0" fontId="25" fillId="0" borderId="44" xfId="0" applyFont="1" applyFill="1" applyBorder="1" applyAlignment="1"/>
    <xf numFmtId="3" fontId="25" fillId="0" borderId="0" xfId="0" applyNumberFormat="1" applyFont="1" applyFill="1" applyBorder="1"/>
    <xf numFmtId="3" fontId="25" fillId="0" borderId="44" xfId="0" applyNumberFormat="1" applyFont="1" applyFill="1" applyBorder="1"/>
    <xf numFmtId="3" fontId="25" fillId="0" borderId="46" xfId="0" applyNumberFormat="1" applyFont="1" applyFill="1" applyBorder="1"/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horizontal="right"/>
    </xf>
    <xf numFmtId="0" fontId="25" fillId="0" borderId="44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right" vertical="center" wrapText="1"/>
    </xf>
    <xf numFmtId="0" fontId="25" fillId="0" borderId="44" xfId="0" applyFont="1" applyFill="1" applyBorder="1" applyAlignment="1">
      <alignment horizontal="right"/>
    </xf>
    <xf numFmtId="3" fontId="25" fillId="0" borderId="52" xfId="0" applyNumberFormat="1" applyFont="1" applyFill="1" applyBorder="1"/>
    <xf numFmtId="3" fontId="25" fillId="0" borderId="49" xfId="0" applyNumberFormat="1" applyFont="1" applyFill="1" applyBorder="1"/>
    <xf numFmtId="0" fontId="25" fillId="0" borderId="0" xfId="0" applyFont="1" applyFill="1" applyAlignment="1"/>
    <xf numFmtId="2" fontId="25" fillId="0" borderId="0" xfId="0" applyNumberFormat="1" applyFont="1" applyFill="1"/>
    <xf numFmtId="0" fontId="25" fillId="0" borderId="0" xfId="0" applyFont="1" applyFill="1" applyBorder="1"/>
    <xf numFmtId="165" fontId="25" fillId="0" borderId="0" xfId="2" applyNumberFormat="1" applyFont="1" applyFill="1" applyBorder="1" applyAlignment="1">
      <alignment horizontal="right" vertical="center"/>
    </xf>
    <xf numFmtId="165" fontId="25" fillId="0" borderId="56" xfId="2" applyNumberFormat="1" applyFont="1" applyFill="1" applyBorder="1" applyAlignment="1">
      <alignment vertical="center"/>
    </xf>
    <xf numFmtId="165" fontId="25" fillId="0" borderId="0" xfId="2" applyNumberFormat="1" applyFont="1" applyFill="1" applyBorder="1" applyAlignment="1">
      <alignment vertical="center"/>
    </xf>
    <xf numFmtId="165" fontId="25" fillId="0" borderId="53" xfId="2" applyNumberFormat="1" applyFont="1" applyFill="1" applyBorder="1" applyAlignment="1">
      <alignment vertical="center"/>
    </xf>
    <xf numFmtId="165" fontId="25" fillId="0" borderId="54" xfId="2" applyNumberFormat="1" applyFont="1" applyFill="1" applyBorder="1" applyAlignment="1">
      <alignment vertical="center"/>
    </xf>
    <xf numFmtId="165" fontId="25" fillId="0" borderId="50" xfId="2" applyNumberFormat="1" applyFont="1" applyFill="1" applyBorder="1" applyAlignment="1">
      <alignment vertical="center"/>
    </xf>
    <xf numFmtId="165" fontId="25" fillId="0" borderId="44" xfId="2" applyNumberFormat="1" applyFont="1" applyFill="1" applyBorder="1" applyAlignment="1">
      <alignment vertical="center"/>
    </xf>
    <xf numFmtId="165" fontId="25" fillId="0" borderId="55" xfId="2" applyNumberFormat="1" applyFont="1" applyFill="1" applyBorder="1" applyAlignment="1">
      <alignment vertical="center"/>
    </xf>
    <xf numFmtId="165" fontId="25" fillId="0" borderId="52" xfId="2" applyNumberFormat="1" applyFont="1" applyFill="1" applyBorder="1" applyAlignment="1">
      <alignment vertical="center"/>
    </xf>
    <xf numFmtId="165" fontId="25" fillId="0" borderId="51" xfId="2" applyNumberFormat="1" applyFont="1" applyFill="1" applyBorder="1" applyAlignment="1">
      <alignment vertical="center"/>
    </xf>
    <xf numFmtId="165" fontId="25" fillId="0" borderId="0" xfId="20" applyNumberFormat="1" applyFont="1" applyFill="1" applyBorder="1" applyAlignment="1">
      <alignment horizontal="right" vertical="center"/>
    </xf>
    <xf numFmtId="165" fontId="25" fillId="0" borderId="44" xfId="20" applyNumberFormat="1" applyFont="1" applyFill="1" applyBorder="1" applyAlignment="1">
      <alignment horizontal="right" vertical="center"/>
    </xf>
    <xf numFmtId="165" fontId="33" fillId="0" borderId="56" xfId="2" applyNumberFormat="1" applyFont="1" applyFill="1" applyBorder="1" applyAlignment="1">
      <alignment horizontal="right" vertical="center"/>
    </xf>
    <xf numFmtId="164" fontId="25" fillId="0" borderId="53" xfId="1" applyNumberFormat="1" applyFont="1" applyFill="1" applyBorder="1" applyAlignment="1">
      <alignment vertical="center"/>
    </xf>
    <xf numFmtId="165" fontId="33" fillId="0" borderId="56" xfId="2" applyNumberFormat="1" applyFont="1" applyFill="1" applyBorder="1" applyAlignment="1">
      <alignment vertical="center"/>
    </xf>
    <xf numFmtId="165" fontId="25" fillId="0" borderId="0" xfId="2" applyNumberFormat="1" applyFont="1" applyFill="1" applyBorder="1" applyAlignment="1">
      <alignment horizontal="right"/>
    </xf>
    <xf numFmtId="165" fontId="33" fillId="0" borderId="54" xfId="2" applyNumberFormat="1" applyFont="1" applyFill="1" applyBorder="1" applyAlignment="1">
      <alignment vertical="center"/>
    </xf>
    <xf numFmtId="164" fontId="25" fillId="0" borderId="50" xfId="1" applyNumberFormat="1" applyFont="1" applyFill="1" applyBorder="1" applyAlignment="1">
      <alignment vertical="center"/>
    </xf>
    <xf numFmtId="165" fontId="33" fillId="0" borderId="54" xfId="2" applyNumberFormat="1" applyFont="1" applyFill="1" applyBorder="1" applyAlignment="1">
      <alignment horizontal="right" vertical="center"/>
    </xf>
    <xf numFmtId="165" fontId="33" fillId="0" borderId="55" xfId="2" applyNumberFormat="1" applyFont="1" applyFill="1" applyBorder="1" applyAlignment="1">
      <alignment vertical="center"/>
    </xf>
    <xf numFmtId="164" fontId="25" fillId="0" borderId="51" xfId="1" applyNumberFormat="1" applyFont="1" applyFill="1" applyBorder="1" applyAlignment="1">
      <alignment vertical="center"/>
    </xf>
    <xf numFmtId="165" fontId="33" fillId="0" borderId="55" xfId="2" applyNumberFormat="1" applyFont="1" applyFill="1" applyBorder="1" applyAlignment="1">
      <alignment horizontal="right" vertical="center"/>
    </xf>
    <xf numFmtId="165" fontId="25" fillId="0" borderId="44" xfId="2" applyNumberFormat="1" applyFont="1" applyFill="1" applyBorder="1" applyAlignment="1">
      <alignment horizontal="right"/>
    </xf>
    <xf numFmtId="0" fontId="23" fillId="0" borderId="0" xfId="2" applyFont="1" applyFill="1" applyBorder="1" applyAlignment="1"/>
    <xf numFmtId="0" fontId="25" fillId="0" borderId="0" xfId="2" applyFont="1" applyFill="1" applyBorder="1"/>
    <xf numFmtId="3" fontId="25" fillId="0" borderId="0" xfId="2" applyNumberFormat="1" applyFont="1" applyFill="1" applyBorder="1" applyAlignment="1">
      <alignment horizontal="right"/>
    </xf>
    <xf numFmtId="165" fontId="25" fillId="0" borderId="0" xfId="2" applyNumberFormat="1" applyFont="1" applyFill="1" applyBorder="1"/>
    <xf numFmtId="3" fontId="25" fillId="0" borderId="0" xfId="2" applyNumberFormat="1" applyFont="1" applyFill="1" applyBorder="1" applyAlignment="1">
      <alignment horizontal="right" vertical="center"/>
    </xf>
    <xf numFmtId="3" fontId="25" fillId="0" borderId="0" xfId="2" applyNumberFormat="1" applyFont="1" applyFill="1" applyBorder="1" applyAlignment="1">
      <alignment vertical="center"/>
    </xf>
    <xf numFmtId="3" fontId="25" fillId="0" borderId="44" xfId="2" applyNumberFormat="1" applyFont="1" applyFill="1" applyBorder="1" applyAlignment="1">
      <alignment vertical="center"/>
    </xf>
    <xf numFmtId="3" fontId="25" fillId="0" borderId="0" xfId="0" applyNumberFormat="1" applyFont="1" applyFill="1" applyBorder="1" applyAlignment="1">
      <alignment vertical="center"/>
    </xf>
    <xf numFmtId="165" fontId="25" fillId="0" borderId="56" xfId="0" applyNumberFormat="1" applyFont="1" applyFill="1" applyBorder="1" applyAlignment="1">
      <alignment horizontal="center" vertical="center"/>
    </xf>
    <xf numFmtId="165" fontId="25" fillId="0" borderId="54" xfId="0" applyNumberFormat="1" applyFont="1" applyFill="1" applyBorder="1" applyAlignment="1">
      <alignment horizontal="center" vertical="center"/>
    </xf>
    <xf numFmtId="0" fontId="28" fillId="0" borderId="0" xfId="0" applyFont="1" applyFill="1" applyBorder="1"/>
    <xf numFmtId="0" fontId="37" fillId="0" borderId="0" xfId="0" applyFont="1" applyFill="1" applyBorder="1"/>
    <xf numFmtId="3" fontId="35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/>
    <xf numFmtId="0" fontId="35" fillId="0" borderId="0" xfId="0" applyFont="1" applyFill="1" applyBorder="1" applyAlignment="1">
      <alignment horizontal="right"/>
    </xf>
    <xf numFmtId="0" fontId="28" fillId="0" borderId="44" xfId="0" applyFont="1" applyFill="1" applyBorder="1"/>
    <xf numFmtId="3" fontId="25" fillId="0" borderId="56" xfId="0" applyNumberFormat="1" applyFont="1" applyFill="1" applyBorder="1" applyAlignment="1">
      <alignment horizontal="center"/>
    </xf>
    <xf numFmtId="3" fontId="25" fillId="0" borderId="55" xfId="0" applyNumberFormat="1" applyFont="1" applyFill="1" applyBorder="1" applyAlignment="1">
      <alignment horizontal="center"/>
    </xf>
    <xf numFmtId="3" fontId="25" fillId="0" borderId="0" xfId="0" applyNumberFormat="1" applyFont="1" applyFill="1" applyBorder="1" applyAlignment="1">
      <alignment horizontal="right"/>
    </xf>
    <xf numFmtId="165" fontId="25" fillId="0" borderId="56" xfId="0" applyNumberFormat="1" applyFont="1" applyFill="1" applyBorder="1" applyAlignment="1">
      <alignment horizontal="center"/>
    </xf>
    <xf numFmtId="3" fontId="25" fillId="0" borderId="52" xfId="0" applyNumberFormat="1" applyFont="1" applyFill="1" applyBorder="1" applyAlignment="1">
      <alignment horizontal="right"/>
    </xf>
    <xf numFmtId="3" fontId="25" fillId="0" borderId="44" xfId="0" applyNumberFormat="1" applyFont="1" applyFill="1" applyBorder="1" applyAlignment="1">
      <alignment horizontal="right"/>
    </xf>
    <xf numFmtId="165" fontId="25" fillId="0" borderId="55" xfId="0" applyNumberFormat="1" applyFont="1" applyFill="1" applyBorder="1" applyAlignment="1">
      <alignment horizontal="center"/>
    </xf>
    <xf numFmtId="3" fontId="25" fillId="0" borderId="49" xfId="0" applyNumberFormat="1" applyFont="1" applyFill="1" applyBorder="1" applyAlignment="1">
      <alignment horizontal="right" vertical="center"/>
    </xf>
    <xf numFmtId="3" fontId="25" fillId="0" borderId="46" xfId="0" applyNumberFormat="1" applyFont="1" applyFill="1" applyBorder="1" applyAlignment="1">
      <alignment horizontal="right" vertical="center"/>
    </xf>
    <xf numFmtId="165" fontId="25" fillId="0" borderId="47" xfId="0" applyNumberFormat="1" applyFont="1" applyFill="1" applyBorder="1" applyAlignment="1">
      <alignment horizontal="center"/>
    </xf>
    <xf numFmtId="165" fontId="25" fillId="0" borderId="47" xfId="0" applyNumberFormat="1" applyFont="1" applyFill="1" applyBorder="1" applyAlignment="1">
      <alignment horizontal="center" vertical="center"/>
    </xf>
    <xf numFmtId="3" fontId="25" fillId="0" borderId="46" xfId="0" applyNumberFormat="1" applyFont="1" applyFill="1" applyBorder="1" applyAlignment="1">
      <alignment horizontal="right" vertical="top" wrapText="1"/>
    </xf>
    <xf numFmtId="165" fontId="25" fillId="0" borderId="47" xfId="0" applyNumberFormat="1" applyFont="1" applyFill="1" applyBorder="1" applyAlignment="1">
      <alignment horizontal="center" vertical="top" wrapText="1"/>
    </xf>
    <xf numFmtId="3" fontId="25" fillId="0" borderId="49" xfId="0" applyNumberFormat="1" applyFont="1" applyFill="1" applyBorder="1" applyAlignment="1">
      <alignment horizontal="right"/>
    </xf>
    <xf numFmtId="3" fontId="25" fillId="0" borderId="46" xfId="0" applyNumberFormat="1" applyFont="1" applyFill="1" applyBorder="1" applyAlignment="1">
      <alignment horizontal="right"/>
    </xf>
    <xf numFmtId="3" fontId="25" fillId="0" borderId="49" xfId="0" applyNumberFormat="1" applyFont="1" applyFill="1" applyBorder="1" applyAlignment="1">
      <alignment horizontal="right" vertical="top"/>
    </xf>
    <xf numFmtId="3" fontId="25" fillId="0" borderId="46" xfId="0" applyNumberFormat="1" applyFont="1" applyFill="1" applyBorder="1" applyAlignment="1">
      <alignment horizontal="right" vertical="top"/>
    </xf>
    <xf numFmtId="0" fontId="25" fillId="0" borderId="0" xfId="0" applyFont="1" applyFill="1" applyBorder="1" applyAlignment="1">
      <alignment vertical="center"/>
    </xf>
    <xf numFmtId="3" fontId="25" fillId="0" borderId="54" xfId="0" applyNumberFormat="1" applyFont="1" applyFill="1" applyBorder="1" applyAlignment="1">
      <alignment horizontal="right" vertical="center"/>
    </xf>
    <xf numFmtId="3" fontId="25" fillId="0" borderId="0" xfId="0" applyNumberFormat="1" applyFont="1" applyFill="1" applyBorder="1" applyAlignment="1">
      <alignment horizontal="right" vertical="center"/>
    </xf>
    <xf numFmtId="164" fontId="25" fillId="0" borderId="54" xfId="1" applyNumberFormat="1" applyFont="1" applyFill="1" applyBorder="1" applyAlignment="1">
      <alignment horizontal="right" vertical="center"/>
    </xf>
    <xf numFmtId="164" fontId="25" fillId="0" borderId="50" xfId="1" applyNumberFormat="1" applyFont="1" applyFill="1" applyBorder="1" applyAlignment="1">
      <alignment horizontal="right" vertical="center"/>
    </xf>
    <xf numFmtId="3" fontId="115" fillId="0" borderId="0" xfId="0" applyNumberFormat="1" applyFont="1" applyFill="1" applyBorder="1" applyAlignment="1">
      <alignment horizontal="right" vertical="center"/>
    </xf>
    <xf numFmtId="3" fontId="25" fillId="0" borderId="56" xfId="0" applyNumberFormat="1" applyFont="1" applyFill="1" applyBorder="1" applyAlignment="1">
      <alignment horizontal="right" vertical="center"/>
    </xf>
    <xf numFmtId="164" fontId="25" fillId="0" borderId="56" xfId="1" applyNumberFormat="1" applyFont="1" applyFill="1" applyBorder="1" applyAlignment="1">
      <alignment horizontal="right" vertical="center"/>
    </xf>
    <xf numFmtId="164" fontId="25" fillId="0" borderId="53" xfId="1" applyNumberFormat="1" applyFont="1" applyFill="1" applyBorder="1" applyAlignment="1">
      <alignment horizontal="right" vertical="center"/>
    </xf>
    <xf numFmtId="3" fontId="32" fillId="0" borderId="54" xfId="0" applyNumberFormat="1" applyFont="1" applyFill="1" applyBorder="1" applyAlignment="1">
      <alignment horizontal="right" vertical="center"/>
    </xf>
    <xf numFmtId="164" fontId="32" fillId="0" borderId="50" xfId="1" applyNumberFormat="1" applyFont="1" applyFill="1" applyBorder="1" applyAlignment="1">
      <alignment horizontal="right" vertical="center"/>
    </xf>
    <xf numFmtId="165" fontId="34" fillId="0" borderId="0" xfId="1" applyNumberFormat="1" applyFont="1" applyFill="1" applyBorder="1" applyAlignment="1">
      <alignment horizontal="right" vertical="center"/>
    </xf>
    <xf numFmtId="165" fontId="34" fillId="0" borderId="0" xfId="0" applyNumberFormat="1" applyFont="1" applyFill="1" applyBorder="1" applyAlignment="1">
      <alignment horizontal="right" vertical="center"/>
    </xf>
    <xf numFmtId="3" fontId="25" fillId="0" borderId="56" xfId="2" applyNumberFormat="1" applyFont="1" applyFill="1" applyBorder="1" applyAlignment="1">
      <alignment vertical="center"/>
    </xf>
    <xf numFmtId="3" fontId="25" fillId="0" borderId="54" xfId="2" applyNumberFormat="1" applyFont="1" applyFill="1" applyBorder="1" applyAlignment="1">
      <alignment vertical="center"/>
    </xf>
    <xf numFmtId="3" fontId="25" fillId="0" borderId="52" xfId="2" applyNumberFormat="1" applyFont="1" applyFill="1" applyBorder="1" applyAlignment="1">
      <alignment horizontal="right" vertical="center"/>
    </xf>
    <xf numFmtId="3" fontId="25" fillId="0" borderId="55" xfId="2" applyNumberFormat="1" applyFont="1" applyFill="1" applyBorder="1" applyAlignment="1">
      <alignment vertical="center"/>
    </xf>
    <xf numFmtId="3" fontId="25" fillId="0" borderId="52" xfId="2" applyNumberFormat="1" applyFont="1" applyFill="1" applyBorder="1" applyAlignment="1">
      <alignment vertical="center"/>
    </xf>
    <xf numFmtId="3" fontId="115" fillId="0" borderId="54" xfId="0" applyNumberFormat="1" applyFont="1" applyFill="1" applyBorder="1" applyAlignment="1">
      <alignment horizontal="right" vertical="center"/>
    </xf>
    <xf numFmtId="3" fontId="115" fillId="0" borderId="56" xfId="0" applyNumberFormat="1" applyFont="1" applyFill="1" applyBorder="1" applyAlignment="1">
      <alignment horizontal="right" vertical="center"/>
    </xf>
    <xf numFmtId="0" fontId="28" fillId="0" borderId="46" xfId="0" applyFont="1" applyFill="1" applyBorder="1" applyAlignment="1">
      <alignment vertical="center"/>
    </xf>
    <xf numFmtId="1" fontId="28" fillId="0" borderId="46" xfId="0" applyNumberFormat="1" applyFont="1" applyFill="1" applyBorder="1" applyAlignment="1">
      <alignment vertical="center" wrapText="1"/>
    </xf>
    <xf numFmtId="0" fontId="25" fillId="0" borderId="46" xfId="0" applyFont="1" applyFill="1" applyBorder="1" applyAlignment="1">
      <alignment horizontal="right" vertical="center"/>
    </xf>
    <xf numFmtId="164" fontId="25" fillId="0" borderId="46" xfId="1" applyNumberFormat="1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vertical="center" wrapText="1"/>
    </xf>
    <xf numFmtId="3" fontId="31" fillId="0" borderId="46" xfId="0" applyNumberFormat="1" applyFont="1" applyFill="1" applyBorder="1" applyAlignment="1">
      <alignment horizontal="right" vertical="center"/>
    </xf>
    <xf numFmtId="164" fontId="31" fillId="0" borderId="46" xfId="1" applyNumberFormat="1" applyFont="1" applyFill="1" applyBorder="1" applyAlignment="1">
      <alignment horizontal="right" vertical="center"/>
    </xf>
    <xf numFmtId="3" fontId="25" fillId="0" borderId="55" xfId="0" applyNumberFormat="1" applyFont="1" applyFill="1" applyBorder="1" applyAlignment="1">
      <alignment horizontal="right" vertical="center"/>
    </xf>
    <xf numFmtId="3" fontId="25" fillId="0" borderId="52" xfId="0" applyNumberFormat="1" applyFont="1" applyFill="1" applyBorder="1" applyAlignment="1">
      <alignment horizontal="right" vertical="center"/>
    </xf>
    <xf numFmtId="164" fontId="25" fillId="0" borderId="0" xfId="1" applyNumberFormat="1" applyFont="1" applyFill="1" applyBorder="1" applyAlignment="1">
      <alignment horizontal="right" vertical="center"/>
    </xf>
    <xf numFmtId="164" fontId="25" fillId="0" borderId="52" xfId="1" applyNumberFormat="1" applyFont="1" applyFill="1" applyBorder="1" applyAlignment="1">
      <alignment horizontal="right" vertical="center"/>
    </xf>
    <xf numFmtId="164" fontId="25" fillId="0" borderId="55" xfId="1" applyNumberFormat="1" applyFont="1" applyFill="1" applyBorder="1" applyAlignment="1">
      <alignment horizontal="right" vertical="center"/>
    </xf>
    <xf numFmtId="165" fontId="34" fillId="0" borderId="52" xfId="1" applyNumberFormat="1" applyFont="1" applyFill="1" applyBorder="1" applyAlignment="1">
      <alignment horizontal="right" vertical="center"/>
    </xf>
    <xf numFmtId="165" fontId="34" fillId="0" borderId="44" xfId="0" applyNumberFormat="1" applyFont="1" applyFill="1" applyBorder="1" applyAlignment="1">
      <alignment horizontal="right" vertical="center"/>
    </xf>
    <xf numFmtId="164" fontId="25" fillId="0" borderId="0" xfId="0" applyNumberFormat="1" applyFont="1" applyFill="1" applyBorder="1" applyAlignment="1">
      <alignment vertical="center"/>
    </xf>
    <xf numFmtId="165" fontId="34" fillId="0" borderId="44" xfId="1" applyNumberFormat="1" applyFont="1" applyFill="1" applyBorder="1" applyAlignment="1">
      <alignment horizontal="right" vertical="center"/>
    </xf>
    <xf numFmtId="3" fontId="25" fillId="0" borderId="56" xfId="2" applyNumberFormat="1" applyFont="1" applyFill="1" applyBorder="1" applyAlignment="1">
      <alignment horizontal="right" vertical="center"/>
    </xf>
    <xf numFmtId="3" fontId="25" fillId="0" borderId="53" xfId="2" applyNumberFormat="1" applyFont="1" applyFill="1" applyBorder="1" applyAlignment="1">
      <alignment vertical="center"/>
    </xf>
    <xf numFmtId="3" fontId="25" fillId="0" borderId="54" xfId="2" applyNumberFormat="1" applyFont="1" applyFill="1" applyBorder="1" applyAlignment="1">
      <alignment horizontal="right" vertical="center"/>
    </xf>
    <xf numFmtId="3" fontId="25" fillId="0" borderId="50" xfId="2" applyNumberFormat="1" applyFont="1" applyFill="1" applyBorder="1" applyAlignment="1">
      <alignment vertical="center"/>
    </xf>
    <xf numFmtId="3" fontId="25" fillId="0" borderId="55" xfId="2" applyNumberFormat="1" applyFont="1" applyFill="1" applyBorder="1" applyAlignment="1">
      <alignment horizontal="right" vertical="center"/>
    </xf>
    <xf numFmtId="3" fontId="25" fillId="0" borderId="51" xfId="2" applyNumberFormat="1" applyFont="1" applyFill="1" applyBorder="1" applyAlignment="1">
      <alignment vertical="center"/>
    </xf>
    <xf numFmtId="0" fontId="28" fillId="0" borderId="0" xfId="2" applyFont="1" applyFill="1"/>
    <xf numFmtId="0" fontId="25" fillId="0" borderId="0" xfId="2" applyFont="1" applyFill="1" applyAlignment="1">
      <alignment horizontal="right"/>
    </xf>
    <xf numFmtId="0" fontId="25" fillId="0" borderId="0" xfId="2" applyFont="1" applyFill="1" applyAlignment="1"/>
    <xf numFmtId="0" fontId="25" fillId="0" borderId="0" xfId="2" applyFont="1" applyFill="1"/>
    <xf numFmtId="165" fontId="25" fillId="0" borderId="0" xfId="2" applyNumberFormat="1" applyFont="1" applyFill="1" applyBorder="1" applyAlignment="1">
      <alignment wrapText="1"/>
    </xf>
    <xf numFmtId="0" fontId="25" fillId="0" borderId="0" xfId="2" applyFont="1" applyFill="1" applyBorder="1" applyAlignment="1">
      <alignment vertical="center"/>
    </xf>
    <xf numFmtId="165" fontId="44" fillId="0" borderId="0" xfId="2" applyNumberFormat="1" applyFont="1" applyFill="1" applyBorder="1" applyAlignment="1">
      <alignment vertical="center" wrapText="1"/>
    </xf>
    <xf numFmtId="0" fontId="25" fillId="0" borderId="0" xfId="2" applyFont="1" applyFill="1" applyAlignment="1">
      <alignment horizontal="left"/>
    </xf>
    <xf numFmtId="0" fontId="25" fillId="0" borderId="0" xfId="2" applyFont="1" applyFill="1" applyBorder="1" applyAlignment="1">
      <alignment wrapText="1"/>
    </xf>
    <xf numFmtId="0" fontId="25" fillId="0" borderId="0" xfId="2" applyFont="1" applyFill="1" applyAlignment="1">
      <alignment wrapText="1"/>
    </xf>
    <xf numFmtId="165" fontId="43" fillId="0" borderId="0" xfId="2" applyNumberFormat="1" applyFont="1" applyFill="1" applyBorder="1" applyAlignment="1">
      <alignment vertical="center" wrapText="1"/>
    </xf>
    <xf numFmtId="16" fontId="25" fillId="0" borderId="0" xfId="2" applyNumberFormat="1" applyFont="1" applyFill="1" applyBorder="1" applyAlignment="1">
      <alignment horizontal="center" wrapText="1"/>
    </xf>
    <xf numFmtId="0" fontId="43" fillId="0" borderId="0" xfId="2" applyFont="1" applyFill="1" applyAlignment="1">
      <alignment vertical="center" wrapText="1"/>
    </xf>
    <xf numFmtId="0" fontId="26" fillId="0" borderId="0" xfId="2" applyFont="1" applyFill="1"/>
    <xf numFmtId="165" fontId="35" fillId="0" borderId="0" xfId="2" applyNumberFormat="1" applyFont="1" applyFill="1" applyBorder="1" applyAlignment="1">
      <alignment wrapText="1"/>
    </xf>
    <xf numFmtId="165" fontId="25" fillId="0" borderId="0" xfId="2" applyNumberFormat="1" applyFont="1" applyFill="1" applyBorder="1" applyAlignment="1">
      <alignment horizontal="left" vertical="top" wrapText="1"/>
    </xf>
    <xf numFmtId="165" fontId="40" fillId="0" borderId="0" xfId="2" applyNumberFormat="1" applyFont="1" applyFill="1" applyBorder="1" applyAlignment="1">
      <alignment vertical="center" wrapText="1"/>
    </xf>
    <xf numFmtId="3" fontId="26" fillId="0" borderId="0" xfId="2" applyNumberFormat="1" applyFont="1" applyFill="1" applyBorder="1" applyAlignment="1">
      <alignment vertical="center" wrapText="1"/>
    </xf>
    <xf numFmtId="165" fontId="26" fillId="0" borderId="0" xfId="2" applyNumberFormat="1" applyFont="1" applyFill="1" applyBorder="1" applyAlignment="1">
      <alignment horizontal="left" wrapText="1"/>
    </xf>
    <xf numFmtId="0" fontId="42" fillId="0" borderId="0" xfId="2" applyFont="1" applyFill="1" applyAlignment="1">
      <alignment vertical="center" wrapText="1"/>
    </xf>
    <xf numFmtId="0" fontId="41" fillId="0" borderId="0" xfId="2" applyFont="1" applyFill="1" applyAlignment="1">
      <alignment vertical="center" wrapText="1"/>
    </xf>
    <xf numFmtId="0" fontId="40" fillId="0" borderId="0" xfId="2" applyFont="1" applyFill="1" applyBorder="1" applyAlignment="1">
      <alignment wrapText="1"/>
    </xf>
    <xf numFmtId="0" fontId="26" fillId="0" borderId="0" xfId="2" applyFont="1" applyFill="1" applyBorder="1" applyAlignment="1">
      <alignment horizontal="center" wrapText="1"/>
    </xf>
    <xf numFmtId="165" fontId="32" fillId="0" borderId="0" xfId="2" applyNumberFormat="1" applyFont="1" applyFill="1" applyBorder="1" applyAlignment="1">
      <alignment horizontal="center" vertical="center" wrapText="1"/>
    </xf>
    <xf numFmtId="0" fontId="25" fillId="0" borderId="0" xfId="2" applyFont="1" applyFill="1" applyBorder="1" applyAlignment="1"/>
    <xf numFmtId="0" fontId="25" fillId="0" borderId="0" xfId="2" applyFont="1" applyFill="1" applyBorder="1" applyAlignment="1">
      <alignment horizontal="left"/>
    </xf>
    <xf numFmtId="0" fontId="121" fillId="0" borderId="0" xfId="2" applyFont="1" applyFill="1"/>
    <xf numFmtId="0" fontId="25" fillId="0" borderId="0" xfId="2" applyFont="1" applyFill="1" applyAlignment="1">
      <alignment horizontal="left" vertical="top" wrapText="1"/>
    </xf>
    <xf numFmtId="0" fontId="25" fillId="0" borderId="0" xfId="2" applyFont="1" applyFill="1" applyAlignment="1">
      <alignment horizontal="center" vertical="top" wrapText="1"/>
    </xf>
    <xf numFmtId="0" fontId="25" fillId="0" borderId="0" xfId="2" applyFont="1" applyFill="1" applyAlignment="1">
      <alignment vertical="top"/>
    </xf>
    <xf numFmtId="0" fontId="25" fillId="0" borderId="0" xfId="2" applyFont="1" applyFill="1" applyBorder="1" applyAlignment="1">
      <alignment horizontal="center" vertical="top" wrapText="1"/>
    </xf>
    <xf numFmtId="0" fontId="23" fillId="0" borderId="0" xfId="2" applyFont="1" applyFill="1" applyAlignment="1">
      <alignment vertical="top" wrapText="1"/>
    </xf>
    <xf numFmtId="0" fontId="122" fillId="0" borderId="0" xfId="2" applyFont="1" applyFill="1" applyAlignment="1"/>
    <xf numFmtId="0" fontId="25" fillId="0" borderId="0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center"/>
    </xf>
    <xf numFmtId="165" fontId="25" fillId="0" borderId="0" xfId="2" applyNumberFormat="1" applyFont="1" applyFill="1" applyBorder="1" applyAlignment="1">
      <alignment horizont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0" fontId="48" fillId="0" borderId="0" xfId="2" applyFont="1" applyFill="1" applyBorder="1" applyAlignment="1">
      <alignment horizontal="justify" vertical="top" wrapText="1"/>
    </xf>
    <xf numFmtId="0" fontId="114" fillId="0" borderId="0" xfId="2" quotePrefix="1" applyFont="1" applyFill="1" applyBorder="1" applyAlignment="1">
      <alignment horizontal="left"/>
    </xf>
    <xf numFmtId="0" fontId="114" fillId="0" borderId="0" xfId="2" applyFont="1" applyFill="1" applyBorder="1" applyAlignment="1">
      <alignment horizontal="left"/>
    </xf>
    <xf numFmtId="0" fontId="114" fillId="0" borderId="0" xfId="2" applyFont="1" applyFill="1" applyBorder="1" applyAlignment="1">
      <alignment horizontal="right"/>
    </xf>
    <xf numFmtId="0" fontId="48" fillId="0" borderId="0" xfId="2" quotePrefix="1" applyFont="1" applyFill="1" applyBorder="1" applyAlignment="1">
      <alignment horizontal="left"/>
    </xf>
    <xf numFmtId="0" fontId="48" fillId="0" borderId="0" xfId="2" applyFont="1" applyFill="1" applyBorder="1" applyAlignment="1">
      <alignment horizontal="left"/>
    </xf>
    <xf numFmtId="0" fontId="48" fillId="0" borderId="0" xfId="2" applyFont="1" applyFill="1" applyBorder="1" applyAlignment="1">
      <alignment horizontal="right"/>
    </xf>
    <xf numFmtId="0" fontId="125" fillId="0" borderId="0" xfId="2" applyFont="1" applyFill="1" applyBorder="1" applyAlignment="1">
      <alignment horizontal="left"/>
    </xf>
    <xf numFmtId="0" fontId="55" fillId="0" borderId="0" xfId="2" applyFont="1" applyFill="1" applyBorder="1" applyAlignment="1">
      <alignment horizontal="left"/>
    </xf>
    <xf numFmtId="0" fontId="25" fillId="0" borderId="0" xfId="2" applyFont="1" applyFill="1" applyBorder="1" applyAlignment="1">
      <alignment vertical="top" wrapText="1"/>
    </xf>
    <xf numFmtId="0" fontId="25" fillId="0" borderId="58" xfId="0" applyFont="1" applyFill="1" applyBorder="1" applyAlignment="1">
      <alignment horizontal="right" vertical="center"/>
    </xf>
    <xf numFmtId="0" fontId="25" fillId="0" borderId="58" xfId="0" applyFont="1" applyFill="1" applyBorder="1" applyAlignment="1">
      <alignment vertical="center"/>
    </xf>
    <xf numFmtId="0" fontId="123" fillId="0" borderId="0" xfId="2" applyFont="1" applyFill="1" applyBorder="1" applyAlignment="1">
      <alignment horizontal="left"/>
    </xf>
    <xf numFmtId="0" fontId="25" fillId="0" borderId="0" xfId="2" applyFont="1" applyFill="1" applyBorder="1" applyAlignment="1">
      <alignment horizontal="left" vertical="top" wrapText="1"/>
    </xf>
    <xf numFmtId="0" fontId="126" fillId="0" borderId="0" xfId="2" applyFont="1" applyFill="1" applyBorder="1"/>
    <xf numFmtId="0" fontId="25" fillId="0" borderId="0" xfId="2" applyFont="1" applyFill="1" applyBorder="1" applyAlignment="1">
      <alignment horizontal="left" vertical="top"/>
    </xf>
    <xf numFmtId="0" fontId="126" fillId="0" borderId="0" xfId="2" applyFont="1" applyFill="1" applyBorder="1" applyAlignment="1">
      <alignment horizontal="right"/>
    </xf>
    <xf numFmtId="0" fontId="25" fillId="0" borderId="58" xfId="2" applyFont="1" applyFill="1" applyBorder="1"/>
    <xf numFmtId="0" fontId="35" fillId="0" borderId="0" xfId="2" applyFont="1" applyFill="1" applyBorder="1" applyAlignment="1">
      <alignment wrapText="1"/>
    </xf>
    <xf numFmtId="1" fontId="127" fillId="0" borderId="44" xfId="0" applyNumberFormat="1" applyFont="1" applyFill="1" applyBorder="1" applyAlignment="1">
      <alignment vertical="top"/>
    </xf>
    <xf numFmtId="0" fontId="24" fillId="0" borderId="44" xfId="0" applyFont="1" applyFill="1" applyBorder="1" applyAlignment="1">
      <alignment vertical="top" wrapText="1"/>
    </xf>
    <xf numFmtId="3" fontId="28" fillId="0" borderId="0" xfId="0" applyNumberFormat="1" applyFont="1" applyFill="1" applyBorder="1"/>
    <xf numFmtId="0" fontId="30" fillId="0" borderId="44" xfId="2" applyFont="1" applyFill="1" applyBorder="1" applyAlignment="1">
      <alignment horizontal="right" vertical="top" wrapText="1"/>
    </xf>
    <xf numFmtId="4" fontId="25" fillId="0" borderId="0" xfId="2" applyNumberFormat="1" applyFont="1" applyFill="1" applyBorder="1"/>
    <xf numFmtId="166" fontId="25" fillId="0" borderId="0" xfId="2" applyNumberFormat="1" applyFont="1" applyFill="1" applyBorder="1" applyAlignment="1">
      <alignment horizontal="right"/>
    </xf>
    <xf numFmtId="3" fontId="25" fillId="0" borderId="0" xfId="2" applyNumberFormat="1" applyFont="1" applyFill="1" applyBorder="1"/>
    <xf numFmtId="1" fontId="127" fillId="0" borderId="44" xfId="2" applyNumberFormat="1" applyFont="1" applyFill="1" applyBorder="1" applyAlignment="1">
      <alignment horizontal="left" vertical="top" wrapText="1"/>
    </xf>
    <xf numFmtId="0" fontId="30" fillId="0" borderId="44" xfId="2" applyFont="1" applyFill="1" applyBorder="1" applyAlignment="1">
      <alignment vertical="top" wrapText="1"/>
    </xf>
    <xf numFmtId="0" fontId="128" fillId="0" borderId="44" xfId="2" applyFont="1" applyFill="1" applyBorder="1" applyAlignment="1">
      <alignment horizontal="left" vertical="top" wrapText="1"/>
    </xf>
    <xf numFmtId="0" fontId="25" fillId="0" borderId="44" xfId="2" applyFont="1" applyFill="1" applyBorder="1"/>
    <xf numFmtId="0" fontId="32" fillId="0" borderId="0" xfId="2" applyFont="1" applyFill="1" applyBorder="1"/>
    <xf numFmtId="165" fontId="32" fillId="0" borderId="0" xfId="2" applyNumberFormat="1" applyFont="1" applyFill="1" applyBorder="1"/>
    <xf numFmtId="0" fontId="28" fillId="0" borderId="0" xfId="0" applyFont="1" applyFill="1"/>
    <xf numFmtId="0" fontId="129" fillId="0" borderId="0" xfId="0" applyFont="1" applyFill="1"/>
    <xf numFmtId="1" fontId="24" fillId="0" borderId="44" xfId="0" applyNumberFormat="1" applyFont="1" applyFill="1" applyBorder="1" applyAlignment="1">
      <alignment vertical="center" wrapText="1"/>
    </xf>
    <xf numFmtId="1" fontId="24" fillId="0" borderId="44" xfId="0" applyNumberFormat="1" applyFont="1" applyFill="1" applyBorder="1" applyAlignment="1">
      <alignment horizontal="left" vertical="center" wrapText="1"/>
    </xf>
    <xf numFmtId="0" fontId="24" fillId="0" borderId="44" xfId="0" applyFont="1" applyFill="1" applyBorder="1" applyAlignment="1">
      <alignment vertical="center" wrapText="1"/>
    </xf>
    <xf numFmtId="165" fontId="28" fillId="0" borderId="0" xfId="0" applyNumberFormat="1" applyFont="1" applyFill="1"/>
    <xf numFmtId="3" fontId="28" fillId="0" borderId="0" xfId="0" applyNumberFormat="1" applyFont="1" applyFill="1"/>
    <xf numFmtId="1" fontId="28" fillId="0" borderId="0" xfId="0" applyNumberFormat="1" applyFont="1" applyFill="1"/>
    <xf numFmtId="0" fontId="25" fillId="0" borderId="0" xfId="0" applyFont="1" applyFill="1" applyBorder="1" applyAlignment="1">
      <alignment horizontal="right" vertical="center"/>
    </xf>
    <xf numFmtId="164" fontId="25" fillId="0" borderId="0" xfId="1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0" fontId="129" fillId="0" borderId="0" xfId="0" applyFont="1" applyFill="1" applyBorder="1" applyAlignment="1">
      <alignment horizontal="left"/>
    </xf>
    <xf numFmtId="0" fontId="28" fillId="0" borderId="0" xfId="0" applyFont="1" applyFill="1" applyAlignment="1">
      <alignment horizontal="left"/>
    </xf>
    <xf numFmtId="164" fontId="28" fillId="0" borderId="0" xfId="0" applyNumberFormat="1" applyFont="1" applyFill="1"/>
    <xf numFmtId="0" fontId="32" fillId="0" borderId="0" xfId="2" applyFont="1" applyFill="1" applyBorder="1" applyAlignment="1">
      <alignment horizontal="right"/>
    </xf>
    <xf numFmtId="167" fontId="32" fillId="0" borderId="0" xfId="2" applyNumberFormat="1" applyFont="1" applyFill="1" applyBorder="1" applyAlignment="1">
      <alignment horizontal="right"/>
    </xf>
    <xf numFmtId="167" fontId="25" fillId="0" borderId="0" xfId="2" applyNumberFormat="1" applyFont="1" applyFill="1" applyBorder="1" applyAlignment="1">
      <alignment horizontal="right"/>
    </xf>
    <xf numFmtId="3" fontId="55" fillId="0" borderId="0" xfId="2" applyNumberFormat="1" applyFont="1" applyFill="1" applyBorder="1"/>
    <xf numFmtId="3" fontId="28" fillId="0" borderId="0" xfId="2" applyNumberFormat="1" applyFont="1" applyFill="1" applyBorder="1"/>
    <xf numFmtId="3" fontId="28" fillId="0" borderId="0" xfId="2" applyNumberFormat="1" applyFont="1" applyFill="1"/>
    <xf numFmtId="0" fontId="130" fillId="0" borderId="0" xfId="2" applyFont="1" applyFill="1" applyAlignment="1">
      <alignment wrapText="1"/>
    </xf>
    <xf numFmtId="0" fontId="40" fillId="0" borderId="0" xfId="2" applyFont="1" applyFill="1" applyBorder="1" applyAlignment="1">
      <alignment vertical="center" wrapText="1"/>
    </xf>
    <xf numFmtId="49" fontId="25" fillId="0" borderId="0" xfId="2" applyNumberFormat="1" applyFont="1" applyFill="1" applyBorder="1" applyAlignment="1">
      <alignment wrapText="1"/>
    </xf>
    <xf numFmtId="1" fontId="32" fillId="0" borderId="0" xfId="2" applyNumberFormat="1" applyFont="1" applyFill="1" applyBorder="1" applyAlignment="1">
      <alignment horizontal="right" wrapText="1"/>
    </xf>
    <xf numFmtId="0" fontId="32" fillId="0" borderId="0" xfId="2" applyFont="1" applyFill="1" applyBorder="1" applyAlignment="1">
      <alignment wrapText="1"/>
    </xf>
    <xf numFmtId="0" fontId="32" fillId="0" borderId="0" xfId="2" applyFont="1" applyFill="1" applyBorder="1" applyAlignment="1">
      <alignment horizontal="right" wrapText="1"/>
    </xf>
    <xf numFmtId="3" fontId="32" fillId="0" borderId="0" xfId="2" applyNumberFormat="1" applyFont="1" applyFill="1" applyBorder="1" applyAlignment="1">
      <alignment horizontal="right"/>
    </xf>
    <xf numFmtId="165" fontId="32" fillId="0" borderId="0" xfId="2" applyNumberFormat="1" applyFont="1" applyFill="1" applyBorder="1" applyAlignment="1">
      <alignment horizontal="right"/>
    </xf>
    <xf numFmtId="0" fontId="45" fillId="0" borderId="0" xfId="57" applyFont="1" applyFill="1"/>
    <xf numFmtId="0" fontId="131" fillId="0" borderId="0" xfId="2" applyFont="1" applyFill="1" applyAlignment="1">
      <alignment horizontal="right"/>
    </xf>
    <xf numFmtId="0" fontId="28" fillId="26" borderId="0" xfId="2" applyFont="1" applyFill="1"/>
    <xf numFmtId="0" fontId="25" fillId="26" borderId="0" xfId="2" applyFont="1" applyFill="1"/>
    <xf numFmtId="1" fontId="55" fillId="0" borderId="0" xfId="2" applyNumberFormat="1" applyFont="1" applyFill="1" applyBorder="1" applyAlignment="1">
      <alignment horizontal="left"/>
    </xf>
    <xf numFmtId="0" fontId="55" fillId="0" borderId="0" xfId="2" applyNumberFormat="1" applyFont="1" applyFill="1" applyBorder="1" applyAlignment="1">
      <alignment horizontal="left"/>
    </xf>
    <xf numFmtId="0" fontId="25" fillId="0" borderId="0" xfId="0" applyFont="1" applyFill="1" applyBorder="1" applyAlignment="1">
      <alignment horizontal="left" vertical="center"/>
    </xf>
    <xf numFmtId="0" fontId="28" fillId="0" borderId="58" xfId="0" applyFont="1" applyFill="1" applyBorder="1" applyAlignment="1">
      <alignment vertical="center"/>
    </xf>
    <xf numFmtId="1" fontId="28" fillId="0" borderId="58" xfId="0" applyNumberFormat="1" applyFont="1" applyFill="1" applyBorder="1" applyAlignment="1">
      <alignment vertical="center" wrapText="1"/>
    </xf>
    <xf numFmtId="3" fontId="25" fillId="0" borderId="58" xfId="0" applyNumberFormat="1" applyFont="1" applyFill="1" applyBorder="1" applyAlignment="1">
      <alignment horizontal="right" vertical="center"/>
    </xf>
    <xf numFmtId="164" fontId="25" fillId="0" borderId="58" xfId="1" applyNumberFormat="1" applyFont="1" applyFill="1" applyBorder="1" applyAlignment="1">
      <alignment horizontal="right" vertical="center"/>
    </xf>
    <xf numFmtId="0" fontId="24" fillId="0" borderId="58" xfId="0" applyFont="1" applyFill="1" applyBorder="1" applyAlignment="1">
      <alignment vertical="center" wrapText="1"/>
    </xf>
    <xf numFmtId="3" fontId="31" fillId="0" borderId="58" xfId="0" applyNumberFormat="1" applyFont="1" applyFill="1" applyBorder="1" applyAlignment="1">
      <alignment horizontal="right" vertical="center"/>
    </xf>
    <xf numFmtId="164" fontId="31" fillId="0" borderId="58" xfId="1" applyNumberFormat="1" applyFont="1" applyFill="1" applyBorder="1" applyAlignment="1">
      <alignment horizontal="right" vertical="center"/>
    </xf>
    <xf numFmtId="0" fontId="25" fillId="25" borderId="46" xfId="2" applyFont="1" applyFill="1" applyBorder="1" applyAlignment="1">
      <alignment horizontal="center" wrapText="1"/>
    </xf>
    <xf numFmtId="0" fontId="25" fillId="25" borderId="47" xfId="2" applyFont="1" applyFill="1" applyBorder="1" applyAlignment="1">
      <alignment horizontal="center" wrapText="1"/>
    </xf>
    <xf numFmtId="0" fontId="25" fillId="25" borderId="49" xfId="2" applyFont="1" applyFill="1" applyBorder="1" applyAlignment="1">
      <alignment horizontal="center" wrapText="1"/>
    </xf>
    <xf numFmtId="165" fontId="25" fillId="76" borderId="0" xfId="2" applyNumberFormat="1" applyFont="1" applyFill="1" applyBorder="1" applyAlignment="1">
      <alignment horizontal="right" vertical="center"/>
    </xf>
    <xf numFmtId="165" fontId="25" fillId="76" borderId="56" xfId="2" applyNumberFormat="1" applyFont="1" applyFill="1" applyBorder="1" applyAlignment="1">
      <alignment horizontal="right" vertical="center"/>
    </xf>
    <xf numFmtId="165" fontId="25" fillId="76" borderId="53" xfId="2" applyNumberFormat="1" applyFont="1" applyFill="1" applyBorder="1" applyAlignment="1">
      <alignment horizontal="right" vertical="center"/>
    </xf>
    <xf numFmtId="0" fontId="25" fillId="25" borderId="0" xfId="0" applyFont="1" applyFill="1" applyBorder="1"/>
    <xf numFmtId="0" fontId="25" fillId="25" borderId="0" xfId="0" applyFont="1" applyFill="1" applyBorder="1" applyAlignment="1"/>
    <xf numFmtId="0" fontId="25" fillId="25" borderId="46" xfId="2" applyFont="1" applyFill="1" applyBorder="1" applyAlignment="1">
      <alignment horizontal="center" vertical="center"/>
    </xf>
    <xf numFmtId="1" fontId="25" fillId="25" borderId="46" xfId="2" applyNumberFormat="1" applyFont="1" applyFill="1" applyBorder="1" applyAlignment="1">
      <alignment horizontal="center" wrapText="1"/>
    </xf>
    <xf numFmtId="1" fontId="33" fillId="25" borderId="47" xfId="2" applyNumberFormat="1" applyFont="1" applyFill="1" applyBorder="1" applyAlignment="1">
      <alignment horizontal="center" wrapText="1"/>
    </xf>
    <xf numFmtId="1" fontId="25" fillId="25" borderId="49" xfId="2" applyNumberFormat="1" applyFont="1" applyFill="1" applyBorder="1" applyAlignment="1">
      <alignment horizontal="center" wrapText="1"/>
    </xf>
    <xf numFmtId="0" fontId="34" fillId="25" borderId="46" xfId="0" applyFont="1" applyFill="1" applyBorder="1" applyAlignment="1">
      <alignment horizontal="right" wrapText="1"/>
    </xf>
    <xf numFmtId="0" fontId="25" fillId="25" borderId="0" xfId="2" applyFont="1" applyFill="1" applyBorder="1"/>
    <xf numFmtId="0" fontId="30" fillId="25" borderId="56" xfId="0" applyFont="1" applyFill="1" applyBorder="1" applyAlignment="1">
      <alignment vertical="center" wrapText="1"/>
    </xf>
    <xf numFmtId="0" fontId="30" fillId="25" borderId="53" xfId="0" applyFont="1" applyFill="1" applyBorder="1" applyAlignment="1">
      <alignment vertical="center" wrapText="1"/>
    </xf>
    <xf numFmtId="0" fontId="25" fillId="25" borderId="54" xfId="0" applyFont="1" applyFill="1" applyBorder="1"/>
    <xf numFmtId="0" fontId="25" fillId="25" borderId="50" xfId="0" applyFont="1" applyFill="1" applyBorder="1" applyAlignment="1">
      <alignment horizontal="center"/>
    </xf>
    <xf numFmtId="0" fontId="30" fillId="25" borderId="0" xfId="0" applyFont="1" applyFill="1" applyBorder="1" applyAlignment="1">
      <alignment horizontal="right" wrapText="1"/>
    </xf>
    <xf numFmtId="0" fontId="30" fillId="25" borderId="0" xfId="0" applyFont="1" applyFill="1" applyBorder="1" applyAlignment="1">
      <alignment horizontal="left" wrapText="1"/>
    </xf>
    <xf numFmtId="0" fontId="30" fillId="25" borderId="54" xfId="0" applyFont="1" applyFill="1" applyBorder="1" applyAlignment="1">
      <alignment horizontal="left" wrapText="1"/>
    </xf>
    <xf numFmtId="0" fontId="25" fillId="25" borderId="44" xfId="0" applyFont="1" applyFill="1" applyBorder="1" applyAlignment="1">
      <alignment wrapText="1"/>
    </xf>
    <xf numFmtId="0" fontId="28" fillId="25" borderId="55" xfId="0" applyFont="1" applyFill="1" applyBorder="1"/>
    <xf numFmtId="0" fontId="25" fillId="25" borderId="49" xfId="0" applyFont="1" applyFill="1" applyBorder="1" applyAlignment="1">
      <alignment horizontal="left" wrapText="1"/>
    </xf>
    <xf numFmtId="0" fontId="25" fillId="25" borderId="47" xfId="0" applyFont="1" applyFill="1" applyBorder="1" applyAlignment="1">
      <alignment horizontal="left" wrapText="1"/>
    </xf>
    <xf numFmtId="0" fontId="28" fillId="25" borderId="54" xfId="0" applyFont="1" applyFill="1" applyBorder="1"/>
    <xf numFmtId="0" fontId="25" fillId="25" borderId="0" xfId="0" applyFont="1" applyFill="1" applyBorder="1" applyAlignment="1">
      <alignment horizontal="center"/>
    </xf>
    <xf numFmtId="0" fontId="25" fillId="25" borderId="56" xfId="0" applyFont="1" applyFill="1" applyBorder="1" applyAlignment="1">
      <alignment horizontal="center"/>
    </xf>
    <xf numFmtId="0" fontId="34" fillId="25" borderId="0" xfId="0" applyFont="1" applyFill="1" applyBorder="1" applyAlignment="1">
      <alignment horizontal="center" wrapText="1"/>
    </xf>
    <xf numFmtId="0" fontId="34" fillId="25" borderId="52" xfId="0" applyFont="1" applyFill="1" applyBorder="1" applyAlignment="1">
      <alignment horizontal="center" wrapText="1"/>
    </xf>
    <xf numFmtId="0" fontId="34" fillId="25" borderId="44" xfId="0" applyFont="1" applyFill="1" applyBorder="1" applyAlignment="1">
      <alignment horizontal="center" wrapText="1"/>
    </xf>
    <xf numFmtId="0" fontId="25" fillId="25" borderId="49" xfId="2" applyFont="1" applyFill="1" applyBorder="1" applyAlignment="1">
      <alignment horizontal="right" textRotation="90" wrapText="1"/>
    </xf>
    <xf numFmtId="0" fontId="25" fillId="25" borderId="46" xfId="2" applyFont="1" applyFill="1" applyBorder="1" applyAlignment="1">
      <alignment horizontal="right" textRotation="90" wrapText="1"/>
    </xf>
    <xf numFmtId="0" fontId="25" fillId="25" borderId="47" xfId="2" applyFont="1" applyFill="1" applyBorder="1" applyAlignment="1">
      <alignment horizontal="right" textRotation="90" wrapText="1"/>
    </xf>
    <xf numFmtId="0" fontId="24" fillId="25" borderId="56" xfId="0" applyFont="1" applyFill="1" applyBorder="1" applyAlignment="1">
      <alignment vertical="center" wrapText="1"/>
    </xf>
    <xf numFmtId="0" fontId="24" fillId="25" borderId="53" xfId="0" applyFont="1" applyFill="1" applyBorder="1" applyAlignment="1">
      <alignment vertical="center" wrapText="1"/>
    </xf>
    <xf numFmtId="0" fontId="28" fillId="25" borderId="0" xfId="0" applyFont="1" applyFill="1" applyBorder="1"/>
    <xf numFmtId="0" fontId="38" fillId="25" borderId="50" xfId="0" applyFont="1" applyFill="1" applyBorder="1" applyAlignment="1">
      <alignment horizontal="center"/>
    </xf>
    <xf numFmtId="0" fontId="24" fillId="25" borderId="0" xfId="0" applyFont="1" applyFill="1" applyBorder="1" applyAlignment="1">
      <alignment horizontal="right" wrapText="1"/>
    </xf>
    <xf numFmtId="0" fontId="24" fillId="25" borderId="0" xfId="0" applyFont="1" applyFill="1" applyBorder="1" applyAlignment="1">
      <alignment horizontal="left" wrapText="1"/>
    </xf>
    <xf numFmtId="0" fontId="24" fillId="25" borderId="54" xfId="0" applyFont="1" applyFill="1" applyBorder="1" applyAlignment="1">
      <alignment horizontal="left" wrapText="1"/>
    </xf>
    <xf numFmtId="0" fontId="25" fillId="25" borderId="0" xfId="0" applyFont="1" applyFill="1" applyBorder="1" applyAlignment="1">
      <alignment wrapText="1"/>
    </xf>
    <xf numFmtId="0" fontId="115" fillId="25" borderId="52" xfId="0" applyFont="1" applyFill="1" applyBorder="1" applyAlignment="1">
      <alignment horizontal="center" wrapText="1"/>
    </xf>
    <xf numFmtId="0" fontId="115" fillId="25" borderId="55" xfId="0" applyFont="1" applyFill="1" applyBorder="1" applyAlignment="1">
      <alignment horizontal="center" wrapText="1"/>
    </xf>
    <xf numFmtId="3" fontId="25" fillId="25" borderId="0" xfId="0" applyNumberFormat="1" applyFont="1" applyFill="1" applyBorder="1" applyAlignment="1">
      <alignment horizontal="right" vertical="center"/>
    </xf>
    <xf numFmtId="164" fontId="25" fillId="25" borderId="56" xfId="1" applyNumberFormat="1" applyFont="1" applyFill="1" applyBorder="1" applyAlignment="1">
      <alignment horizontal="right" vertical="center"/>
    </xf>
    <xf numFmtId="3" fontId="31" fillId="25" borderId="0" xfId="0" applyNumberFormat="1" applyFont="1" applyFill="1" applyBorder="1" applyAlignment="1">
      <alignment horizontal="right" vertical="center"/>
    </xf>
    <xf numFmtId="0" fontId="28" fillId="25" borderId="0" xfId="0" applyFont="1" applyFill="1" applyBorder="1" applyAlignment="1"/>
    <xf numFmtId="0" fontId="28" fillId="25" borderId="54" xfId="0" applyFont="1" applyFill="1" applyBorder="1" applyAlignment="1"/>
    <xf numFmtId="0" fontId="28" fillId="25" borderId="50" xfId="0" applyFont="1" applyFill="1" applyBorder="1" applyAlignment="1"/>
    <xf numFmtId="0" fontId="28" fillId="25" borderId="0" xfId="0" applyFont="1" applyFill="1" applyBorder="1" applyAlignment="1">
      <alignment vertical="center" wrapText="1"/>
    </xf>
    <xf numFmtId="0" fontId="28" fillId="25" borderId="56" xfId="0" applyFont="1" applyFill="1" applyBorder="1" applyAlignment="1">
      <alignment vertical="center" wrapText="1"/>
    </xf>
    <xf numFmtId="0" fontId="25" fillId="25" borderId="54" xfId="0" applyFont="1" applyFill="1" applyBorder="1" applyAlignment="1">
      <alignment horizontal="center"/>
    </xf>
    <xf numFmtId="0" fontId="25" fillId="25" borderId="49" xfId="2" applyFont="1" applyFill="1" applyBorder="1" applyAlignment="1">
      <alignment horizontal="center" textRotation="90" wrapText="1"/>
    </xf>
    <xf numFmtId="0" fontId="25" fillId="25" borderId="47" xfId="2" applyFont="1" applyFill="1" applyBorder="1" applyAlignment="1">
      <alignment horizontal="center" textRotation="90" wrapText="1"/>
    </xf>
    <xf numFmtId="0" fontId="25" fillId="25" borderId="57" xfId="2" applyFont="1" applyFill="1" applyBorder="1" applyAlignment="1">
      <alignment horizontal="center" textRotation="90" wrapText="1"/>
    </xf>
    <xf numFmtId="165" fontId="25" fillId="76" borderId="0" xfId="20" applyNumberFormat="1" applyFont="1" applyFill="1" applyBorder="1" applyAlignment="1">
      <alignment horizontal="right" vertical="center"/>
    </xf>
    <xf numFmtId="164" fontId="25" fillId="76" borderId="53" xfId="1" applyNumberFormat="1" applyFont="1" applyFill="1" applyBorder="1" applyAlignment="1">
      <alignment vertical="center"/>
    </xf>
    <xf numFmtId="165" fontId="25" fillId="76" borderId="56" xfId="20" applyNumberFormat="1" applyFont="1" applyFill="1" applyBorder="1" applyAlignment="1">
      <alignment horizontal="right" vertical="center"/>
    </xf>
    <xf numFmtId="165" fontId="25" fillId="76" borderId="46" xfId="20" applyNumberFormat="1" applyFont="1" applyFill="1" applyBorder="1" applyAlignment="1">
      <alignment horizontal="right" vertical="center"/>
    </xf>
    <xf numFmtId="3" fontId="25" fillId="76" borderId="49" xfId="0" applyNumberFormat="1" applyFont="1" applyFill="1" applyBorder="1" applyAlignment="1">
      <alignment vertical="center"/>
    </xf>
    <xf numFmtId="3" fontId="25" fillId="76" borderId="46" xfId="0" applyNumberFormat="1" applyFont="1" applyFill="1" applyBorder="1" applyAlignment="1">
      <alignment vertical="center"/>
    </xf>
    <xf numFmtId="165" fontId="25" fillId="76" borderId="47" xfId="0" applyNumberFormat="1" applyFont="1" applyFill="1" applyBorder="1" applyAlignment="1">
      <alignment horizontal="center" vertical="center"/>
    </xf>
    <xf numFmtId="0" fontId="25" fillId="76" borderId="52" xfId="0" applyFont="1" applyFill="1" applyBorder="1" applyAlignment="1">
      <alignment horizontal="left" vertical="center"/>
    </xf>
    <xf numFmtId="3" fontId="25" fillId="76" borderId="55" xfId="0" applyNumberFormat="1" applyFont="1" applyFill="1" applyBorder="1" applyAlignment="1">
      <alignment horizontal="right" vertical="center"/>
    </xf>
    <xf numFmtId="3" fontId="25" fillId="76" borderId="52" xfId="0" applyNumberFormat="1" applyFont="1" applyFill="1" applyBorder="1" applyAlignment="1">
      <alignment horizontal="right" vertical="center"/>
    </xf>
    <xf numFmtId="3" fontId="25" fillId="76" borderId="44" xfId="0" applyNumberFormat="1" applyFont="1" applyFill="1" applyBorder="1" applyAlignment="1">
      <alignment horizontal="right" vertical="center"/>
    </xf>
    <xf numFmtId="164" fontId="25" fillId="76" borderId="55" xfId="1" applyNumberFormat="1" applyFont="1" applyFill="1" applyBorder="1" applyAlignment="1">
      <alignment horizontal="right" vertical="center"/>
    </xf>
    <xf numFmtId="164" fontId="25" fillId="76" borderId="51" xfId="1" applyNumberFormat="1" applyFont="1" applyFill="1" applyBorder="1" applyAlignment="1">
      <alignment horizontal="right" vertical="center"/>
    </xf>
    <xf numFmtId="3" fontId="115" fillId="76" borderId="52" xfId="0" applyNumberFormat="1" applyFont="1" applyFill="1" applyBorder="1" applyAlignment="1">
      <alignment horizontal="right" vertical="center"/>
    </xf>
    <xf numFmtId="3" fontId="115" fillId="76" borderId="44" xfId="0" applyNumberFormat="1" applyFont="1" applyFill="1" applyBorder="1" applyAlignment="1">
      <alignment horizontal="right" vertical="center"/>
    </xf>
    <xf numFmtId="165" fontId="25" fillId="76" borderId="52" xfId="1" applyNumberFormat="1" applyFont="1" applyFill="1" applyBorder="1" applyAlignment="1">
      <alignment horizontal="right" vertical="center"/>
    </xf>
    <xf numFmtId="165" fontId="25" fillId="76" borderId="44" xfId="0" applyNumberFormat="1" applyFont="1" applyFill="1" applyBorder="1" applyAlignment="1">
      <alignment horizontal="right" vertical="center"/>
    </xf>
    <xf numFmtId="165" fontId="25" fillId="76" borderId="44" xfId="1" applyNumberFormat="1" applyFont="1" applyFill="1" applyBorder="1" applyAlignment="1">
      <alignment horizontal="right" vertical="center"/>
    </xf>
    <xf numFmtId="3" fontId="115" fillId="76" borderId="55" xfId="0" applyNumberFormat="1" applyFont="1" applyFill="1" applyBorder="1" applyAlignment="1">
      <alignment horizontal="right" vertical="center"/>
    </xf>
    <xf numFmtId="3" fontId="25" fillId="76" borderId="47" xfId="0" applyNumberFormat="1" applyFont="1" applyFill="1" applyBorder="1" applyAlignment="1">
      <alignment vertical="center"/>
    </xf>
    <xf numFmtId="3" fontId="25" fillId="76" borderId="49" xfId="0" applyNumberFormat="1" applyFont="1" applyFill="1" applyBorder="1" applyAlignment="1">
      <alignment horizontal="right" vertical="center"/>
    </xf>
    <xf numFmtId="3" fontId="25" fillId="76" borderId="47" xfId="0" applyNumberFormat="1" applyFont="1" applyFill="1" applyBorder="1" applyAlignment="1">
      <alignment horizontal="right" vertical="center"/>
    </xf>
    <xf numFmtId="0" fontId="25" fillId="76" borderId="49" xfId="0" applyFont="1" applyFill="1" applyBorder="1" applyAlignment="1">
      <alignment vertical="center"/>
    </xf>
    <xf numFmtId="164" fontId="25" fillId="76" borderId="47" xfId="1" applyNumberFormat="1" applyFont="1" applyFill="1" applyBorder="1" applyAlignment="1">
      <alignment horizontal="right" vertical="center"/>
    </xf>
    <xf numFmtId="165" fontId="25" fillId="76" borderId="49" xfId="0" applyNumberFormat="1" applyFont="1" applyFill="1" applyBorder="1" applyAlignment="1">
      <alignment vertical="center"/>
    </xf>
    <xf numFmtId="165" fontId="25" fillId="76" borderId="46" xfId="0" applyNumberFormat="1" applyFont="1" applyFill="1" applyBorder="1" applyAlignment="1">
      <alignment vertical="center"/>
    </xf>
    <xf numFmtId="0" fontId="115" fillId="25" borderId="44" xfId="0" applyFont="1" applyFill="1" applyBorder="1" applyAlignment="1">
      <alignment horizontal="center" wrapText="1"/>
    </xf>
    <xf numFmtId="165" fontId="25" fillId="76" borderId="44" xfId="20" applyNumberFormat="1" applyFont="1" applyFill="1" applyBorder="1" applyAlignment="1">
      <alignment horizontal="right" vertical="center"/>
    </xf>
    <xf numFmtId="0" fontId="25" fillId="25" borderId="57" xfId="2" applyFont="1" applyFill="1" applyBorder="1" applyAlignment="1">
      <alignment horizontal="center" vertical="center" wrapText="1"/>
    </xf>
    <xf numFmtId="0" fontId="25" fillId="25" borderId="57" xfId="2" applyFont="1" applyFill="1" applyBorder="1" applyAlignment="1">
      <alignment horizontal="center" wrapText="1"/>
    </xf>
    <xf numFmtId="0" fontId="25" fillId="25" borderId="49" xfId="2" applyFont="1" applyFill="1" applyBorder="1" applyAlignment="1">
      <alignment horizontal="center" vertical="center" wrapText="1"/>
    </xf>
    <xf numFmtId="0" fontId="25" fillId="25" borderId="0" xfId="2" applyFont="1" applyFill="1" applyBorder="1" applyAlignment="1">
      <alignment horizontal="center" vertical="center" wrapText="1"/>
    </xf>
    <xf numFmtId="0" fontId="25" fillId="25" borderId="56" xfId="0" applyFont="1" applyFill="1" applyBorder="1" applyAlignment="1">
      <alignment horizontal="center" wrapText="1"/>
    </xf>
    <xf numFmtId="0" fontId="25" fillId="0" borderId="58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5" fillId="25" borderId="55" xfId="0" applyFont="1" applyFill="1" applyBorder="1" applyAlignment="1">
      <alignment horizontal="center" wrapText="1"/>
    </xf>
    <xf numFmtId="0" fontId="25" fillId="25" borderId="52" xfId="0" applyFont="1" applyFill="1" applyBorder="1" applyAlignment="1">
      <alignment horizontal="center" wrapText="1"/>
    </xf>
    <xf numFmtId="0" fontId="25" fillId="25" borderId="44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vertical="center"/>
    </xf>
    <xf numFmtId="0" fontId="52" fillId="0" borderId="0" xfId="0" applyFont="1" applyFill="1" applyBorder="1"/>
    <xf numFmtId="0" fontId="30" fillId="0" borderId="0" xfId="0" applyFont="1" applyFill="1" applyBorder="1" applyAlignment="1">
      <alignment wrapText="1"/>
    </xf>
    <xf numFmtId="0" fontId="30" fillId="0" borderId="0" xfId="0" applyFont="1" applyFill="1" applyBorder="1" applyAlignment="1">
      <alignment vertical="center" wrapText="1"/>
    </xf>
    <xf numFmtId="0" fontId="52" fillId="0" borderId="0" xfId="0" applyFont="1" applyFill="1"/>
    <xf numFmtId="0" fontId="30" fillId="0" borderId="0" xfId="0" applyFont="1" applyFill="1" applyBorder="1"/>
    <xf numFmtId="0" fontId="25" fillId="25" borderId="58" xfId="0" applyFont="1" applyFill="1" applyBorder="1"/>
    <xf numFmtId="165" fontId="25" fillId="0" borderId="45" xfId="2" applyNumberFormat="1" applyFont="1" applyFill="1" applyBorder="1" applyAlignment="1">
      <alignment vertical="center"/>
    </xf>
    <xf numFmtId="165" fontId="25" fillId="0" borderId="48" xfId="2" applyNumberFormat="1" applyFont="1" applyFill="1" applyBorder="1" applyAlignment="1">
      <alignment vertical="center"/>
    </xf>
    <xf numFmtId="165" fontId="25" fillId="76" borderId="45" xfId="2" applyNumberFormat="1" applyFont="1" applyFill="1" applyBorder="1" applyAlignment="1">
      <alignment horizontal="right" vertical="center"/>
    </xf>
    <xf numFmtId="165" fontId="25" fillId="0" borderId="58" xfId="2" applyNumberFormat="1" applyFont="1" applyFill="1" applyBorder="1" applyAlignment="1">
      <alignment horizontal="right"/>
    </xf>
    <xf numFmtId="165" fontId="25" fillId="76" borderId="58" xfId="20" applyNumberFormat="1" applyFont="1" applyFill="1" applyBorder="1" applyAlignment="1">
      <alignment horizontal="right" vertical="center"/>
    </xf>
    <xf numFmtId="0" fontId="28" fillId="25" borderId="56" xfId="0" applyFont="1" applyFill="1" applyBorder="1" applyAlignment="1">
      <alignment vertical="top" wrapText="1"/>
    </xf>
    <xf numFmtId="0" fontId="25" fillId="25" borderId="58" xfId="0" applyFont="1" applyFill="1" applyBorder="1" applyAlignment="1">
      <alignment horizontal="center" wrapText="1"/>
    </xf>
    <xf numFmtId="0" fontId="25" fillId="0" borderId="47" xfId="0" applyFont="1" applyFill="1" applyBorder="1" applyAlignment="1">
      <alignment horizontal="center" vertical="center"/>
    </xf>
    <xf numFmtId="165" fontId="25" fillId="0" borderId="46" xfId="0" applyNumberFormat="1" applyFont="1" applyFill="1" applyBorder="1" applyAlignment="1">
      <alignment horizontal="center"/>
    </xf>
    <xf numFmtId="165" fontId="25" fillId="0" borderId="46" xfId="0" applyNumberFormat="1" applyFont="1" applyFill="1" applyBorder="1" applyAlignment="1">
      <alignment horizontal="center" vertical="center"/>
    </xf>
    <xf numFmtId="165" fontId="25" fillId="0" borderId="46" xfId="0" applyNumberFormat="1" applyFont="1" applyFill="1" applyBorder="1" applyAlignment="1">
      <alignment horizontal="center" vertical="top" wrapText="1"/>
    </xf>
    <xf numFmtId="0" fontId="25" fillId="76" borderId="47" xfId="0" applyFont="1" applyFill="1" applyBorder="1" applyAlignment="1">
      <alignment horizontal="center" vertical="center"/>
    </xf>
    <xf numFmtId="165" fontId="25" fillId="76" borderId="46" xfId="0" applyNumberFormat="1" applyFont="1" applyFill="1" applyBorder="1" applyAlignment="1">
      <alignment horizontal="center" vertical="center"/>
    </xf>
    <xf numFmtId="0" fontId="25" fillId="0" borderId="56" xfId="0" applyFont="1" applyFill="1" applyBorder="1" applyAlignment="1">
      <alignment horizontal="left" vertical="center"/>
    </xf>
    <xf numFmtId="165" fontId="25" fillId="0" borderId="58" xfId="0" applyNumberFormat="1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horizontal="left" vertical="center"/>
    </xf>
    <xf numFmtId="165" fontId="25" fillId="0" borderId="0" xfId="0" applyNumberFormat="1" applyFont="1" applyFill="1" applyBorder="1" applyAlignment="1">
      <alignment horizontal="center" vertical="center"/>
    </xf>
    <xf numFmtId="3" fontId="25" fillId="0" borderId="58" xfId="0" applyNumberFormat="1" applyFont="1" applyFill="1" applyBorder="1" applyAlignment="1">
      <alignment horizontal="center"/>
    </xf>
    <xf numFmtId="0" fontId="25" fillId="0" borderId="55" xfId="0" applyFont="1" applyFill="1" applyBorder="1" applyAlignment="1">
      <alignment horizontal="left" wrapText="1"/>
    </xf>
    <xf numFmtId="3" fontId="25" fillId="0" borderId="44" xfId="0" applyNumberFormat="1" applyFont="1" applyFill="1" applyBorder="1" applyAlignment="1">
      <alignment horizontal="center"/>
    </xf>
    <xf numFmtId="0" fontId="25" fillId="0" borderId="56" xfId="0" applyFont="1" applyFill="1" applyBorder="1" applyAlignment="1">
      <alignment horizontal="left"/>
    </xf>
    <xf numFmtId="165" fontId="25" fillId="0" borderId="58" xfId="0" applyNumberFormat="1" applyFont="1" applyFill="1" applyBorder="1" applyAlignment="1">
      <alignment horizontal="center"/>
    </xf>
    <xf numFmtId="165" fontId="25" fillId="0" borderId="44" xfId="0" applyNumberFormat="1" applyFont="1" applyFill="1" applyBorder="1" applyAlignment="1">
      <alignment horizontal="center"/>
    </xf>
    <xf numFmtId="1" fontId="30" fillId="25" borderId="58" xfId="0" applyNumberFormat="1" applyFont="1" applyFill="1" applyBorder="1" applyAlignment="1">
      <alignment horizontal="left" vertical="center" wrapText="1"/>
    </xf>
    <xf numFmtId="0" fontId="30" fillId="25" borderId="58" xfId="0" applyFont="1" applyFill="1" applyBorder="1" applyAlignment="1">
      <alignment vertical="center" wrapText="1"/>
    </xf>
    <xf numFmtId="0" fontId="116" fillId="25" borderId="58" xfId="0" applyFont="1" applyFill="1" applyBorder="1" applyAlignment="1">
      <alignment vertical="center" wrapText="1"/>
    </xf>
    <xf numFmtId="0" fontId="115" fillId="25" borderId="58" xfId="0" applyFont="1" applyFill="1" applyBorder="1"/>
    <xf numFmtId="1" fontId="30" fillId="25" borderId="0" xfId="0" applyNumberFormat="1" applyFont="1" applyFill="1" applyBorder="1" applyAlignment="1">
      <alignment horizontal="right" vertical="center" wrapText="1"/>
    </xf>
    <xf numFmtId="1" fontId="30" fillId="25" borderId="44" xfId="0" applyNumberFormat="1" applyFont="1" applyFill="1" applyBorder="1" applyAlignment="1">
      <alignment horizontal="right" vertical="center" wrapText="1"/>
    </xf>
    <xf numFmtId="164" fontId="115" fillId="0" borderId="58" xfId="1" applyNumberFormat="1" applyFont="1" applyFill="1" applyBorder="1" applyAlignment="1">
      <alignment horizontal="right" vertical="center"/>
    </xf>
    <xf numFmtId="164" fontId="115" fillId="0" borderId="0" xfId="1" applyNumberFormat="1" applyFont="1" applyFill="1" applyBorder="1" applyAlignment="1">
      <alignment horizontal="right" vertical="center"/>
    </xf>
    <xf numFmtId="164" fontId="115" fillId="76" borderId="44" xfId="1" applyNumberFormat="1" applyFont="1" applyFill="1" applyBorder="1" applyAlignment="1">
      <alignment horizontal="right" vertical="center"/>
    </xf>
    <xf numFmtId="0" fontId="25" fillId="25" borderId="44" xfId="0" applyFont="1" applyFill="1" applyBorder="1" applyAlignment="1">
      <alignment horizontal="center" vertical="center" wrapText="1"/>
    </xf>
    <xf numFmtId="165" fontId="34" fillId="0" borderId="58" xfId="1" applyNumberFormat="1" applyFont="1" applyFill="1" applyBorder="1" applyAlignment="1">
      <alignment horizontal="right" vertical="center"/>
    </xf>
    <xf numFmtId="0" fontId="25" fillId="76" borderId="44" xfId="0" applyFont="1" applyFill="1" applyBorder="1" applyAlignment="1">
      <alignment horizontal="left" vertical="center"/>
    </xf>
    <xf numFmtId="0" fontId="30" fillId="25" borderId="56" xfId="2" applyFont="1" applyFill="1" applyBorder="1" applyAlignment="1">
      <alignment horizontal="right" vertical="top" wrapText="1"/>
    </xf>
    <xf numFmtId="0" fontId="25" fillId="25" borderId="55" xfId="2" applyFont="1" applyFill="1" applyBorder="1" applyAlignment="1">
      <alignment horizontal="left"/>
    </xf>
    <xf numFmtId="0" fontId="25" fillId="0" borderId="56" xfId="2" applyFont="1" applyFill="1" applyBorder="1" applyAlignment="1">
      <alignment horizontal="left" vertical="center"/>
    </xf>
    <xf numFmtId="3" fontId="25" fillId="0" borderId="58" xfId="2" applyNumberFormat="1" applyFont="1" applyFill="1" applyBorder="1" applyAlignment="1">
      <alignment vertical="center"/>
    </xf>
    <xf numFmtId="0" fontId="25" fillId="0" borderId="54" xfId="2" applyFont="1" applyFill="1" applyBorder="1" applyAlignment="1">
      <alignment horizontal="left" vertical="center"/>
    </xf>
    <xf numFmtId="0" fontId="25" fillId="0" borderId="55" xfId="2" applyFont="1" applyFill="1" applyBorder="1" applyAlignment="1">
      <alignment horizontal="left" vertical="center"/>
    </xf>
    <xf numFmtId="1" fontId="24" fillId="25" borderId="58" xfId="0" applyNumberFormat="1" applyFont="1" applyFill="1" applyBorder="1" applyAlignment="1">
      <alignment horizontal="left" vertical="center" wrapText="1"/>
    </xf>
    <xf numFmtId="0" fontId="24" fillId="25" borderId="58" xfId="0" applyFont="1" applyFill="1" applyBorder="1" applyAlignment="1">
      <alignment vertical="center" wrapText="1"/>
    </xf>
    <xf numFmtId="0" fontId="28" fillId="25" borderId="58" xfId="0" applyFont="1" applyFill="1" applyBorder="1"/>
    <xf numFmtId="1" fontId="24" fillId="25" borderId="0" xfId="0" applyNumberFormat="1" applyFont="1" applyFill="1" applyBorder="1" applyAlignment="1">
      <alignment horizontal="right" vertical="center" wrapText="1"/>
    </xf>
    <xf numFmtId="164" fontId="115" fillId="0" borderId="45" xfId="1" applyNumberFormat="1" applyFont="1" applyFill="1" applyBorder="1" applyAlignment="1">
      <alignment horizontal="right" vertical="center"/>
    </xf>
    <xf numFmtId="164" fontId="115" fillId="0" borderId="48" xfId="1" applyNumberFormat="1" applyFont="1" applyFill="1" applyBorder="1" applyAlignment="1">
      <alignment horizontal="right" vertical="center"/>
    </xf>
    <xf numFmtId="164" fontId="115" fillId="76" borderId="52" xfId="1" applyNumberFormat="1" applyFont="1" applyFill="1" applyBorder="1" applyAlignment="1">
      <alignment horizontal="right" vertical="center"/>
    </xf>
    <xf numFmtId="164" fontId="31" fillId="25" borderId="58" xfId="1" applyNumberFormat="1" applyFont="1" applyFill="1" applyBorder="1" applyAlignment="1">
      <alignment horizontal="right" vertical="center"/>
    </xf>
    <xf numFmtId="0" fontId="25" fillId="0" borderId="44" xfId="0" applyFont="1" applyFill="1" applyBorder="1" applyAlignment="1">
      <alignment horizontal="right" vertical="center"/>
    </xf>
    <xf numFmtId="0" fontId="25" fillId="76" borderId="46" xfId="0" applyFont="1" applyFill="1" applyBorder="1" applyAlignment="1">
      <alignment horizontal="right" vertical="center"/>
    </xf>
    <xf numFmtId="0" fontId="25" fillId="25" borderId="47" xfId="2" applyFont="1" applyFill="1" applyBorder="1" applyAlignment="1">
      <alignment horizontal="right"/>
    </xf>
    <xf numFmtId="0" fontId="25" fillId="0" borderId="56" xfId="2" applyFont="1" applyFill="1" applyBorder="1" applyAlignment="1">
      <alignment horizontal="right" vertical="center"/>
    </xf>
    <xf numFmtId="3" fontId="25" fillId="0" borderId="45" xfId="2" applyNumberFormat="1" applyFont="1" applyFill="1" applyBorder="1" applyAlignment="1">
      <alignment vertical="center"/>
    </xf>
    <xf numFmtId="0" fontId="25" fillId="0" borderId="54" xfId="2" applyFont="1" applyFill="1" applyBorder="1" applyAlignment="1">
      <alignment horizontal="right" vertical="center"/>
    </xf>
    <xf numFmtId="3" fontId="25" fillId="0" borderId="48" xfId="2" applyNumberFormat="1" applyFont="1" applyFill="1" applyBorder="1" applyAlignment="1">
      <alignment vertical="center"/>
    </xf>
    <xf numFmtId="0" fontId="25" fillId="0" borderId="55" xfId="2" applyFont="1" applyFill="1" applyBorder="1" applyAlignment="1">
      <alignment horizontal="right" vertical="center"/>
    </xf>
    <xf numFmtId="0" fontId="25" fillId="25" borderId="44" xfId="0" applyFont="1" applyFill="1" applyBorder="1"/>
    <xf numFmtId="0" fontId="25" fillId="25" borderId="46" xfId="0" applyFont="1" applyFill="1" applyBorder="1" applyAlignment="1">
      <alignment horizontal="center"/>
    </xf>
    <xf numFmtId="0" fontId="25" fillId="25" borderId="49" xfId="0" applyFont="1" applyFill="1" applyBorder="1" applyAlignment="1">
      <alignment horizontal="center"/>
    </xf>
    <xf numFmtId="0" fontId="25" fillId="25" borderId="58" xfId="0" applyFont="1" applyFill="1" applyBorder="1" applyAlignment="1"/>
    <xf numFmtId="0" fontId="25" fillId="0" borderId="48" xfId="0" applyFont="1" applyFill="1" applyBorder="1" applyAlignment="1">
      <alignment horizontal="left"/>
    </xf>
    <xf numFmtId="0" fontId="25" fillId="0" borderId="52" xfId="0" applyFont="1" applyFill="1" applyBorder="1" applyAlignment="1">
      <alignment horizontal="left"/>
    </xf>
    <xf numFmtId="0" fontId="25" fillId="0" borderId="45" xfId="0" applyFont="1" applyFill="1" applyBorder="1" applyAlignment="1">
      <alignment horizontal="left"/>
    </xf>
    <xf numFmtId="3" fontId="25" fillId="0" borderId="48" xfId="0" applyNumberFormat="1" applyFont="1" applyFill="1" applyBorder="1"/>
    <xf numFmtId="3" fontId="25" fillId="0" borderId="58" xfId="0" applyNumberFormat="1" applyFont="1" applyFill="1" applyBorder="1"/>
    <xf numFmtId="1" fontId="25" fillId="25" borderId="57" xfId="0" applyNumberFormat="1" applyFont="1" applyFill="1" applyBorder="1" applyAlignment="1">
      <alignment horizontal="center"/>
    </xf>
    <xf numFmtId="3" fontId="25" fillId="76" borderId="50" xfId="0" applyNumberFormat="1" applyFont="1" applyFill="1" applyBorder="1"/>
    <xf numFmtId="3" fontId="25" fillId="76" borderId="51" xfId="0" applyNumberFormat="1" applyFont="1" applyFill="1" applyBorder="1"/>
    <xf numFmtId="3" fontId="25" fillId="76" borderId="53" xfId="0" applyNumberFormat="1" applyFont="1" applyFill="1" applyBorder="1"/>
    <xf numFmtId="3" fontId="25" fillId="76" borderId="57" xfId="0" applyNumberFormat="1" applyFont="1" applyFill="1" applyBorder="1"/>
    <xf numFmtId="1" fontId="25" fillId="25" borderId="49" xfId="0" applyNumberFormat="1" applyFont="1" applyFill="1" applyBorder="1" applyAlignment="1">
      <alignment horizontal="center"/>
    </xf>
    <xf numFmtId="3" fontId="25" fillId="76" borderId="48" xfId="0" applyNumberFormat="1" applyFont="1" applyFill="1" applyBorder="1"/>
    <xf numFmtId="3" fontId="25" fillId="76" borderId="52" xfId="0" applyNumberFormat="1" applyFont="1" applyFill="1" applyBorder="1"/>
    <xf numFmtId="3" fontId="25" fillId="76" borderId="45" xfId="0" applyNumberFormat="1" applyFont="1" applyFill="1" applyBorder="1"/>
    <xf numFmtId="3" fontId="25" fillId="76" borderId="49" xfId="0" applyNumberFormat="1" applyFont="1" applyFill="1" applyBorder="1"/>
    <xf numFmtId="0" fontId="30" fillId="25" borderId="0" xfId="2" applyFont="1" applyFill="1" applyBorder="1" applyAlignment="1">
      <alignment horizontal="right" vertical="top" wrapText="1"/>
    </xf>
    <xf numFmtId="0" fontId="25" fillId="25" borderId="44" xfId="2" applyFont="1" applyFill="1" applyBorder="1" applyAlignment="1">
      <alignment horizontal="left"/>
    </xf>
    <xf numFmtId="0" fontId="25" fillId="0" borderId="58" xfId="2" applyFont="1" applyFill="1" applyBorder="1" applyAlignment="1">
      <alignment horizontal="left" vertical="center"/>
    </xf>
    <xf numFmtId="0" fontId="25" fillId="0" borderId="0" xfId="2" applyFont="1" applyFill="1" applyBorder="1" applyAlignment="1">
      <alignment horizontal="left" vertical="center"/>
    </xf>
    <xf numFmtId="0" fontId="25" fillId="0" borderId="44" xfId="2" applyFont="1" applyFill="1" applyBorder="1" applyAlignment="1">
      <alignment horizontal="left" vertical="center"/>
    </xf>
    <xf numFmtId="0" fontId="25" fillId="76" borderId="58" xfId="2" applyFont="1" applyFill="1" applyBorder="1" applyAlignment="1">
      <alignment horizontal="left" vertical="center"/>
    </xf>
    <xf numFmtId="0" fontId="25" fillId="76" borderId="0" xfId="2" applyFont="1" applyFill="1" applyBorder="1" applyAlignment="1">
      <alignment horizontal="left" vertical="center"/>
    </xf>
    <xf numFmtId="0" fontId="25" fillId="76" borderId="44" xfId="2" applyFont="1" applyFill="1" applyBorder="1" applyAlignment="1">
      <alignment horizontal="left" vertical="center"/>
    </xf>
    <xf numFmtId="0" fontId="25" fillId="76" borderId="46" xfId="2" applyFont="1" applyFill="1" applyBorder="1" applyAlignment="1">
      <alignment horizontal="left" vertical="center"/>
    </xf>
    <xf numFmtId="0" fontId="30" fillId="25" borderId="58" xfId="2" applyFont="1" applyFill="1" applyBorder="1" applyAlignment="1">
      <alignment horizontal="right" vertical="top" wrapText="1"/>
    </xf>
    <xf numFmtId="165" fontId="25" fillId="0" borderId="48" xfId="2" applyNumberFormat="1" applyFont="1" applyFill="1" applyBorder="1" applyAlignment="1">
      <alignment horizontal="right" vertical="center"/>
    </xf>
    <xf numFmtId="165" fontId="25" fillId="0" borderId="52" xfId="2" applyNumberFormat="1" applyFont="1" applyFill="1" applyBorder="1" applyAlignment="1">
      <alignment horizontal="right" vertical="center"/>
    </xf>
    <xf numFmtId="165" fontId="25" fillId="76" borderId="48" xfId="2" applyNumberFormat="1" applyFont="1" applyFill="1" applyBorder="1" applyAlignment="1">
      <alignment horizontal="right" vertical="center"/>
    </xf>
    <xf numFmtId="165" fontId="25" fillId="0" borderId="45" xfId="2" applyNumberFormat="1" applyFont="1" applyFill="1" applyBorder="1" applyAlignment="1">
      <alignment horizontal="right" vertical="center"/>
    </xf>
    <xf numFmtId="165" fontId="25" fillId="76" borderId="45" xfId="20" applyNumberFormat="1" applyFont="1" applyFill="1" applyBorder="1" applyAlignment="1">
      <alignment horizontal="right" vertical="center"/>
    </xf>
    <xf numFmtId="165" fontId="25" fillId="76" borderId="48" xfId="20" applyNumberFormat="1" applyFont="1" applyFill="1" applyBorder="1" applyAlignment="1">
      <alignment horizontal="right" vertical="center"/>
    </xf>
    <xf numFmtId="165" fontId="25" fillId="76" borderId="52" xfId="20" applyNumberFormat="1" applyFont="1" applyFill="1" applyBorder="1" applyAlignment="1">
      <alignment horizontal="right" vertical="center"/>
    </xf>
    <xf numFmtId="165" fontId="25" fillId="0" borderId="45" xfId="20" applyNumberFormat="1" applyFont="1" applyFill="1" applyBorder="1" applyAlignment="1">
      <alignment horizontal="right" vertical="center"/>
    </xf>
    <xf numFmtId="165" fontId="25" fillId="0" borderId="52" xfId="20" applyNumberFormat="1" applyFont="1" applyFill="1" applyBorder="1" applyAlignment="1">
      <alignment horizontal="right" vertical="center"/>
    </xf>
    <xf numFmtId="165" fontId="25" fillId="76" borderId="49" xfId="20" applyNumberFormat="1" applyFont="1" applyFill="1" applyBorder="1" applyAlignment="1">
      <alignment horizontal="right" vertical="center"/>
    </xf>
    <xf numFmtId="1" fontId="25" fillId="25" borderId="57" xfId="2" applyNumberFormat="1" applyFont="1" applyFill="1" applyBorder="1" applyAlignment="1">
      <alignment horizontal="center" wrapText="1"/>
    </xf>
    <xf numFmtId="165" fontId="25" fillId="76" borderId="53" xfId="20" applyNumberFormat="1" applyFont="1" applyFill="1" applyBorder="1" applyAlignment="1">
      <alignment horizontal="right" vertical="center"/>
    </xf>
    <xf numFmtId="0" fontId="34" fillId="25" borderId="49" xfId="0" applyFont="1" applyFill="1" applyBorder="1" applyAlignment="1">
      <alignment horizontal="right" wrapText="1"/>
    </xf>
    <xf numFmtId="0" fontId="34" fillId="25" borderId="47" xfId="0" applyFont="1" applyFill="1" applyBorder="1" applyAlignment="1">
      <alignment horizontal="right" wrapText="1"/>
    </xf>
    <xf numFmtId="165" fontId="25" fillId="0" borderId="56" xfId="2" applyNumberFormat="1" applyFont="1" applyFill="1" applyBorder="1" applyAlignment="1">
      <alignment horizontal="right" vertical="center"/>
    </xf>
    <xf numFmtId="165" fontId="25" fillId="0" borderId="54" xfId="2" applyNumberFormat="1" applyFont="1" applyFill="1" applyBorder="1" applyAlignment="1">
      <alignment horizontal="right" vertical="center"/>
    </xf>
    <xf numFmtId="165" fontId="25" fillId="0" borderId="55" xfId="2" applyNumberFormat="1" applyFont="1" applyFill="1" applyBorder="1" applyAlignment="1">
      <alignment horizontal="right" vertical="center"/>
    </xf>
    <xf numFmtId="0" fontId="25" fillId="25" borderId="58" xfId="2" applyFont="1" applyFill="1" applyBorder="1"/>
    <xf numFmtId="0" fontId="25" fillId="25" borderId="48" xfId="2" applyFont="1" applyFill="1" applyBorder="1"/>
    <xf numFmtId="0" fontId="28" fillId="0" borderId="58" xfId="0" applyFont="1" applyFill="1" applyBorder="1"/>
    <xf numFmtId="3" fontId="115" fillId="0" borderId="58" xfId="0" applyNumberFormat="1" applyFont="1" applyFill="1" applyBorder="1" applyAlignment="1">
      <alignment horizontal="right" vertical="center"/>
    </xf>
    <xf numFmtId="0" fontId="25" fillId="25" borderId="57" xfId="2" applyFont="1" applyFill="1" applyBorder="1" applyAlignment="1">
      <alignment horizontal="right" textRotation="90" wrapText="1"/>
    </xf>
    <xf numFmtId="0" fontId="25" fillId="76" borderId="0" xfId="0" applyFont="1" applyFill="1" applyBorder="1" applyAlignment="1">
      <alignment horizontal="right" vertical="center"/>
    </xf>
    <xf numFmtId="3" fontId="25" fillId="76" borderId="54" xfId="0" applyNumberFormat="1" applyFont="1" applyFill="1" applyBorder="1" applyAlignment="1">
      <alignment vertical="center"/>
    </xf>
    <xf numFmtId="3" fontId="25" fillId="76" borderId="0" xfId="0" applyNumberFormat="1" applyFont="1" applyFill="1" applyBorder="1" applyAlignment="1">
      <alignment horizontal="right" vertical="center"/>
    </xf>
    <xf numFmtId="3" fontId="25" fillId="76" borderId="54" xfId="0" applyNumberFormat="1" applyFont="1" applyFill="1" applyBorder="1" applyAlignment="1">
      <alignment horizontal="right" vertical="center"/>
    </xf>
    <xf numFmtId="164" fontId="25" fillId="76" borderId="0" xfId="0" applyNumberFormat="1" applyFont="1" applyFill="1" applyBorder="1" applyAlignment="1">
      <alignment vertical="center"/>
    </xf>
    <xf numFmtId="164" fontId="25" fillId="76" borderId="54" xfId="1" applyNumberFormat="1" applyFont="1" applyFill="1" applyBorder="1" applyAlignment="1">
      <alignment horizontal="right" vertical="center"/>
    </xf>
    <xf numFmtId="165" fontId="25" fillId="76" borderId="0" xfId="0" applyNumberFormat="1" applyFont="1" applyFill="1" applyBorder="1" applyAlignment="1">
      <alignment vertical="center"/>
    </xf>
    <xf numFmtId="0" fontId="25" fillId="76" borderId="44" xfId="0" applyFont="1" applyFill="1" applyBorder="1" applyAlignment="1">
      <alignment horizontal="right" vertical="center"/>
    </xf>
    <xf numFmtId="0" fontId="25" fillId="76" borderId="55" xfId="0" applyFont="1" applyFill="1" applyBorder="1" applyAlignment="1">
      <alignment vertical="center"/>
    </xf>
    <xf numFmtId="0" fontId="25" fillId="76" borderId="52" xfId="0" applyFont="1" applyFill="1" applyBorder="1" applyAlignment="1">
      <alignment vertical="center"/>
    </xf>
    <xf numFmtId="165" fontId="25" fillId="76" borderId="52" xfId="0" applyNumberFormat="1" applyFont="1" applyFill="1" applyBorder="1" applyAlignment="1">
      <alignment vertical="center"/>
    </xf>
    <xf numFmtId="165" fontId="25" fillId="76" borderId="44" xfId="0" applyNumberFormat="1" applyFont="1" applyFill="1" applyBorder="1" applyAlignment="1">
      <alignment vertical="center"/>
    </xf>
    <xf numFmtId="3" fontId="25" fillId="0" borderId="48" xfId="0" applyNumberFormat="1" applyFont="1" applyFill="1" applyBorder="1" applyAlignment="1">
      <alignment horizontal="right" vertical="center"/>
    </xf>
    <xf numFmtId="164" fontId="25" fillId="0" borderId="48" xfId="1" applyNumberFormat="1" applyFont="1" applyFill="1" applyBorder="1" applyAlignment="1">
      <alignment horizontal="right" vertical="center"/>
    </xf>
    <xf numFmtId="165" fontId="34" fillId="0" borderId="48" xfId="1" applyNumberFormat="1" applyFont="1" applyFill="1" applyBorder="1" applyAlignment="1">
      <alignment horizontal="right" vertical="center"/>
    </xf>
    <xf numFmtId="0" fontId="25" fillId="76" borderId="58" xfId="0" applyFont="1" applyFill="1" applyBorder="1" applyAlignment="1">
      <alignment horizontal="right" vertical="center"/>
    </xf>
    <xf numFmtId="3" fontId="25" fillId="76" borderId="56" xfId="0" applyNumberFormat="1" applyFont="1" applyFill="1" applyBorder="1" applyAlignment="1">
      <alignment vertical="center"/>
    </xf>
    <xf numFmtId="3" fontId="25" fillId="76" borderId="58" xfId="0" applyNumberFormat="1" applyFont="1" applyFill="1" applyBorder="1" applyAlignment="1">
      <alignment horizontal="right" vertical="center"/>
    </xf>
    <xf numFmtId="3" fontId="25" fillId="76" borderId="56" xfId="0" applyNumberFormat="1" applyFont="1" applyFill="1" applyBorder="1" applyAlignment="1">
      <alignment horizontal="right" vertical="center"/>
    </xf>
    <xf numFmtId="164" fontId="25" fillId="76" borderId="58" xfId="0" applyNumberFormat="1" applyFont="1" applyFill="1" applyBorder="1" applyAlignment="1">
      <alignment vertical="center"/>
    </xf>
    <xf numFmtId="164" fontId="25" fillId="76" borderId="56" xfId="1" applyNumberFormat="1" applyFont="1" applyFill="1" applyBorder="1" applyAlignment="1">
      <alignment horizontal="right" vertical="center"/>
    </xf>
    <xf numFmtId="165" fontId="25" fillId="76" borderId="58" xfId="0" applyNumberFormat="1" applyFont="1" applyFill="1" applyBorder="1" applyAlignment="1">
      <alignment vertical="center"/>
    </xf>
    <xf numFmtId="0" fontId="25" fillId="25" borderId="46" xfId="2" applyFont="1" applyFill="1" applyBorder="1" applyAlignment="1">
      <alignment horizontal="center" textRotation="90" wrapText="1"/>
    </xf>
    <xf numFmtId="9" fontId="28" fillId="0" borderId="0" xfId="1" applyFont="1" applyFill="1" applyBorder="1"/>
    <xf numFmtId="0" fontId="134" fillId="0" borderId="0" xfId="2" applyFont="1" applyFill="1"/>
    <xf numFmtId="0" fontId="135" fillId="0" borderId="0" xfId="2" applyFont="1" applyFill="1" applyAlignment="1"/>
    <xf numFmtId="0" fontId="136" fillId="0" borderId="0" xfId="2" applyFont="1" applyFill="1" applyBorder="1" applyAlignment="1"/>
    <xf numFmtId="0" fontId="134" fillId="0" borderId="0" xfId="2" applyFont="1" applyFill="1" applyAlignment="1"/>
    <xf numFmtId="0" fontId="134" fillId="0" borderId="0" xfId="2" applyFont="1" applyFill="1" applyAlignment="1">
      <alignment vertical="top" wrapText="1"/>
    </xf>
    <xf numFmtId="0" fontId="134" fillId="0" borderId="0" xfId="2" applyFont="1" applyFill="1" applyAlignment="1">
      <alignment horizontal="center" vertical="top" wrapText="1"/>
    </xf>
    <xf numFmtId="0" fontId="134" fillId="0" borderId="0" xfId="2" applyFont="1" applyFill="1" applyAlignment="1">
      <alignment horizontal="left" vertical="top" wrapText="1"/>
    </xf>
    <xf numFmtId="0" fontId="134" fillId="0" borderId="0" xfId="2" applyFont="1" applyFill="1" applyAlignment="1">
      <alignment vertical="top"/>
    </xf>
    <xf numFmtId="0" fontId="134" fillId="0" borderId="0" xfId="2" applyFont="1" applyFill="1" applyBorder="1" applyAlignment="1">
      <alignment vertical="top" wrapText="1"/>
    </xf>
    <xf numFmtId="0" fontId="137" fillId="0" borderId="0" xfId="2" applyFont="1" applyFill="1"/>
    <xf numFmtId="0" fontId="34" fillId="0" borderId="58" xfId="2" applyFont="1" applyFill="1" applyBorder="1" applyAlignment="1">
      <alignment horizontal="left" vertical="center"/>
    </xf>
    <xf numFmtId="3" fontId="34" fillId="0" borderId="48" xfId="2" applyNumberFormat="1" applyFont="1" applyFill="1" applyBorder="1" applyAlignment="1">
      <alignment horizontal="right" vertical="center"/>
    </xf>
    <xf numFmtId="3" fontId="34" fillId="0" borderId="0" xfId="2" applyNumberFormat="1" applyFont="1" applyFill="1" applyBorder="1" applyAlignment="1">
      <alignment horizontal="right" vertical="center"/>
    </xf>
    <xf numFmtId="3" fontId="34" fillId="0" borderId="0" xfId="2" applyNumberFormat="1" applyFont="1" applyFill="1" applyBorder="1" applyAlignment="1">
      <alignment vertical="center"/>
    </xf>
    <xf numFmtId="3" fontId="34" fillId="0" borderId="58" xfId="2" applyNumberFormat="1" applyFont="1" applyFill="1" applyBorder="1" applyAlignment="1">
      <alignment vertical="center"/>
    </xf>
    <xf numFmtId="3" fontId="34" fillId="0" borderId="45" xfId="2" applyNumberFormat="1" applyFont="1" applyFill="1" applyBorder="1" applyAlignment="1">
      <alignment vertical="center"/>
    </xf>
    <xf numFmtId="165" fontId="34" fillId="0" borderId="48" xfId="2" applyNumberFormat="1" applyFont="1" applyFill="1" applyBorder="1" applyAlignment="1">
      <alignment horizontal="right" vertical="center"/>
    </xf>
    <xf numFmtId="165" fontId="34" fillId="0" borderId="0" xfId="2" applyNumberFormat="1" applyFont="1" applyFill="1" applyBorder="1" applyAlignment="1">
      <alignment horizontal="right" vertical="center"/>
    </xf>
    <xf numFmtId="165" fontId="34" fillId="0" borderId="0" xfId="2" applyNumberFormat="1" applyFont="1" applyFill="1" applyBorder="1" applyAlignment="1">
      <alignment vertical="center"/>
    </xf>
    <xf numFmtId="165" fontId="34" fillId="0" borderId="58" xfId="2" applyNumberFormat="1" applyFont="1" applyFill="1" applyBorder="1" applyAlignment="1">
      <alignment vertical="center"/>
    </xf>
    <xf numFmtId="165" fontId="34" fillId="0" borderId="45" xfId="2" applyNumberFormat="1" applyFont="1" applyFill="1" applyBorder="1" applyAlignment="1">
      <alignment vertical="center"/>
    </xf>
    <xf numFmtId="0" fontId="34" fillId="0" borderId="0" xfId="2" applyFont="1" applyFill="1" applyBorder="1" applyAlignment="1">
      <alignment horizontal="left" vertical="center"/>
    </xf>
    <xf numFmtId="3" fontId="34" fillId="0" borderId="48" xfId="2" applyNumberFormat="1" applyFont="1" applyFill="1" applyBorder="1" applyAlignment="1">
      <alignment vertical="center"/>
    </xf>
    <xf numFmtId="165" fontId="34" fillId="0" borderId="48" xfId="2" applyNumberFormat="1" applyFont="1" applyFill="1" applyBorder="1" applyAlignment="1">
      <alignment vertical="center"/>
    </xf>
    <xf numFmtId="0" fontId="34" fillId="0" borderId="44" xfId="2" applyFont="1" applyFill="1" applyBorder="1" applyAlignment="1">
      <alignment horizontal="left" vertical="center"/>
    </xf>
    <xf numFmtId="3" fontId="34" fillId="0" borderId="52" xfId="2" applyNumberFormat="1" applyFont="1" applyFill="1" applyBorder="1" applyAlignment="1">
      <alignment horizontal="right" vertical="center"/>
    </xf>
    <xf numFmtId="3" fontId="34" fillId="0" borderId="44" xfId="2" applyNumberFormat="1" applyFont="1" applyFill="1" applyBorder="1" applyAlignment="1">
      <alignment vertical="center"/>
    </xf>
    <xf numFmtId="3" fontId="34" fillId="0" borderId="52" xfId="2" applyNumberFormat="1" applyFont="1" applyFill="1" applyBorder="1" applyAlignment="1">
      <alignment vertical="center"/>
    </xf>
    <xf numFmtId="165" fontId="34" fillId="0" borderId="52" xfId="2" applyNumberFormat="1" applyFont="1" applyFill="1" applyBorder="1" applyAlignment="1">
      <alignment horizontal="right" vertical="center"/>
    </xf>
    <xf numFmtId="165" fontId="34" fillId="0" borderId="44" xfId="2" applyNumberFormat="1" applyFont="1" applyFill="1" applyBorder="1" applyAlignment="1">
      <alignment vertical="center"/>
    </xf>
    <xf numFmtId="165" fontId="34" fillId="0" borderId="52" xfId="2" applyNumberFormat="1" applyFont="1" applyFill="1" applyBorder="1" applyAlignment="1">
      <alignment vertical="center"/>
    </xf>
    <xf numFmtId="0" fontId="34" fillId="76" borderId="58" xfId="2" applyFont="1" applyFill="1" applyBorder="1" applyAlignment="1">
      <alignment horizontal="left" vertical="center"/>
    </xf>
    <xf numFmtId="3" fontId="34" fillId="76" borderId="48" xfId="2" applyNumberFormat="1" applyFont="1" applyFill="1" applyBorder="1" applyAlignment="1">
      <alignment horizontal="right" vertical="center"/>
    </xf>
    <xf numFmtId="3" fontId="34" fillId="76" borderId="0" xfId="2" applyNumberFormat="1" applyFont="1" applyFill="1" applyBorder="1" applyAlignment="1">
      <alignment horizontal="right" vertical="center"/>
    </xf>
    <xf numFmtId="3" fontId="34" fillId="76" borderId="58" xfId="2" applyNumberFormat="1" applyFont="1" applyFill="1" applyBorder="1" applyAlignment="1">
      <alignment horizontal="right" vertical="center"/>
    </xf>
    <xf numFmtId="3" fontId="34" fillId="76" borderId="45" xfId="2" applyNumberFormat="1" applyFont="1" applyFill="1" applyBorder="1" applyAlignment="1">
      <alignment horizontal="right" vertical="center"/>
    </xf>
    <xf numFmtId="165" fontId="34" fillId="76" borderId="48" xfId="2" applyNumberFormat="1" applyFont="1" applyFill="1" applyBorder="1" applyAlignment="1">
      <alignment horizontal="right" vertical="center"/>
    </xf>
    <xf numFmtId="165" fontId="34" fillId="76" borderId="0" xfId="2" applyNumberFormat="1" applyFont="1" applyFill="1" applyBorder="1" applyAlignment="1">
      <alignment horizontal="right" vertical="center"/>
    </xf>
    <xf numFmtId="165" fontId="34" fillId="76" borderId="58" xfId="2" applyNumberFormat="1" applyFont="1" applyFill="1" applyBorder="1" applyAlignment="1">
      <alignment horizontal="right" vertical="center"/>
    </xf>
    <xf numFmtId="165" fontId="34" fillId="76" borderId="45" xfId="2" applyNumberFormat="1" applyFont="1" applyFill="1" applyBorder="1" applyAlignment="1">
      <alignment horizontal="right" vertical="center"/>
    </xf>
    <xf numFmtId="0" fontId="34" fillId="76" borderId="0" xfId="2" applyFont="1" applyFill="1" applyBorder="1" applyAlignment="1">
      <alignment horizontal="left" vertical="center"/>
    </xf>
    <xf numFmtId="0" fontId="34" fillId="76" borderId="44" xfId="2" applyFont="1" applyFill="1" applyBorder="1" applyAlignment="1">
      <alignment horizontal="left" vertical="center"/>
    </xf>
    <xf numFmtId="0" fontId="34" fillId="76" borderId="46" xfId="2" applyFont="1" applyFill="1" applyBorder="1" applyAlignment="1">
      <alignment horizontal="left" vertical="center"/>
    </xf>
    <xf numFmtId="0" fontId="34" fillId="76" borderId="56" xfId="2" applyFont="1" applyFill="1" applyBorder="1" applyAlignment="1">
      <alignment horizontal="left" vertical="center"/>
    </xf>
    <xf numFmtId="3" fontId="34" fillId="76" borderId="53" xfId="2" applyNumberFormat="1" applyFont="1" applyFill="1" applyBorder="1" applyAlignment="1">
      <alignment horizontal="right" vertical="center"/>
    </xf>
    <xf numFmtId="3" fontId="34" fillId="76" borderId="56" xfId="2" applyNumberFormat="1" applyFont="1" applyFill="1" applyBorder="1" applyAlignment="1">
      <alignment horizontal="right" vertical="center"/>
    </xf>
    <xf numFmtId="0" fontId="34" fillId="76" borderId="54" xfId="2" applyFont="1" applyFill="1" applyBorder="1" applyAlignment="1">
      <alignment horizontal="left" vertical="center"/>
    </xf>
    <xf numFmtId="0" fontId="34" fillId="76" borderId="55" xfId="2" applyFont="1" applyFill="1" applyBorder="1" applyAlignment="1">
      <alignment horizontal="left" vertical="center"/>
    </xf>
    <xf numFmtId="0" fontId="34" fillId="0" borderId="56" xfId="2" applyFont="1" applyFill="1" applyBorder="1" applyAlignment="1">
      <alignment horizontal="left" vertical="center"/>
    </xf>
    <xf numFmtId="0" fontId="34" fillId="0" borderId="55" xfId="2" applyFont="1" applyFill="1" applyBorder="1" applyAlignment="1">
      <alignment horizontal="left" vertical="center"/>
    </xf>
    <xf numFmtId="0" fontId="34" fillId="76" borderId="47" xfId="2" applyFont="1" applyFill="1" applyBorder="1" applyAlignment="1">
      <alignment horizontal="left" vertical="center"/>
    </xf>
    <xf numFmtId="0" fontId="34" fillId="76" borderId="56" xfId="2" applyFont="1" applyFill="1" applyBorder="1" applyAlignment="1">
      <alignment horizontal="right" vertical="center"/>
    </xf>
    <xf numFmtId="0" fontId="34" fillId="76" borderId="54" xfId="2" applyFont="1" applyFill="1" applyBorder="1" applyAlignment="1">
      <alignment horizontal="right" vertical="center"/>
    </xf>
    <xf numFmtId="0" fontId="34" fillId="76" borderId="55" xfId="2" applyFont="1" applyFill="1" applyBorder="1" applyAlignment="1">
      <alignment horizontal="right" vertical="center"/>
    </xf>
    <xf numFmtId="0" fontId="34" fillId="0" borderId="56" xfId="2" applyFont="1" applyFill="1" applyBorder="1" applyAlignment="1">
      <alignment horizontal="right" vertical="center"/>
    </xf>
    <xf numFmtId="0" fontId="34" fillId="0" borderId="55" xfId="2" applyFont="1" applyFill="1" applyBorder="1" applyAlignment="1">
      <alignment horizontal="right" vertical="center"/>
    </xf>
    <xf numFmtId="0" fontId="34" fillId="76" borderId="47" xfId="2" applyFont="1" applyFill="1" applyBorder="1" applyAlignment="1">
      <alignment horizontal="right" vertical="center"/>
    </xf>
    <xf numFmtId="165" fontId="140" fillId="76" borderId="48" xfId="2" applyNumberFormat="1" applyFont="1" applyFill="1" applyBorder="1" applyAlignment="1">
      <alignment horizontal="right" vertical="center"/>
    </xf>
    <xf numFmtId="165" fontId="140" fillId="76" borderId="0" xfId="2" applyNumberFormat="1" applyFont="1" applyFill="1" applyBorder="1" applyAlignment="1">
      <alignment horizontal="right" vertical="center"/>
    </xf>
    <xf numFmtId="165" fontId="140" fillId="76" borderId="54" xfId="2" applyNumberFormat="1" applyFont="1" applyFill="1" applyBorder="1" applyAlignment="1">
      <alignment horizontal="right" vertical="center"/>
    </xf>
    <xf numFmtId="165" fontId="140" fillId="76" borderId="50" xfId="2" applyNumberFormat="1" applyFont="1" applyFill="1" applyBorder="1" applyAlignment="1">
      <alignment horizontal="right" vertical="center"/>
    </xf>
    <xf numFmtId="165" fontId="140" fillId="76" borderId="52" xfId="2" applyNumberFormat="1" applyFont="1" applyFill="1" applyBorder="1" applyAlignment="1">
      <alignment horizontal="right" vertical="center"/>
    </xf>
    <xf numFmtId="165" fontId="140" fillId="76" borderId="44" xfId="2" applyNumberFormat="1" applyFont="1" applyFill="1" applyBorder="1" applyAlignment="1">
      <alignment horizontal="right" vertical="center"/>
    </xf>
    <xf numFmtId="165" fontId="140" fillId="76" borderId="55" xfId="2" applyNumberFormat="1" applyFont="1" applyFill="1" applyBorder="1" applyAlignment="1">
      <alignment horizontal="right" vertical="center"/>
    </xf>
    <xf numFmtId="165" fontId="140" fillId="76" borderId="51" xfId="2" applyNumberFormat="1" applyFont="1" applyFill="1" applyBorder="1" applyAlignment="1">
      <alignment horizontal="right" vertical="center"/>
    </xf>
    <xf numFmtId="165" fontId="140" fillId="76" borderId="49" xfId="2" applyNumberFormat="1" applyFont="1" applyFill="1" applyBorder="1" applyAlignment="1">
      <alignment horizontal="right" vertical="center"/>
    </xf>
    <xf numFmtId="165" fontId="140" fillId="76" borderId="46" xfId="2" applyNumberFormat="1" applyFont="1" applyFill="1" applyBorder="1" applyAlignment="1">
      <alignment horizontal="right" vertical="center"/>
    </xf>
    <xf numFmtId="165" fontId="140" fillId="76" borderId="47" xfId="2" applyNumberFormat="1" applyFont="1" applyFill="1" applyBorder="1" applyAlignment="1">
      <alignment horizontal="right" vertical="center"/>
    </xf>
    <xf numFmtId="165" fontId="140" fillId="76" borderId="57" xfId="2" applyNumberFormat="1" applyFont="1" applyFill="1" applyBorder="1" applyAlignment="1">
      <alignment horizontal="right" vertical="center"/>
    </xf>
    <xf numFmtId="165" fontId="32" fillId="0" borderId="52" xfId="2" applyNumberFormat="1" applyFont="1" applyFill="1" applyBorder="1" applyAlignment="1">
      <alignment horizontal="right" vertical="center"/>
    </xf>
    <xf numFmtId="165" fontId="32" fillId="0" borderId="44" xfId="2" applyNumberFormat="1" applyFont="1" applyFill="1" applyBorder="1" applyAlignment="1">
      <alignment horizontal="right" vertical="center"/>
    </xf>
    <xf numFmtId="165" fontId="32" fillId="0" borderId="55" xfId="2" applyNumberFormat="1" applyFont="1" applyFill="1" applyBorder="1" applyAlignment="1">
      <alignment horizontal="right" vertical="center"/>
    </xf>
    <xf numFmtId="165" fontId="32" fillId="0" borderId="51" xfId="2" applyNumberFormat="1" applyFont="1" applyFill="1" applyBorder="1" applyAlignment="1">
      <alignment horizontal="right" vertical="center"/>
    </xf>
    <xf numFmtId="165" fontId="140" fillId="76" borderId="48" xfId="20" applyNumberFormat="1" applyFont="1" applyFill="1" applyBorder="1" applyAlignment="1">
      <alignment horizontal="right" vertical="center"/>
    </xf>
    <xf numFmtId="165" fontId="140" fillId="76" borderId="54" xfId="20" applyNumberFormat="1" applyFont="1" applyFill="1" applyBorder="1" applyAlignment="1">
      <alignment horizontal="right" vertical="center"/>
    </xf>
    <xf numFmtId="164" fontId="140" fillId="76" borderId="50" xfId="1" applyNumberFormat="1" applyFont="1" applyFill="1" applyBorder="1" applyAlignment="1">
      <alignment vertical="center"/>
    </xf>
    <xf numFmtId="165" fontId="140" fillId="76" borderId="0" xfId="20" applyNumberFormat="1" applyFont="1" applyFill="1" applyBorder="1" applyAlignment="1">
      <alignment horizontal="right" vertical="center"/>
    </xf>
    <xf numFmtId="165" fontId="140" fillId="76" borderId="52" xfId="20" applyNumberFormat="1" applyFont="1" applyFill="1" applyBorder="1" applyAlignment="1">
      <alignment horizontal="right" vertical="center"/>
    </xf>
    <xf numFmtId="165" fontId="140" fillId="76" borderId="55" xfId="20" applyNumberFormat="1" applyFont="1" applyFill="1" applyBorder="1" applyAlignment="1">
      <alignment horizontal="right" vertical="center"/>
    </xf>
    <xf numFmtId="164" fontId="140" fillId="76" borderId="51" xfId="1" applyNumberFormat="1" applyFont="1" applyFill="1" applyBorder="1" applyAlignment="1">
      <alignment vertical="center"/>
    </xf>
    <xf numFmtId="165" fontId="140" fillId="76" borderId="44" xfId="20" applyNumberFormat="1" applyFont="1" applyFill="1" applyBorder="1" applyAlignment="1">
      <alignment horizontal="right" vertical="center"/>
    </xf>
    <xf numFmtId="165" fontId="140" fillId="76" borderId="49" xfId="20" applyNumberFormat="1" applyFont="1" applyFill="1" applyBorder="1" applyAlignment="1">
      <alignment horizontal="right" vertical="center"/>
    </xf>
    <xf numFmtId="165" fontId="140" fillId="76" borderId="47" xfId="20" applyNumberFormat="1" applyFont="1" applyFill="1" applyBorder="1" applyAlignment="1">
      <alignment horizontal="right" vertical="center"/>
    </xf>
    <xf numFmtId="164" fontId="140" fillId="76" borderId="57" xfId="1" applyNumberFormat="1" applyFont="1" applyFill="1" applyBorder="1" applyAlignment="1">
      <alignment vertical="center"/>
    </xf>
    <xf numFmtId="165" fontId="140" fillId="76" borderId="46" xfId="20" applyNumberFormat="1" applyFont="1" applyFill="1" applyBorder="1" applyAlignment="1">
      <alignment horizontal="right" vertical="center"/>
    </xf>
    <xf numFmtId="165" fontId="32" fillId="0" borderId="52" xfId="20" applyNumberFormat="1" applyFont="1" applyFill="1" applyBorder="1" applyAlignment="1">
      <alignment horizontal="right" vertical="center"/>
    </xf>
    <xf numFmtId="165" fontId="32" fillId="0" borderId="55" xfId="20" applyNumberFormat="1" applyFont="1" applyFill="1" applyBorder="1" applyAlignment="1">
      <alignment horizontal="right" vertical="center"/>
    </xf>
    <xf numFmtId="164" fontId="32" fillId="0" borderId="51" xfId="1" applyNumberFormat="1" applyFont="1" applyFill="1" applyBorder="1" applyAlignment="1">
      <alignment vertical="center"/>
    </xf>
    <xf numFmtId="165" fontId="32" fillId="0" borderId="44" xfId="20" applyNumberFormat="1" applyFont="1" applyFill="1" applyBorder="1" applyAlignment="1">
      <alignment horizontal="right" vertical="center"/>
    </xf>
    <xf numFmtId="165" fontId="115" fillId="76" borderId="56" xfId="20" applyNumberFormat="1" applyFont="1" applyFill="1" applyBorder="1" applyAlignment="1">
      <alignment horizontal="right" vertical="center"/>
    </xf>
    <xf numFmtId="165" fontId="115" fillId="76" borderId="54" xfId="20" applyNumberFormat="1" applyFont="1" applyFill="1" applyBorder="1" applyAlignment="1">
      <alignment horizontal="right" vertical="center"/>
    </xf>
    <xf numFmtId="165" fontId="115" fillId="76" borderId="55" xfId="20" applyNumberFormat="1" applyFont="1" applyFill="1" applyBorder="1" applyAlignment="1">
      <alignment horizontal="right" vertical="center"/>
    </xf>
    <xf numFmtId="165" fontId="115" fillId="0" borderId="56" xfId="20" applyNumberFormat="1" applyFont="1" applyFill="1" applyBorder="1" applyAlignment="1">
      <alignment horizontal="right" vertical="center"/>
    </xf>
    <xf numFmtId="165" fontId="115" fillId="0" borderId="55" xfId="20" applyNumberFormat="1" applyFont="1" applyFill="1" applyBorder="1" applyAlignment="1">
      <alignment horizontal="right" vertical="center"/>
    </xf>
    <xf numFmtId="165" fontId="115" fillId="76" borderId="47" xfId="20" applyNumberFormat="1" applyFont="1" applyFill="1" applyBorder="1" applyAlignment="1">
      <alignment horizontal="right" vertical="center"/>
    </xf>
    <xf numFmtId="3" fontId="140" fillId="76" borderId="48" xfId="2" applyNumberFormat="1" applyFont="1" applyFill="1" applyBorder="1" applyAlignment="1">
      <alignment horizontal="right" vertical="center"/>
    </xf>
    <xf numFmtId="3" fontId="140" fillId="76" borderId="0" xfId="2" applyNumberFormat="1" applyFont="1" applyFill="1" applyBorder="1" applyAlignment="1">
      <alignment horizontal="right" vertical="center"/>
    </xf>
    <xf numFmtId="3" fontId="140" fillId="76" borderId="52" xfId="2" applyNumberFormat="1" applyFont="1" applyFill="1" applyBorder="1" applyAlignment="1">
      <alignment horizontal="right" vertical="center"/>
    </xf>
    <xf numFmtId="3" fontId="140" fillId="76" borderId="44" xfId="2" applyNumberFormat="1" applyFont="1" applyFill="1" applyBorder="1" applyAlignment="1">
      <alignment horizontal="right" vertical="center"/>
    </xf>
    <xf numFmtId="3" fontId="140" fillId="76" borderId="49" xfId="2" applyNumberFormat="1" applyFont="1" applyFill="1" applyBorder="1" applyAlignment="1">
      <alignment horizontal="right" vertical="center"/>
    </xf>
    <xf numFmtId="3" fontId="140" fillId="76" borderId="46" xfId="2" applyNumberFormat="1" applyFont="1" applyFill="1" applyBorder="1" applyAlignment="1">
      <alignment horizontal="right" vertical="center"/>
    </xf>
    <xf numFmtId="3" fontId="32" fillId="0" borderId="52" xfId="2" applyNumberFormat="1" applyFont="1" applyFill="1" applyBorder="1" applyAlignment="1">
      <alignment horizontal="right" vertical="center"/>
    </xf>
    <xf numFmtId="3" fontId="32" fillId="0" borderId="44" xfId="2" applyNumberFormat="1" applyFont="1" applyFill="1" applyBorder="1" applyAlignment="1">
      <alignment horizontal="right" vertical="center"/>
    </xf>
    <xf numFmtId="3" fontId="140" fillId="76" borderId="50" xfId="2" applyNumberFormat="1" applyFont="1" applyFill="1" applyBorder="1" applyAlignment="1">
      <alignment horizontal="right" vertical="center"/>
    </xf>
    <xf numFmtId="3" fontId="140" fillId="76" borderId="54" xfId="2" applyNumberFormat="1" applyFont="1" applyFill="1" applyBorder="1" applyAlignment="1">
      <alignment horizontal="right" vertical="center"/>
    </xf>
    <xf numFmtId="3" fontId="140" fillId="76" borderId="51" xfId="2" applyNumberFormat="1" applyFont="1" applyFill="1" applyBorder="1" applyAlignment="1">
      <alignment horizontal="right" vertical="center"/>
    </xf>
    <xf numFmtId="3" fontId="140" fillId="76" borderId="55" xfId="2" applyNumberFormat="1" applyFont="1" applyFill="1" applyBorder="1" applyAlignment="1">
      <alignment horizontal="right" vertical="center"/>
    </xf>
    <xf numFmtId="3" fontId="140" fillId="76" borderId="57" xfId="2" applyNumberFormat="1" applyFont="1" applyFill="1" applyBorder="1" applyAlignment="1">
      <alignment horizontal="right" vertical="center"/>
    </xf>
    <xf numFmtId="3" fontId="140" fillId="76" borderId="47" xfId="2" applyNumberFormat="1" applyFont="1" applyFill="1" applyBorder="1" applyAlignment="1">
      <alignment horizontal="right" vertical="center"/>
    </xf>
    <xf numFmtId="3" fontId="32" fillId="0" borderId="51" xfId="2" applyNumberFormat="1" applyFont="1" applyFill="1" applyBorder="1" applyAlignment="1">
      <alignment horizontal="right" vertical="center"/>
    </xf>
    <xf numFmtId="3" fontId="32" fillId="0" borderId="55" xfId="2" applyNumberFormat="1" applyFont="1" applyFill="1" applyBorder="1" applyAlignment="1">
      <alignment horizontal="right" vertical="center"/>
    </xf>
    <xf numFmtId="165" fontId="25" fillId="76" borderId="50" xfId="20" applyNumberFormat="1" applyFont="1" applyFill="1" applyBorder="1" applyAlignment="1">
      <alignment horizontal="right" vertical="center"/>
    </xf>
    <xf numFmtId="165" fontId="25" fillId="76" borderId="51" xfId="20" applyNumberFormat="1" applyFont="1" applyFill="1" applyBorder="1" applyAlignment="1">
      <alignment horizontal="right" vertical="center"/>
    </xf>
    <xf numFmtId="165" fontId="25" fillId="0" borderId="53" xfId="20" applyNumberFormat="1" applyFont="1" applyFill="1" applyBorder="1" applyAlignment="1">
      <alignment horizontal="right" vertical="center"/>
    </xf>
    <xf numFmtId="165" fontId="25" fillId="0" borderId="51" xfId="20" applyNumberFormat="1" applyFont="1" applyFill="1" applyBorder="1" applyAlignment="1">
      <alignment horizontal="right" vertical="center"/>
    </xf>
    <xf numFmtId="165" fontId="25" fillId="76" borderId="57" xfId="20" applyNumberFormat="1" applyFont="1" applyFill="1" applyBorder="1" applyAlignment="1">
      <alignment horizontal="right" vertical="center"/>
    </xf>
    <xf numFmtId="0" fontId="25" fillId="25" borderId="55" xfId="0" applyFont="1" applyFill="1" applyBorder="1" applyAlignment="1">
      <alignment horizontal="center" wrapText="1"/>
    </xf>
    <xf numFmtId="0" fontId="25" fillId="25" borderId="44" xfId="0" applyFont="1" applyFill="1" applyBorder="1" applyAlignment="1">
      <alignment horizontal="center" wrapText="1"/>
    </xf>
    <xf numFmtId="165" fontId="25" fillId="76" borderId="54" xfId="2" applyNumberFormat="1" applyFont="1" applyFill="1" applyBorder="1" applyAlignment="1">
      <alignment horizontal="right" vertical="center"/>
    </xf>
    <xf numFmtId="165" fontId="25" fillId="76" borderId="50" xfId="2" applyNumberFormat="1" applyFont="1" applyFill="1" applyBorder="1" applyAlignment="1">
      <alignment horizontal="right" vertical="center"/>
    </xf>
    <xf numFmtId="165" fontId="25" fillId="0" borderId="53" xfId="2" applyNumberFormat="1" applyFont="1" applyFill="1" applyBorder="1" applyAlignment="1">
      <alignment horizontal="right" vertical="center"/>
    </xf>
    <xf numFmtId="164" fontId="25" fillId="76" borderId="50" xfId="1" applyNumberFormat="1" applyFont="1" applyFill="1" applyBorder="1" applyAlignment="1">
      <alignment vertical="center"/>
    </xf>
    <xf numFmtId="165" fontId="25" fillId="76" borderId="54" xfId="20" applyNumberFormat="1" applyFont="1" applyFill="1" applyBorder="1" applyAlignment="1">
      <alignment horizontal="right" vertical="center"/>
    </xf>
    <xf numFmtId="165" fontId="25" fillId="0" borderId="48" xfId="20" applyNumberFormat="1" applyFont="1" applyFill="1" applyBorder="1" applyAlignment="1">
      <alignment horizontal="right" vertical="center"/>
    </xf>
    <xf numFmtId="165" fontId="25" fillId="0" borderId="56" xfId="20" applyNumberFormat="1" applyFont="1" applyFill="1" applyBorder="1" applyAlignment="1">
      <alignment horizontal="right" vertical="center"/>
    </xf>
    <xf numFmtId="165" fontId="25" fillId="0" borderId="58" xfId="20" applyNumberFormat="1" applyFont="1" applyFill="1" applyBorder="1" applyAlignment="1">
      <alignment horizontal="right" vertical="center"/>
    </xf>
    <xf numFmtId="3" fontId="25" fillId="76" borderId="48" xfId="2" applyNumberFormat="1" applyFont="1" applyFill="1" applyBorder="1" applyAlignment="1">
      <alignment horizontal="right" vertical="center"/>
    </xf>
    <xf numFmtId="3" fontId="25" fillId="76" borderId="0" xfId="2" applyNumberFormat="1" applyFont="1" applyFill="1" applyBorder="1" applyAlignment="1">
      <alignment horizontal="right" vertical="center"/>
    </xf>
    <xf numFmtId="3" fontId="25" fillId="0" borderId="48" xfId="2" applyNumberFormat="1" applyFont="1" applyFill="1" applyBorder="1" applyAlignment="1">
      <alignment horizontal="right" vertical="center"/>
    </xf>
    <xf numFmtId="3" fontId="25" fillId="0" borderId="58" xfId="2" applyNumberFormat="1" applyFont="1" applyFill="1" applyBorder="1" applyAlignment="1">
      <alignment horizontal="right" vertical="center"/>
    </xf>
    <xf numFmtId="3" fontId="25" fillId="0" borderId="45" xfId="2" applyNumberFormat="1" applyFont="1" applyFill="1" applyBorder="1" applyAlignment="1">
      <alignment horizontal="right" vertical="center"/>
    </xf>
    <xf numFmtId="165" fontId="25" fillId="0" borderId="58" xfId="2" applyNumberFormat="1" applyFont="1" applyFill="1" applyBorder="1" applyAlignment="1">
      <alignment horizontal="right" vertical="center"/>
    </xf>
    <xf numFmtId="3" fontId="25" fillId="76" borderId="50" xfId="2" applyNumberFormat="1" applyFont="1" applyFill="1" applyBorder="1" applyAlignment="1">
      <alignment horizontal="right" vertical="center"/>
    </xf>
    <xf numFmtId="3" fontId="25" fillId="76" borderId="54" xfId="2" applyNumberFormat="1" applyFont="1" applyFill="1" applyBorder="1" applyAlignment="1">
      <alignment horizontal="right" vertical="center"/>
    </xf>
    <xf numFmtId="3" fontId="25" fillId="0" borderId="53" xfId="2" applyNumberFormat="1" applyFont="1" applyFill="1" applyBorder="1" applyAlignment="1">
      <alignment horizontal="right" vertical="center"/>
    </xf>
    <xf numFmtId="0" fontId="28" fillId="0" borderId="0" xfId="1535" applyFont="1" applyFill="1" applyBorder="1"/>
    <xf numFmtId="0" fontId="49" fillId="0" borderId="0" xfId="1535" applyFont="1" applyFill="1" applyBorder="1" applyAlignment="1">
      <alignment horizontal="center" vertical="center"/>
    </xf>
    <xf numFmtId="49" fontId="50" fillId="0" borderId="0" xfId="1535" applyNumberFormat="1" applyFont="1" applyFill="1" applyBorder="1" applyAlignment="1">
      <alignment vertical="center"/>
    </xf>
    <xf numFmtId="0" fontId="51" fillId="0" borderId="0" xfId="1535" applyFont="1" applyFill="1" applyBorder="1"/>
    <xf numFmtId="0" fontId="52" fillId="0" borderId="0" xfId="1535" applyFont="1" applyFill="1" applyBorder="1" applyAlignment="1"/>
    <xf numFmtId="0" fontId="28" fillId="0" borderId="0" xfId="1535" applyFont="1" applyFill="1" applyBorder="1" applyAlignment="1">
      <alignment horizontal="left" vertical="center"/>
    </xf>
    <xf numFmtId="0" fontId="52" fillId="0" borderId="0" xfId="1535" applyFont="1" applyFill="1" applyBorder="1" applyAlignment="1">
      <alignment horizontal="center"/>
    </xf>
    <xf numFmtId="0" fontId="28" fillId="0" borderId="0" xfId="1535" applyFont="1" applyFill="1" applyBorder="1" applyAlignment="1">
      <alignment horizontal="right" vertical="center"/>
    </xf>
    <xf numFmtId="0" fontId="28" fillId="0" borderId="0" xfId="1535" applyFont="1" applyFill="1" applyBorder="1" applyAlignment="1">
      <alignment horizontal="left" vertical="center" indent="1"/>
    </xf>
    <xf numFmtId="0" fontId="53" fillId="0" borderId="0" xfId="1535" applyFont="1" applyFill="1" applyBorder="1"/>
    <xf numFmtId="0" fontId="53" fillId="0" borderId="0" xfId="1535" applyFont="1" applyFill="1" applyBorder="1" applyAlignment="1">
      <alignment horizontal="right" vertical="center"/>
    </xf>
    <xf numFmtId="0" fontId="53" fillId="0" borderId="0" xfId="1535" applyFont="1" applyFill="1" applyBorder="1" applyAlignment="1">
      <alignment horizontal="left" vertical="center" indent="1"/>
    </xf>
    <xf numFmtId="49" fontId="143" fillId="0" borderId="0" xfId="1537" applyNumberFormat="1" applyFont="1" applyBorder="1" applyAlignment="1">
      <alignment vertical="top" wrapText="1"/>
    </xf>
    <xf numFmtId="49" fontId="49" fillId="0" borderId="0" xfId="1535" applyNumberFormat="1" applyFont="1" applyFill="1" applyBorder="1" applyAlignment="1">
      <alignment vertical="center"/>
    </xf>
    <xf numFmtId="0" fontId="28" fillId="0" borderId="0" xfId="1535" applyFont="1" applyBorder="1"/>
    <xf numFmtId="0" fontId="55" fillId="0" borderId="0" xfId="0" applyFont="1" applyFill="1"/>
    <xf numFmtId="165" fontId="55" fillId="0" borderId="0" xfId="0" applyNumberFormat="1" applyFont="1" applyFill="1"/>
    <xf numFmtId="3" fontId="55" fillId="0" borderId="0" xfId="0" applyNumberFormat="1" applyFont="1" applyFill="1"/>
    <xf numFmtId="164" fontId="25" fillId="0" borderId="0" xfId="1" applyNumberFormat="1" applyFont="1" applyFill="1" applyBorder="1"/>
    <xf numFmtId="3" fontId="134" fillId="0" borderId="0" xfId="2" applyNumberFormat="1" applyFont="1" applyFill="1" applyBorder="1"/>
    <xf numFmtId="0" fontId="143" fillId="0" borderId="0" xfId="0" applyFont="1" applyFill="1"/>
    <xf numFmtId="3" fontId="143" fillId="0" borderId="0" xfId="0" applyNumberFormat="1" applyFont="1" applyFill="1"/>
    <xf numFmtId="1" fontId="143" fillId="0" borderId="0" xfId="0" applyNumberFormat="1" applyFont="1" applyFill="1"/>
    <xf numFmtId="3" fontId="134" fillId="0" borderId="0" xfId="0" applyNumberFormat="1" applyFont="1" applyFill="1" applyBorder="1" applyAlignment="1">
      <alignment horizontal="right" vertical="center"/>
    </xf>
    <xf numFmtId="165" fontId="25" fillId="3" borderId="44" xfId="2" applyNumberFormat="1" applyFont="1" applyFill="1" applyBorder="1" applyAlignment="1">
      <alignment horizontal="right"/>
    </xf>
    <xf numFmtId="0" fontId="141" fillId="0" borderId="0" xfId="1537" applyFont="1" applyBorder="1" applyAlignment="1">
      <alignment horizontal="left" vertical="center" wrapText="1"/>
    </xf>
    <xf numFmtId="0" fontId="54" fillId="0" borderId="0" xfId="1535" applyFont="1" applyFill="1" applyBorder="1" applyAlignment="1">
      <alignment horizontal="center"/>
    </xf>
    <xf numFmtId="49" fontId="54" fillId="0" borderId="0" xfId="1535" applyNumberFormat="1" applyFont="1" applyFill="1" applyBorder="1" applyAlignment="1">
      <alignment horizontal="center" vertical="center"/>
    </xf>
    <xf numFmtId="49" fontId="55" fillId="0" borderId="0" xfId="1535" applyNumberFormat="1" applyFont="1" applyFill="1" applyBorder="1" applyAlignment="1">
      <alignment horizontal="center" vertical="center"/>
    </xf>
    <xf numFmtId="0" fontId="124" fillId="0" borderId="0" xfId="0" applyFont="1" applyFill="1" applyAlignment="1">
      <alignment horizontal="justify" vertical="top" wrapText="1"/>
    </xf>
    <xf numFmtId="0" fontId="138" fillId="3" borderId="0" xfId="2" applyFont="1" applyFill="1" applyAlignment="1">
      <alignment horizontal="justify" vertical="top" wrapText="1"/>
    </xf>
    <xf numFmtId="0" fontId="25" fillId="0" borderId="54" xfId="0" applyFont="1" applyFill="1" applyBorder="1" applyAlignment="1">
      <alignment horizontal="left" vertical="center" wrapText="1"/>
    </xf>
    <xf numFmtId="0" fontId="25" fillId="0" borderId="55" xfId="0" applyFont="1" applyFill="1" applyBorder="1" applyAlignment="1">
      <alignment horizontal="left" vertical="center" wrapText="1"/>
    </xf>
    <xf numFmtId="0" fontId="25" fillId="0" borderId="46" xfId="0" applyFont="1" applyFill="1" applyBorder="1" applyAlignment="1">
      <alignment horizontal="left"/>
    </xf>
    <xf numFmtId="0" fontId="25" fillId="0" borderId="50" xfId="0" applyFont="1" applyFill="1" applyBorder="1" applyAlignment="1">
      <alignment horizontal="left" vertical="center" wrapText="1"/>
    </xf>
    <xf numFmtId="0" fontId="25" fillId="0" borderId="51" xfId="0" applyFont="1" applyFill="1" applyBorder="1" applyAlignment="1">
      <alignment horizontal="left" vertical="center" wrapText="1"/>
    </xf>
    <xf numFmtId="0" fontId="25" fillId="0" borderId="53" xfId="0" applyFont="1" applyFill="1" applyBorder="1" applyAlignment="1">
      <alignment horizontal="left" vertical="center" wrapText="1"/>
    </xf>
    <xf numFmtId="0" fontId="25" fillId="0" borderId="49" xfId="0" applyFont="1" applyFill="1" applyBorder="1" applyAlignment="1">
      <alignment horizontal="left" vertical="center" wrapText="1"/>
    </xf>
    <xf numFmtId="0" fontId="25" fillId="0" borderId="46" xfId="0" applyFont="1" applyFill="1" applyBorder="1" applyAlignment="1">
      <alignment horizontal="left" vertical="center" wrapText="1"/>
    </xf>
    <xf numFmtId="0" fontId="133" fillId="0" borderId="0" xfId="0" applyFont="1" applyFill="1" applyAlignment="1">
      <alignment horizontal="justify" vertical="top" wrapText="1"/>
    </xf>
    <xf numFmtId="0" fontId="23" fillId="0" borderId="0" xfId="0" applyFont="1" applyFill="1" applyBorder="1" applyAlignment="1">
      <alignment horizontal="left"/>
    </xf>
    <xf numFmtId="1" fontId="24" fillId="0" borderId="44" xfId="0" applyNumberFormat="1" applyFont="1" applyFill="1" applyBorder="1" applyAlignment="1">
      <alignment horizontal="center" vertical="center"/>
    </xf>
    <xf numFmtId="0" fontId="24" fillId="0" borderId="44" xfId="0" applyFont="1" applyFill="1" applyBorder="1" applyAlignment="1">
      <alignment horizontal="center" vertical="center"/>
    </xf>
    <xf numFmtId="0" fontId="28" fillId="25" borderId="49" xfId="0" applyFont="1" applyFill="1" applyBorder="1" applyAlignment="1">
      <alignment horizontal="center"/>
    </xf>
    <xf numFmtId="0" fontId="28" fillId="25" borderId="46" xfId="0" applyFont="1" applyFill="1" applyBorder="1" applyAlignment="1">
      <alignment horizontal="center"/>
    </xf>
    <xf numFmtId="0" fontId="28" fillId="25" borderId="47" xfId="0" applyFont="1" applyFill="1" applyBorder="1" applyAlignment="1">
      <alignment horizontal="center"/>
    </xf>
    <xf numFmtId="1" fontId="52" fillId="25" borderId="49" xfId="0" applyNumberFormat="1" applyFont="1" applyFill="1" applyBorder="1" applyAlignment="1">
      <alignment horizontal="center" vertical="center"/>
    </xf>
    <xf numFmtId="1" fontId="52" fillId="25" borderId="46" xfId="0" applyNumberFormat="1" applyFont="1" applyFill="1" applyBorder="1" applyAlignment="1">
      <alignment horizontal="center" vertical="center"/>
    </xf>
    <xf numFmtId="0" fontId="25" fillId="0" borderId="50" xfId="0" applyFont="1" applyFill="1" applyBorder="1" applyAlignment="1">
      <alignment horizontal="left" vertical="center"/>
    </xf>
    <xf numFmtId="0" fontId="25" fillId="0" borderId="51" xfId="0" applyFont="1" applyFill="1" applyBorder="1" applyAlignment="1">
      <alignment horizontal="left" vertical="center"/>
    </xf>
    <xf numFmtId="0" fontId="25" fillId="0" borderId="53" xfId="0" applyFont="1" applyFill="1" applyBorder="1" applyAlignment="1">
      <alignment horizontal="left" vertical="center"/>
    </xf>
    <xf numFmtId="0" fontId="25" fillId="0" borderId="49" xfId="0" applyFont="1" applyFill="1" applyBorder="1" applyAlignment="1">
      <alignment horizontal="left" vertical="center"/>
    </xf>
    <xf numFmtId="0" fontId="25" fillId="0" borderId="46" xfId="0" applyFont="1" applyFill="1" applyBorder="1" applyAlignment="1">
      <alignment horizontal="left" vertical="center"/>
    </xf>
    <xf numFmtId="0" fontId="30" fillId="0" borderId="0" xfId="2" applyFont="1" applyFill="1" applyBorder="1" applyAlignment="1">
      <alignment horizontal="center" wrapText="1"/>
    </xf>
    <xf numFmtId="1" fontId="52" fillId="25" borderId="49" xfId="2" applyNumberFormat="1" applyFont="1" applyFill="1" applyBorder="1" applyAlignment="1">
      <alignment horizontal="center" vertical="center" wrapText="1"/>
    </xf>
    <xf numFmtId="1" fontId="52" fillId="25" borderId="46" xfId="2" applyNumberFormat="1" applyFont="1" applyFill="1" applyBorder="1" applyAlignment="1">
      <alignment horizontal="center" vertical="center" wrapText="1"/>
    </xf>
    <xf numFmtId="1" fontId="24" fillId="0" borderId="44" xfId="2" applyNumberFormat="1" applyFont="1" applyFill="1" applyBorder="1" applyAlignment="1">
      <alignment horizontal="center" vertical="center" wrapText="1"/>
    </xf>
    <xf numFmtId="0" fontId="24" fillId="0" borderId="44" xfId="2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left"/>
    </xf>
    <xf numFmtId="0" fontId="25" fillId="25" borderId="57" xfId="2" applyFont="1" applyFill="1" applyBorder="1" applyAlignment="1">
      <alignment horizontal="center" vertical="center" wrapText="1"/>
    </xf>
    <xf numFmtId="0" fontId="25" fillId="25" borderId="57" xfId="2" applyFont="1" applyFill="1" applyBorder="1" applyAlignment="1">
      <alignment horizontal="center" wrapText="1"/>
    </xf>
    <xf numFmtId="0" fontId="115" fillId="25" borderId="57" xfId="2" applyFont="1" applyFill="1" applyBorder="1" applyAlignment="1">
      <alignment horizontal="center" wrapText="1"/>
    </xf>
    <xf numFmtId="0" fontId="25" fillId="25" borderId="49" xfId="2" applyFont="1" applyFill="1" applyBorder="1" applyAlignment="1">
      <alignment horizontal="center" wrapText="1"/>
    </xf>
    <xf numFmtId="0" fontId="28" fillId="25" borderId="49" xfId="2" applyFont="1" applyFill="1" applyBorder="1" applyAlignment="1">
      <alignment horizontal="center" wrapText="1"/>
    </xf>
    <xf numFmtId="0" fontId="28" fillId="25" borderId="46" xfId="2" applyFont="1" applyFill="1" applyBorder="1" applyAlignment="1">
      <alignment horizontal="center" wrapText="1"/>
    </xf>
    <xf numFmtId="0" fontId="30" fillId="0" borderId="0" xfId="2" applyFont="1" applyFill="1" applyBorder="1" applyAlignment="1">
      <alignment horizontal="center"/>
    </xf>
    <xf numFmtId="0" fontId="52" fillId="25" borderId="46" xfId="2" applyFont="1" applyFill="1" applyBorder="1" applyAlignment="1">
      <alignment horizontal="center" vertical="center" wrapText="1"/>
    </xf>
    <xf numFmtId="0" fontId="120" fillId="0" borderId="58" xfId="2" applyFont="1" applyFill="1" applyBorder="1" applyAlignment="1">
      <alignment horizontal="right" vertical="center" wrapText="1"/>
    </xf>
    <xf numFmtId="0" fontId="25" fillId="25" borderId="49" xfId="2" applyFont="1" applyFill="1" applyBorder="1" applyAlignment="1">
      <alignment horizontal="center" vertical="center" wrapText="1"/>
    </xf>
    <xf numFmtId="0" fontId="25" fillId="25" borderId="46" xfId="2" applyFont="1" applyFill="1" applyBorder="1" applyAlignment="1">
      <alignment horizontal="center" vertical="center" wrapText="1"/>
    </xf>
    <xf numFmtId="0" fontId="25" fillId="25" borderId="47" xfId="2" applyFont="1" applyFill="1" applyBorder="1" applyAlignment="1">
      <alignment horizontal="center" vertical="center" wrapText="1"/>
    </xf>
    <xf numFmtId="0" fontId="25" fillId="25" borderId="0" xfId="2" applyFont="1" applyFill="1" applyBorder="1" applyAlignment="1">
      <alignment horizontal="center" vertical="center" wrapText="1"/>
    </xf>
    <xf numFmtId="0" fontId="25" fillId="25" borderId="58" xfId="2" applyFont="1" applyFill="1" applyBorder="1" applyAlignment="1">
      <alignment horizontal="center" vertical="center" wrapText="1"/>
    </xf>
    <xf numFmtId="0" fontId="25" fillId="25" borderId="44" xfId="2" applyFont="1" applyFill="1" applyBorder="1" applyAlignment="1">
      <alignment horizontal="center" vertical="center" wrapText="1"/>
    </xf>
    <xf numFmtId="0" fontId="28" fillId="25" borderId="46" xfId="2" applyFont="1" applyFill="1" applyBorder="1" applyAlignment="1">
      <alignment horizontal="center" vertical="center" wrapText="1"/>
    </xf>
    <xf numFmtId="0" fontId="28" fillId="25" borderId="49" xfId="2" applyFont="1" applyFill="1" applyBorder="1" applyAlignment="1">
      <alignment horizontal="center" vertical="center" wrapText="1"/>
    </xf>
    <xf numFmtId="0" fontId="28" fillId="25" borderId="47" xfId="2" applyFont="1" applyFill="1" applyBorder="1" applyAlignment="1">
      <alignment horizontal="center" vertical="center" wrapText="1"/>
    </xf>
    <xf numFmtId="1" fontId="25" fillId="0" borderId="0" xfId="2" applyNumberFormat="1" applyFont="1" applyFill="1" applyBorder="1" applyAlignment="1">
      <alignment horizontal="center" vertical="center"/>
    </xf>
    <xf numFmtId="1" fontId="24" fillId="0" borderId="44" xfId="2" applyNumberFormat="1" applyFont="1" applyFill="1" applyBorder="1" applyAlignment="1">
      <alignment horizontal="center" wrapText="1"/>
    </xf>
    <xf numFmtId="0" fontId="24" fillId="0" borderId="44" xfId="2" applyFont="1" applyFill="1" applyBorder="1" applyAlignment="1">
      <alignment horizontal="center" wrapText="1"/>
    </xf>
    <xf numFmtId="0" fontId="28" fillId="25" borderId="52" xfId="2" applyFont="1" applyFill="1" applyBorder="1" applyAlignment="1">
      <alignment horizontal="center" wrapText="1"/>
    </xf>
    <xf numFmtId="0" fontId="28" fillId="25" borderId="44" xfId="2" applyFont="1" applyFill="1" applyBorder="1" applyAlignment="1">
      <alignment horizontal="center" wrapText="1"/>
    </xf>
    <xf numFmtId="0" fontId="23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center" vertical="top"/>
    </xf>
    <xf numFmtId="1" fontId="52" fillId="25" borderId="49" xfId="0" applyNumberFormat="1" applyFont="1" applyFill="1" applyBorder="1" applyAlignment="1">
      <alignment horizontal="center" vertical="center" wrapText="1"/>
    </xf>
    <xf numFmtId="0" fontId="52" fillId="25" borderId="46" xfId="0" applyFont="1" applyFill="1" applyBorder="1" applyAlignment="1">
      <alignment horizontal="center" vertical="center" wrapText="1"/>
    </xf>
    <xf numFmtId="0" fontId="36" fillId="25" borderId="54" xfId="0" applyFont="1" applyFill="1" applyBorder="1" applyAlignment="1">
      <alignment horizontal="center" vertical="center"/>
    </xf>
    <xf numFmtId="0" fontId="25" fillId="25" borderId="0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/>
    </xf>
    <xf numFmtId="1" fontId="30" fillId="0" borderId="0" xfId="0" applyNumberFormat="1" applyFont="1" applyFill="1" applyBorder="1" applyAlignment="1">
      <alignment horizontal="center" vertical="top"/>
    </xf>
    <xf numFmtId="0" fontId="30" fillId="0" borderId="0" xfId="0" applyFont="1" applyFill="1" applyBorder="1" applyAlignment="1">
      <alignment horizontal="center" vertical="center"/>
    </xf>
    <xf numFmtId="0" fontId="25" fillId="0" borderId="58" xfId="0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54" xfId="0" applyFont="1" applyFill="1" applyBorder="1" applyAlignment="1">
      <alignment horizontal="center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0" fontId="25" fillId="0" borderId="47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>
      <alignment horizontal="center" vertical="center" wrapText="1"/>
    </xf>
    <xf numFmtId="1" fontId="25" fillId="0" borderId="55" xfId="0" applyNumberFormat="1" applyFont="1" applyFill="1" applyBorder="1" applyAlignment="1">
      <alignment horizontal="center" vertical="center" wrapText="1"/>
    </xf>
    <xf numFmtId="0" fontId="25" fillId="0" borderId="51" xfId="0" applyFont="1" applyFill="1" applyBorder="1" applyAlignment="1">
      <alignment horizontal="center" vertical="center" wrapText="1"/>
    </xf>
    <xf numFmtId="1" fontId="127" fillId="0" borderId="44" xfId="0" applyNumberFormat="1" applyFont="1" applyFill="1" applyBorder="1" applyAlignment="1">
      <alignment horizontal="left" vertical="center"/>
    </xf>
    <xf numFmtId="0" fontId="115" fillId="25" borderId="45" xfId="0" applyFont="1" applyFill="1" applyBorder="1" applyAlignment="1">
      <alignment horizontal="center" wrapText="1"/>
    </xf>
    <xf numFmtId="0" fontId="115" fillId="25" borderId="58" xfId="0" applyFont="1" applyFill="1" applyBorder="1" applyAlignment="1">
      <alignment horizontal="center" wrapText="1"/>
    </xf>
    <xf numFmtId="0" fontId="115" fillId="25" borderId="48" xfId="0" applyFont="1" applyFill="1" applyBorder="1" applyAlignment="1">
      <alignment horizontal="center" wrapText="1"/>
    </xf>
    <xf numFmtId="0" fontId="115" fillId="25" borderId="0" xfId="0" applyFont="1" applyFill="1" applyBorder="1" applyAlignment="1">
      <alignment horizontal="center" wrapText="1"/>
    </xf>
    <xf numFmtId="0" fontId="25" fillId="25" borderId="45" xfId="0" applyFont="1" applyFill="1" applyBorder="1" applyAlignment="1">
      <alignment horizontal="center" wrapText="1"/>
    </xf>
    <xf numFmtId="0" fontId="25" fillId="25" borderId="58" xfId="0" applyFont="1" applyFill="1" applyBorder="1" applyAlignment="1">
      <alignment horizontal="center" wrapText="1"/>
    </xf>
    <xf numFmtId="0" fontId="25" fillId="25" borderId="48" xfId="0" applyFont="1" applyFill="1" applyBorder="1" applyAlignment="1">
      <alignment horizontal="center" wrapText="1"/>
    </xf>
    <xf numFmtId="0" fontId="25" fillId="25" borderId="56" xfId="0" applyFont="1" applyFill="1" applyBorder="1" applyAlignment="1">
      <alignment horizontal="center" wrapText="1"/>
    </xf>
    <xf numFmtId="1" fontId="28" fillId="25" borderId="52" xfId="0" applyNumberFormat="1" applyFont="1" applyFill="1" applyBorder="1" applyAlignment="1">
      <alignment horizontal="center" vertical="top"/>
    </xf>
    <xf numFmtId="0" fontId="28" fillId="25" borderId="44" xfId="0" applyFont="1" applyFill="1" applyBorder="1" applyAlignment="1">
      <alignment horizontal="center" vertical="top"/>
    </xf>
    <xf numFmtId="0" fontId="28" fillId="25" borderId="55" xfId="0" applyFont="1" applyFill="1" applyBorder="1" applyAlignment="1">
      <alignment horizontal="center" vertical="top"/>
    </xf>
    <xf numFmtId="1" fontId="117" fillId="25" borderId="52" xfId="0" applyNumberFormat="1" applyFont="1" applyFill="1" applyBorder="1" applyAlignment="1">
      <alignment horizontal="center" vertical="top"/>
    </xf>
    <xf numFmtId="0" fontId="117" fillId="25" borderId="44" xfId="0" applyFont="1" applyFill="1" applyBorder="1" applyAlignment="1">
      <alignment horizontal="center" vertical="top"/>
    </xf>
    <xf numFmtId="0" fontId="25" fillId="25" borderId="54" xfId="0" applyFont="1" applyFill="1" applyBorder="1" applyAlignment="1">
      <alignment horizontal="center" wrapText="1"/>
    </xf>
    <xf numFmtId="0" fontId="25" fillId="25" borderId="55" xfId="0" applyFont="1" applyFill="1" applyBorder="1" applyAlignment="1">
      <alignment horizontal="center" wrapText="1"/>
    </xf>
    <xf numFmtId="0" fontId="25" fillId="25" borderId="50" xfId="0" applyFont="1" applyFill="1" applyBorder="1" applyAlignment="1">
      <alignment horizontal="center" wrapText="1"/>
    </xf>
    <xf numFmtId="0" fontId="25" fillId="25" borderId="51" xfId="0" applyFont="1" applyFill="1" applyBorder="1" applyAlignment="1">
      <alignment horizontal="center" wrapText="1"/>
    </xf>
    <xf numFmtId="0" fontId="115" fillId="25" borderId="44" xfId="0" applyFont="1" applyFill="1" applyBorder="1" applyAlignment="1">
      <alignment horizontal="center" wrapText="1"/>
    </xf>
    <xf numFmtId="0" fontId="25" fillId="25" borderId="46" xfId="0" applyFont="1" applyFill="1" applyBorder="1" applyAlignment="1">
      <alignment horizontal="center" wrapText="1"/>
    </xf>
    <xf numFmtId="0" fontId="25" fillId="25" borderId="47" xfId="0" applyFont="1" applyFill="1" applyBorder="1" applyAlignment="1">
      <alignment horizontal="center" wrapText="1"/>
    </xf>
    <xf numFmtId="1" fontId="28" fillId="25" borderId="44" xfId="0" applyNumberFormat="1" applyFont="1" applyFill="1" applyBorder="1" applyAlignment="1">
      <alignment horizontal="center" vertical="top"/>
    </xf>
    <xf numFmtId="1" fontId="28" fillId="25" borderId="55" xfId="0" applyNumberFormat="1" applyFont="1" applyFill="1" applyBorder="1" applyAlignment="1">
      <alignment horizontal="center" vertical="top"/>
    </xf>
    <xf numFmtId="1" fontId="117" fillId="25" borderId="44" xfId="0" applyNumberFormat="1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justify" vertical="top" wrapText="1"/>
    </xf>
    <xf numFmtId="0" fontId="23" fillId="0" borderId="0" xfId="0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vertical="center" wrapText="1"/>
    </xf>
    <xf numFmtId="0" fontId="28" fillId="25" borderId="58" xfId="0" applyFont="1" applyFill="1" applyBorder="1" applyAlignment="1">
      <alignment horizontal="center" vertical="center" wrapText="1"/>
    </xf>
    <xf numFmtId="0" fontId="52" fillId="25" borderId="49" xfId="0" applyFont="1" applyFill="1" applyBorder="1" applyAlignment="1">
      <alignment horizontal="center" vertical="center"/>
    </xf>
    <xf numFmtId="0" fontId="52" fillId="25" borderId="46" xfId="0" applyFont="1" applyFill="1" applyBorder="1" applyAlignment="1">
      <alignment horizontal="center" vertical="center"/>
    </xf>
    <xf numFmtId="0" fontId="28" fillId="25" borderId="58" xfId="0" applyFont="1" applyFill="1" applyBorder="1" applyAlignment="1">
      <alignment horizontal="center" vertical="top" wrapText="1"/>
    </xf>
    <xf numFmtId="0" fontId="28" fillId="25" borderId="56" xfId="0" applyFont="1" applyFill="1" applyBorder="1" applyAlignment="1">
      <alignment horizontal="center" vertical="top" wrapText="1"/>
    </xf>
    <xf numFmtId="0" fontId="28" fillId="25" borderId="49" xfId="0" applyFont="1" applyFill="1" applyBorder="1" applyAlignment="1">
      <alignment horizontal="center" vertical="center" wrapText="1"/>
    </xf>
    <xf numFmtId="0" fontId="28" fillId="25" borderId="46" xfId="0" applyFont="1" applyFill="1" applyBorder="1" applyAlignment="1">
      <alignment horizontal="center" vertical="center" wrapText="1"/>
    </xf>
    <xf numFmtId="0" fontId="28" fillId="25" borderId="47" xfId="0" applyFont="1" applyFill="1" applyBorder="1" applyAlignment="1">
      <alignment horizontal="center" vertical="center" wrapText="1"/>
    </xf>
    <xf numFmtId="0" fontId="127" fillId="0" borderId="44" xfId="0" applyFont="1" applyFill="1" applyBorder="1" applyAlignment="1">
      <alignment horizontal="left" vertical="center"/>
    </xf>
    <xf numFmtId="0" fontId="25" fillId="25" borderId="53" xfId="0" applyFont="1" applyFill="1" applyBorder="1" applyAlignment="1">
      <alignment horizontal="center" wrapText="1"/>
    </xf>
    <xf numFmtId="0" fontId="25" fillId="0" borderId="58" xfId="0" applyFont="1" applyFill="1" applyBorder="1" applyAlignment="1">
      <alignment horizontal="left" vertical="top" wrapText="1"/>
    </xf>
    <xf numFmtId="0" fontId="25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wrapText="1"/>
    </xf>
    <xf numFmtId="0" fontId="25" fillId="0" borderId="58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1" fontId="30" fillId="0" borderId="0" xfId="0" applyNumberFormat="1" applyFont="1" applyFill="1" applyBorder="1" applyAlignment="1">
      <alignment horizontal="center" vertical="top" wrapText="1"/>
    </xf>
    <xf numFmtId="1" fontId="127" fillId="0" borderId="44" xfId="2" applyNumberFormat="1" applyFont="1" applyFill="1" applyBorder="1" applyAlignment="1">
      <alignment horizontal="left" vertical="top" wrapText="1"/>
    </xf>
    <xf numFmtId="0" fontId="127" fillId="0" borderId="44" xfId="2" applyFont="1" applyFill="1" applyBorder="1" applyAlignment="1">
      <alignment horizontal="left" vertical="top" wrapText="1"/>
    </xf>
    <xf numFmtId="0" fontId="28" fillId="25" borderId="47" xfId="2" applyFont="1" applyFill="1" applyBorder="1" applyAlignment="1">
      <alignment horizontal="center" wrapText="1"/>
    </xf>
    <xf numFmtId="0" fontId="25" fillId="25" borderId="44" xfId="0" applyFont="1" applyFill="1" applyBorder="1" applyAlignment="1">
      <alignment horizontal="center" wrapText="1"/>
    </xf>
    <xf numFmtId="0" fontId="115" fillId="25" borderId="0" xfId="0" applyFont="1" applyFill="1" applyBorder="1" applyAlignment="1">
      <alignment horizontal="center" vertical="center" wrapText="1"/>
    </xf>
    <xf numFmtId="0" fontId="115" fillId="25" borderId="56" xfId="0" applyFont="1" applyFill="1" applyBorder="1" applyAlignment="1">
      <alignment horizontal="center" vertical="center" wrapText="1"/>
    </xf>
    <xf numFmtId="0" fontId="115" fillId="25" borderId="54" xfId="0" applyFont="1" applyFill="1" applyBorder="1" applyAlignment="1">
      <alignment horizontal="center" vertical="center" wrapText="1"/>
    </xf>
    <xf numFmtId="0" fontId="115" fillId="25" borderId="52" xfId="0" applyFont="1" applyFill="1" applyBorder="1" applyAlignment="1">
      <alignment horizontal="center" wrapText="1"/>
    </xf>
    <xf numFmtId="0" fontId="28" fillId="25" borderId="58" xfId="0" applyFont="1" applyFill="1" applyBorder="1" applyAlignment="1">
      <alignment horizontal="center" vertical="center"/>
    </xf>
    <xf numFmtId="0" fontId="28" fillId="25" borderId="0" xfId="0" applyFont="1" applyFill="1" applyBorder="1" applyAlignment="1">
      <alignment horizontal="center" vertical="center"/>
    </xf>
    <xf numFmtId="0" fontId="28" fillId="25" borderId="56" xfId="0" applyFont="1" applyFill="1" applyBorder="1" applyAlignment="1">
      <alignment horizontal="center" vertical="center"/>
    </xf>
    <xf numFmtId="0" fontId="115" fillId="25" borderId="45" xfId="0" applyFont="1" applyFill="1" applyBorder="1" applyAlignment="1">
      <alignment horizontal="center" vertical="center" wrapText="1"/>
    </xf>
    <xf numFmtId="0" fontId="115" fillId="25" borderId="48" xfId="0" applyFont="1" applyFill="1" applyBorder="1" applyAlignment="1">
      <alignment horizontal="center" vertical="center" wrapText="1"/>
    </xf>
    <xf numFmtId="0" fontId="25" fillId="25" borderId="52" xfId="0" applyFont="1" applyFill="1" applyBorder="1" applyAlignment="1">
      <alignment horizontal="center" wrapText="1"/>
    </xf>
    <xf numFmtId="165" fontId="25" fillId="0" borderId="0" xfId="2" applyNumberFormat="1" applyFont="1" applyFill="1" applyBorder="1" applyAlignment="1">
      <alignment horizontal="center" wrapText="1"/>
    </xf>
    <xf numFmtId="0" fontId="40" fillId="0" borderId="0" xfId="2" applyFont="1" applyFill="1" applyAlignment="1">
      <alignment horizontal="left" vertical="center" wrapText="1"/>
    </xf>
    <xf numFmtId="0" fontId="40" fillId="0" borderId="0" xfId="2" applyFont="1" applyFill="1" applyAlignment="1">
      <alignment horizontal="left" vertical="center"/>
    </xf>
    <xf numFmtId="0" fontId="52" fillId="0" borderId="0" xfId="2" applyFont="1" applyFill="1" applyAlignment="1">
      <alignment horizontal="center"/>
    </xf>
    <xf numFmtId="0" fontId="25" fillId="0" borderId="0" xfId="2" applyFont="1" applyFill="1" applyBorder="1" applyAlignment="1">
      <alignment horizontal="left"/>
    </xf>
    <xf numFmtId="0" fontId="25" fillId="0" borderId="0" xfId="2" applyFont="1" applyFill="1" applyBorder="1" applyAlignment="1">
      <alignment horizontal="left" vertical="top" wrapText="1"/>
    </xf>
    <xf numFmtId="0" fontId="113" fillId="0" borderId="0" xfId="2" applyFont="1" applyFill="1" applyBorder="1" applyAlignment="1">
      <alignment horizontal="center"/>
    </xf>
    <xf numFmtId="0" fontId="52" fillId="0" borderId="0" xfId="2" applyFont="1" applyFill="1" applyBorder="1" applyAlignment="1">
      <alignment horizontal="center"/>
    </xf>
    <xf numFmtId="3" fontId="25" fillId="72" borderId="0" xfId="2" applyNumberFormat="1" applyFont="1" applyFill="1" applyBorder="1" applyAlignment="1">
      <alignment horizontal="center" vertical="center" wrapText="1"/>
    </xf>
    <xf numFmtId="0" fontId="119" fillId="3" borderId="25" xfId="2" applyFont="1" applyFill="1" applyBorder="1" applyAlignment="1">
      <alignment horizontal="center" vertical="center" wrapText="1"/>
    </xf>
    <xf numFmtId="0" fontId="119" fillId="3" borderId="26" xfId="2" applyFont="1" applyFill="1" applyBorder="1" applyAlignment="1">
      <alignment horizontal="center" vertical="center" wrapText="1"/>
    </xf>
    <xf numFmtId="0" fontId="119" fillId="3" borderId="27" xfId="2" applyFont="1" applyFill="1" applyBorder="1" applyAlignment="1">
      <alignment horizontal="center" vertical="center" wrapText="1"/>
    </xf>
    <xf numFmtId="3" fontId="25" fillId="25" borderId="0" xfId="2" applyNumberFormat="1" applyFont="1" applyFill="1" applyBorder="1" applyAlignment="1">
      <alignment horizontal="center" vertical="center" wrapText="1"/>
    </xf>
    <xf numFmtId="0" fontId="119" fillId="9" borderId="41" xfId="2" applyFont="1" applyFill="1" applyBorder="1" applyAlignment="1">
      <alignment horizontal="center" vertical="center" wrapText="1"/>
    </xf>
    <xf numFmtId="0" fontId="119" fillId="9" borderId="42" xfId="2" applyFont="1" applyFill="1" applyBorder="1" applyAlignment="1">
      <alignment horizontal="center" vertical="center" wrapText="1"/>
    </xf>
    <xf numFmtId="0" fontId="119" fillId="9" borderId="43" xfId="2" applyFont="1" applyFill="1" applyBorder="1" applyAlignment="1">
      <alignment horizontal="center" vertical="center" wrapText="1"/>
    </xf>
    <xf numFmtId="3" fontId="25" fillId="72" borderId="28" xfId="2" applyNumberFormat="1" applyFont="1" applyFill="1" applyBorder="1" applyAlignment="1">
      <alignment horizontal="center" vertical="center" wrapText="1"/>
    </xf>
    <xf numFmtId="3" fontId="25" fillId="72" borderId="29" xfId="2" applyNumberFormat="1" applyFont="1" applyFill="1" applyBorder="1" applyAlignment="1">
      <alignment horizontal="center" vertical="center" wrapText="1"/>
    </xf>
    <xf numFmtId="3" fontId="25" fillId="72" borderId="30" xfId="2" applyNumberFormat="1" applyFont="1" applyFill="1" applyBorder="1" applyAlignment="1">
      <alignment horizontal="center" vertical="center" wrapText="1"/>
    </xf>
    <xf numFmtId="3" fontId="25" fillId="72" borderId="31" xfId="2" applyNumberFormat="1" applyFont="1" applyFill="1" applyBorder="1" applyAlignment="1">
      <alignment horizontal="center" vertical="center" wrapText="1"/>
    </xf>
    <xf numFmtId="3" fontId="25" fillId="72" borderId="32" xfId="2" applyNumberFormat="1" applyFont="1" applyFill="1" applyBorder="1" applyAlignment="1">
      <alignment horizontal="center" vertical="center" wrapText="1"/>
    </xf>
    <xf numFmtId="165" fontId="25" fillId="23" borderId="0" xfId="2" applyNumberFormat="1" applyFont="1" applyFill="1" applyBorder="1" applyAlignment="1">
      <alignment horizontal="center" vertical="center" wrapText="1"/>
    </xf>
    <xf numFmtId="3" fontId="25" fillId="74" borderId="0" xfId="2" applyNumberFormat="1" applyFont="1" applyFill="1" applyBorder="1" applyAlignment="1">
      <alignment horizontal="center" vertical="center" wrapText="1"/>
    </xf>
    <xf numFmtId="3" fontId="25" fillId="75" borderId="0" xfId="2" applyNumberFormat="1" applyFont="1" applyFill="1" applyBorder="1" applyAlignment="1">
      <alignment horizontal="center" vertical="center" wrapText="1"/>
    </xf>
    <xf numFmtId="0" fontId="25" fillId="26" borderId="0" xfId="2" applyFont="1" applyFill="1" applyBorder="1" applyAlignment="1">
      <alignment horizontal="center" textRotation="180"/>
    </xf>
    <xf numFmtId="3" fontId="25" fillId="73" borderId="0" xfId="2" applyNumberFormat="1" applyFont="1" applyFill="1" applyBorder="1" applyAlignment="1">
      <alignment horizontal="center" vertical="center" wrapText="1"/>
    </xf>
    <xf numFmtId="0" fontId="119" fillId="74" borderId="33" xfId="2" applyFont="1" applyFill="1" applyBorder="1" applyAlignment="1">
      <alignment horizontal="center" vertical="center" wrapText="1"/>
    </xf>
    <xf numFmtId="0" fontId="119" fillId="74" borderId="34" xfId="2" applyFont="1" applyFill="1" applyBorder="1" applyAlignment="1">
      <alignment horizontal="center" vertical="center" wrapText="1"/>
    </xf>
    <xf numFmtId="0" fontId="119" fillId="74" borderId="35" xfId="2" applyFont="1" applyFill="1" applyBorder="1" applyAlignment="1">
      <alignment horizontal="center" vertical="center" wrapText="1"/>
    </xf>
    <xf numFmtId="165" fontId="25" fillId="74" borderId="0" xfId="2" applyNumberFormat="1" applyFont="1" applyFill="1" applyBorder="1" applyAlignment="1">
      <alignment horizontal="center" vertical="center" wrapText="1"/>
    </xf>
    <xf numFmtId="3" fontId="25" fillId="23" borderId="36" xfId="2" applyNumberFormat="1" applyFont="1" applyFill="1" applyBorder="1" applyAlignment="1">
      <alignment horizontal="center" vertical="center" wrapText="1"/>
    </xf>
    <xf numFmtId="3" fontId="25" fillId="23" borderId="0" xfId="2" applyNumberFormat="1" applyFont="1" applyFill="1" applyBorder="1" applyAlignment="1">
      <alignment horizontal="center" vertical="center" wrapText="1"/>
    </xf>
    <xf numFmtId="3" fontId="25" fillId="23" borderId="37" xfId="2" applyNumberFormat="1" applyFont="1" applyFill="1" applyBorder="1" applyAlignment="1">
      <alignment horizontal="center" vertical="center" wrapText="1"/>
    </xf>
    <xf numFmtId="3" fontId="25" fillId="23" borderId="38" xfId="2" applyNumberFormat="1" applyFont="1" applyFill="1" applyBorder="1" applyAlignment="1">
      <alignment horizontal="center" vertical="center" wrapText="1"/>
    </xf>
    <xf numFmtId="3" fontId="25" fillId="23" borderId="39" xfId="2" applyNumberFormat="1" applyFont="1" applyFill="1" applyBorder="1" applyAlignment="1">
      <alignment horizontal="center" vertical="center" wrapText="1"/>
    </xf>
    <xf numFmtId="3" fontId="25" fillId="23" borderId="40" xfId="2" applyNumberFormat="1" applyFont="1" applyFill="1" applyBorder="1" applyAlignment="1">
      <alignment horizontal="center" vertical="center" wrapText="1"/>
    </xf>
    <xf numFmtId="0" fontId="119" fillId="2" borderId="59" xfId="2" applyFont="1" applyFill="1" applyBorder="1" applyAlignment="1">
      <alignment horizontal="center" wrapText="1"/>
    </xf>
    <xf numFmtId="0" fontId="119" fillId="2" borderId="60" xfId="2" applyFont="1" applyFill="1" applyBorder="1" applyAlignment="1">
      <alignment horizontal="center" wrapText="1"/>
    </xf>
    <xf numFmtId="0" fontId="119" fillId="2" borderId="61" xfId="2" applyFont="1" applyFill="1" applyBorder="1" applyAlignment="1">
      <alignment horizontal="center" wrapText="1"/>
    </xf>
    <xf numFmtId="165" fontId="25" fillId="9" borderId="0" xfId="2" applyNumberFormat="1" applyFont="1" applyFill="1" applyBorder="1" applyAlignment="1">
      <alignment horizontal="center" vertical="center" wrapText="1"/>
    </xf>
  </cellXfs>
  <cellStyles count="1538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19" xfId="1536" xr:uid="{00000000-0005-0000-0000-0000CD010000}"/>
    <cellStyle name="Normální 19 2" xfId="1537" xr:uid="{00000000-0005-0000-0000-0000CE010000}"/>
    <cellStyle name="Normální 2" xfId="2" xr:uid="{00000000-0005-0000-0000-0000CF010000}"/>
    <cellStyle name="Normální 2 2" xfId="14" xr:uid="{00000000-0005-0000-0000-0000D0010000}"/>
    <cellStyle name="Normální 2 2 2" xfId="15" xr:uid="{00000000-0005-0000-0000-0000D1010000}"/>
    <cellStyle name="Normální 2 2 3" xfId="529" xr:uid="{00000000-0005-0000-0000-0000D2010000}"/>
    <cellStyle name="Normální 2 2 4" xfId="530" xr:uid="{00000000-0005-0000-0000-0000D3010000}"/>
    <cellStyle name="Normální 2 3" xfId="20" xr:uid="{00000000-0005-0000-0000-0000D4010000}"/>
    <cellStyle name="normální 2 4" xfId="531" xr:uid="{00000000-0005-0000-0000-0000D5010000}"/>
    <cellStyle name="Normální 2 5" xfId="532" xr:uid="{00000000-0005-0000-0000-0000D6010000}"/>
    <cellStyle name="Normální 2 6" xfId="533" xr:uid="{00000000-0005-0000-0000-0000D7010000}"/>
    <cellStyle name="Normální 2 7" xfId="1535" xr:uid="{00000000-0005-0000-0000-0000D8010000}"/>
    <cellStyle name="normální 2_120301 Výkazy PDS 11" xfId="534" xr:uid="{00000000-0005-0000-0000-0000D9010000}"/>
    <cellStyle name="Normální 3" xfId="5" xr:uid="{00000000-0005-0000-0000-0000DA010000}"/>
    <cellStyle name="Normální 3 2" xfId="535" xr:uid="{00000000-0005-0000-0000-0000DB010000}"/>
    <cellStyle name="Normální 3 2 2" xfId="536" xr:uid="{00000000-0005-0000-0000-0000DC010000}"/>
    <cellStyle name="normální 3 3" xfId="537" xr:uid="{00000000-0005-0000-0000-0000DD010000}"/>
    <cellStyle name="Normální 3 4" xfId="538" xr:uid="{00000000-0005-0000-0000-0000DE010000}"/>
    <cellStyle name="Normální 3 5" xfId="539" xr:uid="{00000000-0005-0000-0000-0000DF010000}"/>
    <cellStyle name="Normální 4" xfId="6" xr:uid="{00000000-0005-0000-0000-0000E0010000}"/>
    <cellStyle name="Normální 4 2" xfId="75" xr:uid="{00000000-0005-0000-0000-0000E1010000}"/>
    <cellStyle name="Normální 4 2 2" xfId="540" xr:uid="{00000000-0005-0000-0000-0000E2010000}"/>
    <cellStyle name="Normální 4 2 3" xfId="541" xr:uid="{00000000-0005-0000-0000-0000E3010000}"/>
    <cellStyle name="Normální 5" xfId="16" xr:uid="{00000000-0005-0000-0000-0000E4010000}"/>
    <cellStyle name="Normální 5 2" xfId="17" xr:uid="{00000000-0005-0000-0000-0000E5010000}"/>
    <cellStyle name="Normální 5 2 2" xfId="76" xr:uid="{00000000-0005-0000-0000-0000E6010000}"/>
    <cellStyle name="Normální 5 3" xfId="19" xr:uid="{00000000-0005-0000-0000-0000E7010000}"/>
    <cellStyle name="Normální 5 4" xfId="77" xr:uid="{00000000-0005-0000-0000-0000E8010000}"/>
    <cellStyle name="Normální 6" xfId="18" xr:uid="{00000000-0005-0000-0000-0000E9010000}"/>
    <cellStyle name="Normální 6 2" xfId="78" xr:uid="{00000000-0005-0000-0000-0000EA010000}"/>
    <cellStyle name="Normální 6 3" xfId="542" xr:uid="{00000000-0005-0000-0000-0000EB010000}"/>
    <cellStyle name="Normální 7" xfId="21" xr:uid="{00000000-0005-0000-0000-0000EC010000}"/>
    <cellStyle name="Normální 7 2" xfId="57" xr:uid="{00000000-0005-0000-0000-0000ED010000}"/>
    <cellStyle name="Normální 7 3" xfId="79" xr:uid="{00000000-0005-0000-0000-0000EE010000}"/>
    <cellStyle name="Normální 8" xfId="22" xr:uid="{00000000-0005-0000-0000-0000EF010000}"/>
    <cellStyle name="Normální 8 2" xfId="80" xr:uid="{00000000-0005-0000-0000-0000F0010000}"/>
    <cellStyle name="Normální 9" xfId="23" xr:uid="{00000000-0005-0000-0000-0000F1010000}"/>
    <cellStyle name="Normální 9 2" xfId="81" xr:uid="{00000000-0005-0000-0000-0000F2010000}"/>
    <cellStyle name="Normální 9 3" xfId="543" xr:uid="{00000000-0005-0000-0000-0000F3010000}"/>
    <cellStyle name="Normální 91" xfId="544" xr:uid="{00000000-0005-0000-0000-0000F4010000}"/>
    <cellStyle name="O…‹aO‚e [0.00]_Region Orders (2)" xfId="545" xr:uid="{00000000-0005-0000-0000-0000F5010000}"/>
    <cellStyle name="O…‹aO‚e_Region Orders (2)" xfId="546" xr:uid="{00000000-0005-0000-0000-0000F6010000}"/>
    <cellStyle name="per.style" xfId="547" xr:uid="{00000000-0005-0000-0000-0000F7010000}"/>
    <cellStyle name="per.style 2" xfId="548" xr:uid="{00000000-0005-0000-0000-0000F8010000}"/>
    <cellStyle name="per.style 3" xfId="549" xr:uid="{00000000-0005-0000-0000-0000F9010000}"/>
    <cellStyle name="per.style_110310_Výkazy CEPS 10_13062011" xfId="550" xr:uid="{00000000-0005-0000-0000-0000FA010000}"/>
    <cellStyle name="Percent [2]" xfId="551" xr:uid="{00000000-0005-0000-0000-0000FB010000}"/>
    <cellStyle name="Percent [2] 2" xfId="552" xr:uid="{00000000-0005-0000-0000-0000FC010000}"/>
    <cellStyle name="Percent [2] 3" xfId="553" xr:uid="{00000000-0005-0000-0000-0000FD010000}"/>
    <cellStyle name="Pevný" xfId="82" xr:uid="{00000000-0005-0000-0000-0000FE010000}"/>
    <cellStyle name="PEVNÝ 2" xfId="554" xr:uid="{00000000-0005-0000-0000-0000FF010000}"/>
    <cellStyle name="PEVNÝ 2 2" xfId="555" xr:uid="{00000000-0005-0000-0000-000000020000}"/>
    <cellStyle name="PEVNÝ 2 3" xfId="556" xr:uid="{00000000-0005-0000-0000-000001020000}"/>
    <cellStyle name="Poznámka 2" xfId="557" xr:uid="{00000000-0005-0000-0000-000002020000}"/>
    <cellStyle name="Poznámka 2 10" xfId="558" xr:uid="{00000000-0005-0000-0000-000003020000}"/>
    <cellStyle name="Poznámka 2 11" xfId="559" xr:uid="{00000000-0005-0000-0000-000004020000}"/>
    <cellStyle name="Poznámka 2 12" xfId="560" xr:uid="{00000000-0005-0000-0000-000005020000}"/>
    <cellStyle name="Poznámka 2 2" xfId="561" xr:uid="{00000000-0005-0000-0000-000006020000}"/>
    <cellStyle name="Poznámka 2 2 10" xfId="562" xr:uid="{00000000-0005-0000-0000-000007020000}"/>
    <cellStyle name="Poznámka 2 2 2" xfId="563" xr:uid="{00000000-0005-0000-0000-000008020000}"/>
    <cellStyle name="Poznámka 2 2 3" xfId="564" xr:uid="{00000000-0005-0000-0000-000009020000}"/>
    <cellStyle name="Poznámka 2 2 4" xfId="565" xr:uid="{00000000-0005-0000-0000-00000A020000}"/>
    <cellStyle name="Poznámka 2 2 5" xfId="566" xr:uid="{00000000-0005-0000-0000-00000B020000}"/>
    <cellStyle name="Poznámka 2 2 6" xfId="567" xr:uid="{00000000-0005-0000-0000-00000C020000}"/>
    <cellStyle name="Poznámka 2 2 7" xfId="568" xr:uid="{00000000-0005-0000-0000-00000D020000}"/>
    <cellStyle name="Poznámka 2 2 8" xfId="569" xr:uid="{00000000-0005-0000-0000-00000E020000}"/>
    <cellStyle name="Poznámka 2 2 9" xfId="570" xr:uid="{00000000-0005-0000-0000-00000F020000}"/>
    <cellStyle name="Poznámka 2 3" xfId="571" xr:uid="{00000000-0005-0000-0000-000010020000}"/>
    <cellStyle name="Poznámka 2 3 10" xfId="572" xr:uid="{00000000-0005-0000-0000-000011020000}"/>
    <cellStyle name="Poznámka 2 3 2" xfId="573" xr:uid="{00000000-0005-0000-0000-000012020000}"/>
    <cellStyle name="Poznámka 2 3 3" xfId="574" xr:uid="{00000000-0005-0000-0000-000013020000}"/>
    <cellStyle name="Poznámka 2 3 4" xfId="575" xr:uid="{00000000-0005-0000-0000-000014020000}"/>
    <cellStyle name="Poznámka 2 3 5" xfId="576" xr:uid="{00000000-0005-0000-0000-000015020000}"/>
    <cellStyle name="Poznámka 2 3 6" xfId="577" xr:uid="{00000000-0005-0000-0000-000016020000}"/>
    <cellStyle name="Poznámka 2 3 7" xfId="578" xr:uid="{00000000-0005-0000-0000-000017020000}"/>
    <cellStyle name="Poznámka 2 3 8" xfId="579" xr:uid="{00000000-0005-0000-0000-000018020000}"/>
    <cellStyle name="Poznámka 2 3 9" xfId="580" xr:uid="{00000000-0005-0000-0000-000019020000}"/>
    <cellStyle name="Poznámka 2 4" xfId="581" xr:uid="{00000000-0005-0000-0000-00001A020000}"/>
    <cellStyle name="Poznámka 2 5" xfId="582" xr:uid="{00000000-0005-0000-0000-00001B020000}"/>
    <cellStyle name="Poznámka 2 6" xfId="583" xr:uid="{00000000-0005-0000-0000-00001C020000}"/>
    <cellStyle name="Poznámka 2 7" xfId="584" xr:uid="{00000000-0005-0000-0000-00001D020000}"/>
    <cellStyle name="Poznámka 2 8" xfId="585" xr:uid="{00000000-0005-0000-0000-00001E020000}"/>
    <cellStyle name="Poznámka 2 9" xfId="586" xr:uid="{00000000-0005-0000-0000-00001F020000}"/>
    <cellStyle name="pricing" xfId="587" xr:uid="{00000000-0005-0000-0000-000020020000}"/>
    <cellStyle name="pricing 2" xfId="588" xr:uid="{00000000-0005-0000-0000-000021020000}"/>
    <cellStyle name="procent 2" xfId="589" xr:uid="{00000000-0005-0000-0000-000022020000}"/>
    <cellStyle name="procent 2 2" xfId="590" xr:uid="{00000000-0005-0000-0000-000023020000}"/>
    <cellStyle name="Procenta" xfId="1" builtinId="5"/>
    <cellStyle name="Procenta 2" xfId="7" xr:uid="{00000000-0005-0000-0000-000025020000}"/>
    <cellStyle name="Procenta 2 2" xfId="3" xr:uid="{00000000-0005-0000-0000-000026020000}"/>
    <cellStyle name="Procenta 2 3" xfId="83" xr:uid="{00000000-0005-0000-0000-000027020000}"/>
    <cellStyle name="Procenta 2 4" xfId="591" xr:uid="{00000000-0005-0000-0000-000028020000}"/>
    <cellStyle name="Procenta 2 5" xfId="592" xr:uid="{00000000-0005-0000-0000-000029020000}"/>
    <cellStyle name="Procenta 3" xfId="84" xr:uid="{00000000-0005-0000-0000-00002A020000}"/>
    <cellStyle name="Procenta 3 2" xfId="85" xr:uid="{00000000-0005-0000-0000-00002B020000}"/>
    <cellStyle name="Procenta 4" xfId="593" xr:uid="{00000000-0005-0000-0000-00002C020000}"/>
    <cellStyle name="Propojená buňka 2" xfId="594" xr:uid="{00000000-0005-0000-0000-00002D020000}"/>
    <cellStyle name="PSChar" xfId="595" xr:uid="{00000000-0005-0000-0000-00002E020000}"/>
    <cellStyle name="PSChar 2" xfId="596" xr:uid="{00000000-0005-0000-0000-00002F020000}"/>
    <cellStyle name="PSChar 3" xfId="597" xr:uid="{00000000-0005-0000-0000-000030020000}"/>
    <cellStyle name="RevList" xfId="598" xr:uid="{00000000-0005-0000-0000-000031020000}"/>
    <cellStyle name="RevList 2" xfId="599" xr:uid="{00000000-0005-0000-0000-000032020000}"/>
    <cellStyle name="RevList 3" xfId="600" xr:uid="{00000000-0005-0000-0000-000033020000}"/>
    <cellStyle name="RevList_110310_Výkazy CEPS 10_13062011" xfId="601" xr:uid="{00000000-0005-0000-0000-000034020000}"/>
    <cellStyle name="RowLevel_1_BE (2)" xfId="602" xr:uid="{00000000-0005-0000-0000-000035020000}"/>
    <cellStyle name="SAPBEXaggData" xfId="8" xr:uid="{00000000-0005-0000-0000-000036020000}"/>
    <cellStyle name="SAPBEXaggData 10" xfId="603" xr:uid="{00000000-0005-0000-0000-000037020000}"/>
    <cellStyle name="SAPBEXaggData 11" xfId="604" xr:uid="{00000000-0005-0000-0000-000038020000}"/>
    <cellStyle name="SAPBEXaggData 2" xfId="605" xr:uid="{00000000-0005-0000-0000-000039020000}"/>
    <cellStyle name="SAPBEXaggData 2 10" xfId="606" xr:uid="{00000000-0005-0000-0000-00003A020000}"/>
    <cellStyle name="SAPBEXaggData 2 11" xfId="607" xr:uid="{00000000-0005-0000-0000-00003B020000}"/>
    <cellStyle name="SAPBEXaggData 2 2" xfId="608" xr:uid="{00000000-0005-0000-0000-00003C020000}"/>
    <cellStyle name="SAPBEXaggData 2 3" xfId="609" xr:uid="{00000000-0005-0000-0000-00003D020000}"/>
    <cellStyle name="SAPBEXaggData 2 4" xfId="610" xr:uid="{00000000-0005-0000-0000-00003E020000}"/>
    <cellStyle name="SAPBEXaggData 2 5" xfId="611" xr:uid="{00000000-0005-0000-0000-00003F020000}"/>
    <cellStyle name="SAPBEXaggData 2 6" xfId="612" xr:uid="{00000000-0005-0000-0000-000040020000}"/>
    <cellStyle name="SAPBEXaggData 2 7" xfId="613" xr:uid="{00000000-0005-0000-0000-000041020000}"/>
    <cellStyle name="SAPBEXaggData 2 8" xfId="614" xr:uid="{00000000-0005-0000-0000-000042020000}"/>
    <cellStyle name="SAPBEXaggData 2 9" xfId="615" xr:uid="{00000000-0005-0000-0000-000043020000}"/>
    <cellStyle name="SAPBEXaggData 3" xfId="616" xr:uid="{00000000-0005-0000-0000-000044020000}"/>
    <cellStyle name="SAPBEXaggData 4" xfId="617" xr:uid="{00000000-0005-0000-0000-000045020000}"/>
    <cellStyle name="SAPBEXaggData 5" xfId="618" xr:uid="{00000000-0005-0000-0000-000046020000}"/>
    <cellStyle name="SAPBEXaggData 6" xfId="619" xr:uid="{00000000-0005-0000-0000-000047020000}"/>
    <cellStyle name="SAPBEXaggData 7" xfId="620" xr:uid="{00000000-0005-0000-0000-000048020000}"/>
    <cellStyle name="SAPBEXaggData 8" xfId="621" xr:uid="{00000000-0005-0000-0000-000049020000}"/>
    <cellStyle name="SAPBEXaggData 9" xfId="622" xr:uid="{00000000-0005-0000-0000-00004A020000}"/>
    <cellStyle name="SAPBEXaggDataEmph" xfId="24" xr:uid="{00000000-0005-0000-0000-00004B020000}"/>
    <cellStyle name="SAPBEXaggDataEmph 10" xfId="623" xr:uid="{00000000-0005-0000-0000-00004C020000}"/>
    <cellStyle name="SAPBEXaggDataEmph 11" xfId="624" xr:uid="{00000000-0005-0000-0000-00004D020000}"/>
    <cellStyle name="SAPBEXaggDataEmph 12" xfId="625" xr:uid="{00000000-0005-0000-0000-00004E020000}"/>
    <cellStyle name="SAPBEXaggDataEmph 2" xfId="626" xr:uid="{00000000-0005-0000-0000-00004F020000}"/>
    <cellStyle name="SAPBEXaggDataEmph 2 10" xfId="627" xr:uid="{00000000-0005-0000-0000-000050020000}"/>
    <cellStyle name="SAPBEXaggDataEmph 2 2" xfId="628" xr:uid="{00000000-0005-0000-0000-000051020000}"/>
    <cellStyle name="SAPBEXaggDataEmph 2 3" xfId="629" xr:uid="{00000000-0005-0000-0000-000052020000}"/>
    <cellStyle name="SAPBEXaggDataEmph 2 4" xfId="630" xr:uid="{00000000-0005-0000-0000-000053020000}"/>
    <cellStyle name="SAPBEXaggDataEmph 2 5" xfId="631" xr:uid="{00000000-0005-0000-0000-000054020000}"/>
    <cellStyle name="SAPBEXaggDataEmph 2 6" xfId="632" xr:uid="{00000000-0005-0000-0000-000055020000}"/>
    <cellStyle name="SAPBEXaggDataEmph 2 7" xfId="633" xr:uid="{00000000-0005-0000-0000-000056020000}"/>
    <cellStyle name="SAPBEXaggDataEmph 2 8" xfId="634" xr:uid="{00000000-0005-0000-0000-000057020000}"/>
    <cellStyle name="SAPBEXaggDataEmph 2 9" xfId="635" xr:uid="{00000000-0005-0000-0000-000058020000}"/>
    <cellStyle name="SAPBEXaggDataEmph 3" xfId="636" xr:uid="{00000000-0005-0000-0000-000059020000}"/>
    <cellStyle name="SAPBEXaggDataEmph 4" xfId="637" xr:uid="{00000000-0005-0000-0000-00005A020000}"/>
    <cellStyle name="SAPBEXaggDataEmph 5" xfId="638" xr:uid="{00000000-0005-0000-0000-00005B020000}"/>
    <cellStyle name="SAPBEXaggDataEmph 6" xfId="639" xr:uid="{00000000-0005-0000-0000-00005C020000}"/>
    <cellStyle name="SAPBEXaggDataEmph 7" xfId="640" xr:uid="{00000000-0005-0000-0000-00005D020000}"/>
    <cellStyle name="SAPBEXaggDataEmph 8" xfId="641" xr:uid="{00000000-0005-0000-0000-00005E020000}"/>
    <cellStyle name="SAPBEXaggDataEmph 9" xfId="642" xr:uid="{00000000-0005-0000-0000-00005F020000}"/>
    <cellStyle name="SAPBEXaggItem" xfId="9" xr:uid="{00000000-0005-0000-0000-000060020000}"/>
    <cellStyle name="SAPBEXaggItem 10" xfId="643" xr:uid="{00000000-0005-0000-0000-000061020000}"/>
    <cellStyle name="SAPBEXaggItem 11" xfId="644" xr:uid="{00000000-0005-0000-0000-000062020000}"/>
    <cellStyle name="SAPBEXaggItem 2" xfId="645" xr:uid="{00000000-0005-0000-0000-000063020000}"/>
    <cellStyle name="SAPBEXaggItem 2 10" xfId="646" xr:uid="{00000000-0005-0000-0000-000064020000}"/>
    <cellStyle name="SAPBEXaggItem 2 11" xfId="647" xr:uid="{00000000-0005-0000-0000-000065020000}"/>
    <cellStyle name="SAPBEXaggItem 2 2" xfId="648" xr:uid="{00000000-0005-0000-0000-000066020000}"/>
    <cellStyle name="SAPBEXaggItem 2 3" xfId="649" xr:uid="{00000000-0005-0000-0000-000067020000}"/>
    <cellStyle name="SAPBEXaggItem 2 4" xfId="650" xr:uid="{00000000-0005-0000-0000-000068020000}"/>
    <cellStyle name="SAPBEXaggItem 2 5" xfId="651" xr:uid="{00000000-0005-0000-0000-000069020000}"/>
    <cellStyle name="SAPBEXaggItem 2 6" xfId="652" xr:uid="{00000000-0005-0000-0000-00006A020000}"/>
    <cellStyle name="SAPBEXaggItem 2 7" xfId="653" xr:uid="{00000000-0005-0000-0000-00006B020000}"/>
    <cellStyle name="SAPBEXaggItem 2 8" xfId="654" xr:uid="{00000000-0005-0000-0000-00006C020000}"/>
    <cellStyle name="SAPBEXaggItem 2 9" xfId="655" xr:uid="{00000000-0005-0000-0000-00006D020000}"/>
    <cellStyle name="SAPBEXaggItem 3" xfId="656" xr:uid="{00000000-0005-0000-0000-00006E020000}"/>
    <cellStyle name="SAPBEXaggItem 4" xfId="657" xr:uid="{00000000-0005-0000-0000-00006F020000}"/>
    <cellStyle name="SAPBEXaggItem 5" xfId="658" xr:uid="{00000000-0005-0000-0000-000070020000}"/>
    <cellStyle name="SAPBEXaggItem 6" xfId="659" xr:uid="{00000000-0005-0000-0000-000071020000}"/>
    <cellStyle name="SAPBEXaggItem 7" xfId="660" xr:uid="{00000000-0005-0000-0000-000072020000}"/>
    <cellStyle name="SAPBEXaggItem 8" xfId="661" xr:uid="{00000000-0005-0000-0000-000073020000}"/>
    <cellStyle name="SAPBEXaggItem 9" xfId="662" xr:uid="{00000000-0005-0000-0000-000074020000}"/>
    <cellStyle name="SAPBEXaggItemX" xfId="25" xr:uid="{00000000-0005-0000-0000-000075020000}"/>
    <cellStyle name="SAPBEXaggItemX 10" xfId="663" xr:uid="{00000000-0005-0000-0000-000076020000}"/>
    <cellStyle name="SAPBEXaggItemX 11" xfId="664" xr:uid="{00000000-0005-0000-0000-000077020000}"/>
    <cellStyle name="SAPBEXaggItemX 12" xfId="665" xr:uid="{00000000-0005-0000-0000-000078020000}"/>
    <cellStyle name="SAPBEXaggItemX 2" xfId="666" xr:uid="{00000000-0005-0000-0000-000079020000}"/>
    <cellStyle name="SAPBEXaggItemX 2 10" xfId="667" xr:uid="{00000000-0005-0000-0000-00007A020000}"/>
    <cellStyle name="SAPBEXaggItemX 2 2" xfId="668" xr:uid="{00000000-0005-0000-0000-00007B020000}"/>
    <cellStyle name="SAPBEXaggItemX 2 3" xfId="669" xr:uid="{00000000-0005-0000-0000-00007C020000}"/>
    <cellStyle name="SAPBEXaggItemX 2 4" xfId="670" xr:uid="{00000000-0005-0000-0000-00007D020000}"/>
    <cellStyle name="SAPBEXaggItemX 2 5" xfId="671" xr:uid="{00000000-0005-0000-0000-00007E020000}"/>
    <cellStyle name="SAPBEXaggItemX 2 6" xfId="672" xr:uid="{00000000-0005-0000-0000-00007F020000}"/>
    <cellStyle name="SAPBEXaggItemX 2 7" xfId="673" xr:uid="{00000000-0005-0000-0000-000080020000}"/>
    <cellStyle name="SAPBEXaggItemX 2 8" xfId="674" xr:uid="{00000000-0005-0000-0000-000081020000}"/>
    <cellStyle name="SAPBEXaggItemX 2 9" xfId="675" xr:uid="{00000000-0005-0000-0000-000082020000}"/>
    <cellStyle name="SAPBEXaggItemX 3" xfId="676" xr:uid="{00000000-0005-0000-0000-000083020000}"/>
    <cellStyle name="SAPBEXaggItemX 4" xfId="677" xr:uid="{00000000-0005-0000-0000-000084020000}"/>
    <cellStyle name="SAPBEXaggItemX 5" xfId="678" xr:uid="{00000000-0005-0000-0000-000085020000}"/>
    <cellStyle name="SAPBEXaggItemX 6" xfId="679" xr:uid="{00000000-0005-0000-0000-000086020000}"/>
    <cellStyle name="SAPBEXaggItemX 7" xfId="680" xr:uid="{00000000-0005-0000-0000-000087020000}"/>
    <cellStyle name="SAPBEXaggItemX 8" xfId="681" xr:uid="{00000000-0005-0000-0000-000088020000}"/>
    <cellStyle name="SAPBEXaggItemX 9" xfId="682" xr:uid="{00000000-0005-0000-0000-000089020000}"/>
    <cellStyle name="SAPBEXexcBad7" xfId="26" xr:uid="{00000000-0005-0000-0000-00008A020000}"/>
    <cellStyle name="SAPBEXexcBad7 10" xfId="683" xr:uid="{00000000-0005-0000-0000-00008B020000}"/>
    <cellStyle name="SAPBEXexcBad7 11" xfId="684" xr:uid="{00000000-0005-0000-0000-00008C020000}"/>
    <cellStyle name="SAPBEXexcBad7 12" xfId="685" xr:uid="{00000000-0005-0000-0000-00008D020000}"/>
    <cellStyle name="SAPBEXexcBad7 2" xfId="686" xr:uid="{00000000-0005-0000-0000-00008E020000}"/>
    <cellStyle name="SAPBEXexcBad7 2 10" xfId="687" xr:uid="{00000000-0005-0000-0000-00008F020000}"/>
    <cellStyle name="SAPBEXexcBad7 2 2" xfId="688" xr:uid="{00000000-0005-0000-0000-000090020000}"/>
    <cellStyle name="SAPBEXexcBad7 2 3" xfId="689" xr:uid="{00000000-0005-0000-0000-000091020000}"/>
    <cellStyle name="SAPBEXexcBad7 2 4" xfId="690" xr:uid="{00000000-0005-0000-0000-000092020000}"/>
    <cellStyle name="SAPBEXexcBad7 2 5" xfId="691" xr:uid="{00000000-0005-0000-0000-000093020000}"/>
    <cellStyle name="SAPBEXexcBad7 2 6" xfId="692" xr:uid="{00000000-0005-0000-0000-000094020000}"/>
    <cellStyle name="SAPBEXexcBad7 2 7" xfId="693" xr:uid="{00000000-0005-0000-0000-000095020000}"/>
    <cellStyle name="SAPBEXexcBad7 2 8" xfId="694" xr:uid="{00000000-0005-0000-0000-000096020000}"/>
    <cellStyle name="SAPBEXexcBad7 2 9" xfId="695" xr:uid="{00000000-0005-0000-0000-000097020000}"/>
    <cellStyle name="SAPBEXexcBad7 3" xfId="696" xr:uid="{00000000-0005-0000-0000-000098020000}"/>
    <cellStyle name="SAPBEXexcBad7 4" xfId="697" xr:uid="{00000000-0005-0000-0000-000099020000}"/>
    <cellStyle name="SAPBEXexcBad7 5" xfId="698" xr:uid="{00000000-0005-0000-0000-00009A020000}"/>
    <cellStyle name="SAPBEXexcBad7 6" xfId="699" xr:uid="{00000000-0005-0000-0000-00009B020000}"/>
    <cellStyle name="SAPBEXexcBad7 7" xfId="700" xr:uid="{00000000-0005-0000-0000-00009C020000}"/>
    <cellStyle name="SAPBEXexcBad7 8" xfId="701" xr:uid="{00000000-0005-0000-0000-00009D020000}"/>
    <cellStyle name="SAPBEXexcBad7 9" xfId="702" xr:uid="{00000000-0005-0000-0000-00009E020000}"/>
    <cellStyle name="SAPBEXexcBad8" xfId="27" xr:uid="{00000000-0005-0000-0000-00009F020000}"/>
    <cellStyle name="SAPBEXexcBad8 10" xfId="703" xr:uid="{00000000-0005-0000-0000-0000A0020000}"/>
    <cellStyle name="SAPBEXexcBad8 11" xfId="704" xr:uid="{00000000-0005-0000-0000-0000A1020000}"/>
    <cellStyle name="SAPBEXexcBad8 12" xfId="705" xr:uid="{00000000-0005-0000-0000-0000A2020000}"/>
    <cellStyle name="SAPBEXexcBad8 2" xfId="706" xr:uid="{00000000-0005-0000-0000-0000A3020000}"/>
    <cellStyle name="SAPBEXexcBad8 2 10" xfId="707" xr:uid="{00000000-0005-0000-0000-0000A4020000}"/>
    <cellStyle name="SAPBEXexcBad8 2 2" xfId="708" xr:uid="{00000000-0005-0000-0000-0000A5020000}"/>
    <cellStyle name="SAPBEXexcBad8 2 3" xfId="709" xr:uid="{00000000-0005-0000-0000-0000A6020000}"/>
    <cellStyle name="SAPBEXexcBad8 2 4" xfId="710" xr:uid="{00000000-0005-0000-0000-0000A7020000}"/>
    <cellStyle name="SAPBEXexcBad8 2 5" xfId="711" xr:uid="{00000000-0005-0000-0000-0000A8020000}"/>
    <cellStyle name="SAPBEXexcBad8 2 6" xfId="712" xr:uid="{00000000-0005-0000-0000-0000A9020000}"/>
    <cellStyle name="SAPBEXexcBad8 2 7" xfId="713" xr:uid="{00000000-0005-0000-0000-0000AA020000}"/>
    <cellStyle name="SAPBEXexcBad8 2 8" xfId="714" xr:uid="{00000000-0005-0000-0000-0000AB020000}"/>
    <cellStyle name="SAPBEXexcBad8 2 9" xfId="715" xr:uid="{00000000-0005-0000-0000-0000AC020000}"/>
    <cellStyle name="SAPBEXexcBad8 3" xfId="716" xr:uid="{00000000-0005-0000-0000-0000AD020000}"/>
    <cellStyle name="SAPBEXexcBad8 4" xfId="717" xr:uid="{00000000-0005-0000-0000-0000AE020000}"/>
    <cellStyle name="SAPBEXexcBad8 5" xfId="718" xr:uid="{00000000-0005-0000-0000-0000AF020000}"/>
    <cellStyle name="SAPBEXexcBad8 6" xfId="719" xr:uid="{00000000-0005-0000-0000-0000B0020000}"/>
    <cellStyle name="SAPBEXexcBad8 7" xfId="720" xr:uid="{00000000-0005-0000-0000-0000B1020000}"/>
    <cellStyle name="SAPBEXexcBad8 8" xfId="721" xr:uid="{00000000-0005-0000-0000-0000B2020000}"/>
    <cellStyle name="SAPBEXexcBad8 9" xfId="722" xr:uid="{00000000-0005-0000-0000-0000B3020000}"/>
    <cellStyle name="SAPBEXexcBad9" xfId="28" xr:uid="{00000000-0005-0000-0000-0000B4020000}"/>
    <cellStyle name="SAPBEXexcBad9 10" xfId="723" xr:uid="{00000000-0005-0000-0000-0000B5020000}"/>
    <cellStyle name="SAPBEXexcBad9 11" xfId="724" xr:uid="{00000000-0005-0000-0000-0000B6020000}"/>
    <cellStyle name="SAPBEXexcBad9 12" xfId="725" xr:uid="{00000000-0005-0000-0000-0000B7020000}"/>
    <cellStyle name="SAPBEXexcBad9 2" xfId="726" xr:uid="{00000000-0005-0000-0000-0000B8020000}"/>
    <cellStyle name="SAPBEXexcBad9 2 10" xfId="727" xr:uid="{00000000-0005-0000-0000-0000B9020000}"/>
    <cellStyle name="SAPBEXexcBad9 2 2" xfId="728" xr:uid="{00000000-0005-0000-0000-0000BA020000}"/>
    <cellStyle name="SAPBEXexcBad9 2 3" xfId="729" xr:uid="{00000000-0005-0000-0000-0000BB020000}"/>
    <cellStyle name="SAPBEXexcBad9 2 4" xfId="730" xr:uid="{00000000-0005-0000-0000-0000BC020000}"/>
    <cellStyle name="SAPBEXexcBad9 2 5" xfId="731" xr:uid="{00000000-0005-0000-0000-0000BD020000}"/>
    <cellStyle name="SAPBEXexcBad9 2 6" xfId="732" xr:uid="{00000000-0005-0000-0000-0000BE020000}"/>
    <cellStyle name="SAPBEXexcBad9 2 7" xfId="733" xr:uid="{00000000-0005-0000-0000-0000BF020000}"/>
    <cellStyle name="SAPBEXexcBad9 2 8" xfId="734" xr:uid="{00000000-0005-0000-0000-0000C0020000}"/>
    <cellStyle name="SAPBEXexcBad9 2 9" xfId="735" xr:uid="{00000000-0005-0000-0000-0000C1020000}"/>
    <cellStyle name="SAPBEXexcBad9 3" xfId="736" xr:uid="{00000000-0005-0000-0000-0000C2020000}"/>
    <cellStyle name="SAPBEXexcBad9 4" xfId="737" xr:uid="{00000000-0005-0000-0000-0000C3020000}"/>
    <cellStyle name="SAPBEXexcBad9 5" xfId="738" xr:uid="{00000000-0005-0000-0000-0000C4020000}"/>
    <cellStyle name="SAPBEXexcBad9 6" xfId="739" xr:uid="{00000000-0005-0000-0000-0000C5020000}"/>
    <cellStyle name="SAPBEXexcBad9 7" xfId="740" xr:uid="{00000000-0005-0000-0000-0000C6020000}"/>
    <cellStyle name="SAPBEXexcBad9 8" xfId="741" xr:uid="{00000000-0005-0000-0000-0000C7020000}"/>
    <cellStyle name="SAPBEXexcBad9 9" xfId="742" xr:uid="{00000000-0005-0000-0000-0000C8020000}"/>
    <cellStyle name="SAPBEXexcCritical4" xfId="29" xr:uid="{00000000-0005-0000-0000-0000C9020000}"/>
    <cellStyle name="SAPBEXexcCritical4 10" xfId="743" xr:uid="{00000000-0005-0000-0000-0000CA020000}"/>
    <cellStyle name="SAPBEXexcCritical4 11" xfId="744" xr:uid="{00000000-0005-0000-0000-0000CB020000}"/>
    <cellStyle name="SAPBEXexcCritical4 12" xfId="745" xr:uid="{00000000-0005-0000-0000-0000CC020000}"/>
    <cellStyle name="SAPBEXexcCritical4 2" xfId="746" xr:uid="{00000000-0005-0000-0000-0000CD020000}"/>
    <cellStyle name="SAPBEXexcCritical4 2 10" xfId="747" xr:uid="{00000000-0005-0000-0000-0000CE020000}"/>
    <cellStyle name="SAPBEXexcCritical4 2 2" xfId="748" xr:uid="{00000000-0005-0000-0000-0000CF020000}"/>
    <cellStyle name="SAPBEXexcCritical4 2 3" xfId="749" xr:uid="{00000000-0005-0000-0000-0000D0020000}"/>
    <cellStyle name="SAPBEXexcCritical4 2 4" xfId="750" xr:uid="{00000000-0005-0000-0000-0000D1020000}"/>
    <cellStyle name="SAPBEXexcCritical4 2 5" xfId="751" xr:uid="{00000000-0005-0000-0000-0000D2020000}"/>
    <cellStyle name="SAPBEXexcCritical4 2 6" xfId="752" xr:uid="{00000000-0005-0000-0000-0000D3020000}"/>
    <cellStyle name="SAPBEXexcCritical4 2 7" xfId="753" xr:uid="{00000000-0005-0000-0000-0000D4020000}"/>
    <cellStyle name="SAPBEXexcCritical4 2 8" xfId="754" xr:uid="{00000000-0005-0000-0000-0000D5020000}"/>
    <cellStyle name="SAPBEXexcCritical4 2 9" xfId="755" xr:uid="{00000000-0005-0000-0000-0000D6020000}"/>
    <cellStyle name="SAPBEXexcCritical4 3" xfId="756" xr:uid="{00000000-0005-0000-0000-0000D7020000}"/>
    <cellStyle name="SAPBEXexcCritical4 4" xfId="757" xr:uid="{00000000-0005-0000-0000-0000D8020000}"/>
    <cellStyle name="SAPBEXexcCritical4 5" xfId="758" xr:uid="{00000000-0005-0000-0000-0000D9020000}"/>
    <cellStyle name="SAPBEXexcCritical4 6" xfId="759" xr:uid="{00000000-0005-0000-0000-0000DA020000}"/>
    <cellStyle name="SAPBEXexcCritical4 7" xfId="760" xr:uid="{00000000-0005-0000-0000-0000DB020000}"/>
    <cellStyle name="SAPBEXexcCritical4 8" xfId="761" xr:uid="{00000000-0005-0000-0000-0000DC020000}"/>
    <cellStyle name="SAPBEXexcCritical4 9" xfId="762" xr:uid="{00000000-0005-0000-0000-0000DD020000}"/>
    <cellStyle name="SAPBEXexcCritical5" xfId="30" xr:uid="{00000000-0005-0000-0000-0000DE020000}"/>
    <cellStyle name="SAPBEXexcCritical5 10" xfId="763" xr:uid="{00000000-0005-0000-0000-0000DF020000}"/>
    <cellStyle name="SAPBEXexcCritical5 11" xfId="764" xr:uid="{00000000-0005-0000-0000-0000E0020000}"/>
    <cellStyle name="SAPBEXexcCritical5 12" xfId="765" xr:uid="{00000000-0005-0000-0000-0000E1020000}"/>
    <cellStyle name="SAPBEXexcCritical5 2" xfId="766" xr:uid="{00000000-0005-0000-0000-0000E2020000}"/>
    <cellStyle name="SAPBEXexcCritical5 2 10" xfId="767" xr:uid="{00000000-0005-0000-0000-0000E3020000}"/>
    <cellStyle name="SAPBEXexcCritical5 2 2" xfId="768" xr:uid="{00000000-0005-0000-0000-0000E4020000}"/>
    <cellStyle name="SAPBEXexcCritical5 2 3" xfId="769" xr:uid="{00000000-0005-0000-0000-0000E5020000}"/>
    <cellStyle name="SAPBEXexcCritical5 2 4" xfId="770" xr:uid="{00000000-0005-0000-0000-0000E6020000}"/>
    <cellStyle name="SAPBEXexcCritical5 2 5" xfId="771" xr:uid="{00000000-0005-0000-0000-0000E7020000}"/>
    <cellStyle name="SAPBEXexcCritical5 2 6" xfId="772" xr:uid="{00000000-0005-0000-0000-0000E8020000}"/>
    <cellStyle name="SAPBEXexcCritical5 2 7" xfId="773" xr:uid="{00000000-0005-0000-0000-0000E9020000}"/>
    <cellStyle name="SAPBEXexcCritical5 2 8" xfId="774" xr:uid="{00000000-0005-0000-0000-0000EA020000}"/>
    <cellStyle name="SAPBEXexcCritical5 2 9" xfId="775" xr:uid="{00000000-0005-0000-0000-0000EB020000}"/>
    <cellStyle name="SAPBEXexcCritical5 3" xfId="776" xr:uid="{00000000-0005-0000-0000-0000EC020000}"/>
    <cellStyle name="SAPBEXexcCritical5 4" xfId="777" xr:uid="{00000000-0005-0000-0000-0000ED020000}"/>
    <cellStyle name="SAPBEXexcCritical5 5" xfId="778" xr:uid="{00000000-0005-0000-0000-0000EE020000}"/>
    <cellStyle name="SAPBEXexcCritical5 6" xfId="779" xr:uid="{00000000-0005-0000-0000-0000EF020000}"/>
    <cellStyle name="SAPBEXexcCritical5 7" xfId="780" xr:uid="{00000000-0005-0000-0000-0000F0020000}"/>
    <cellStyle name="SAPBEXexcCritical5 8" xfId="781" xr:uid="{00000000-0005-0000-0000-0000F1020000}"/>
    <cellStyle name="SAPBEXexcCritical5 9" xfId="782" xr:uid="{00000000-0005-0000-0000-0000F2020000}"/>
    <cellStyle name="SAPBEXexcCritical6" xfId="31" xr:uid="{00000000-0005-0000-0000-0000F3020000}"/>
    <cellStyle name="SAPBEXexcCritical6 10" xfId="783" xr:uid="{00000000-0005-0000-0000-0000F4020000}"/>
    <cellStyle name="SAPBEXexcCritical6 11" xfId="784" xr:uid="{00000000-0005-0000-0000-0000F5020000}"/>
    <cellStyle name="SAPBEXexcCritical6 12" xfId="785" xr:uid="{00000000-0005-0000-0000-0000F6020000}"/>
    <cellStyle name="SAPBEXexcCritical6 2" xfId="786" xr:uid="{00000000-0005-0000-0000-0000F7020000}"/>
    <cellStyle name="SAPBEXexcCritical6 2 10" xfId="787" xr:uid="{00000000-0005-0000-0000-0000F8020000}"/>
    <cellStyle name="SAPBEXexcCritical6 2 2" xfId="788" xr:uid="{00000000-0005-0000-0000-0000F9020000}"/>
    <cellStyle name="SAPBEXexcCritical6 2 3" xfId="789" xr:uid="{00000000-0005-0000-0000-0000FA020000}"/>
    <cellStyle name="SAPBEXexcCritical6 2 4" xfId="790" xr:uid="{00000000-0005-0000-0000-0000FB020000}"/>
    <cellStyle name="SAPBEXexcCritical6 2 5" xfId="791" xr:uid="{00000000-0005-0000-0000-0000FC020000}"/>
    <cellStyle name="SAPBEXexcCritical6 2 6" xfId="792" xr:uid="{00000000-0005-0000-0000-0000FD020000}"/>
    <cellStyle name="SAPBEXexcCritical6 2 7" xfId="793" xr:uid="{00000000-0005-0000-0000-0000FE020000}"/>
    <cellStyle name="SAPBEXexcCritical6 2 8" xfId="794" xr:uid="{00000000-0005-0000-0000-0000FF020000}"/>
    <cellStyle name="SAPBEXexcCritical6 2 9" xfId="795" xr:uid="{00000000-0005-0000-0000-000000030000}"/>
    <cellStyle name="SAPBEXexcCritical6 3" xfId="796" xr:uid="{00000000-0005-0000-0000-000001030000}"/>
    <cellStyle name="SAPBEXexcCritical6 4" xfId="797" xr:uid="{00000000-0005-0000-0000-000002030000}"/>
    <cellStyle name="SAPBEXexcCritical6 5" xfId="798" xr:uid="{00000000-0005-0000-0000-000003030000}"/>
    <cellStyle name="SAPBEXexcCritical6 6" xfId="799" xr:uid="{00000000-0005-0000-0000-000004030000}"/>
    <cellStyle name="SAPBEXexcCritical6 7" xfId="800" xr:uid="{00000000-0005-0000-0000-000005030000}"/>
    <cellStyle name="SAPBEXexcCritical6 8" xfId="801" xr:uid="{00000000-0005-0000-0000-000006030000}"/>
    <cellStyle name="SAPBEXexcCritical6 9" xfId="802" xr:uid="{00000000-0005-0000-0000-000007030000}"/>
    <cellStyle name="SAPBEXexcGood1" xfId="32" xr:uid="{00000000-0005-0000-0000-000008030000}"/>
    <cellStyle name="SAPBEXexcGood1 10" xfId="803" xr:uid="{00000000-0005-0000-0000-000009030000}"/>
    <cellStyle name="SAPBEXexcGood1 11" xfId="804" xr:uid="{00000000-0005-0000-0000-00000A030000}"/>
    <cellStyle name="SAPBEXexcGood1 12" xfId="805" xr:uid="{00000000-0005-0000-0000-00000B030000}"/>
    <cellStyle name="SAPBEXexcGood1 2" xfId="806" xr:uid="{00000000-0005-0000-0000-00000C030000}"/>
    <cellStyle name="SAPBEXexcGood1 2 10" xfId="807" xr:uid="{00000000-0005-0000-0000-00000D030000}"/>
    <cellStyle name="SAPBEXexcGood1 2 2" xfId="808" xr:uid="{00000000-0005-0000-0000-00000E030000}"/>
    <cellStyle name="SAPBEXexcGood1 2 3" xfId="809" xr:uid="{00000000-0005-0000-0000-00000F030000}"/>
    <cellStyle name="SAPBEXexcGood1 2 4" xfId="810" xr:uid="{00000000-0005-0000-0000-000010030000}"/>
    <cellStyle name="SAPBEXexcGood1 2 5" xfId="811" xr:uid="{00000000-0005-0000-0000-000011030000}"/>
    <cellStyle name="SAPBEXexcGood1 2 6" xfId="812" xr:uid="{00000000-0005-0000-0000-000012030000}"/>
    <cellStyle name="SAPBEXexcGood1 2 7" xfId="813" xr:uid="{00000000-0005-0000-0000-000013030000}"/>
    <cellStyle name="SAPBEXexcGood1 2 8" xfId="814" xr:uid="{00000000-0005-0000-0000-000014030000}"/>
    <cellStyle name="SAPBEXexcGood1 2 9" xfId="815" xr:uid="{00000000-0005-0000-0000-000015030000}"/>
    <cellStyle name="SAPBEXexcGood1 3" xfId="816" xr:uid="{00000000-0005-0000-0000-000016030000}"/>
    <cellStyle name="SAPBEXexcGood1 4" xfId="817" xr:uid="{00000000-0005-0000-0000-000017030000}"/>
    <cellStyle name="SAPBEXexcGood1 5" xfId="818" xr:uid="{00000000-0005-0000-0000-000018030000}"/>
    <cellStyle name="SAPBEXexcGood1 6" xfId="819" xr:uid="{00000000-0005-0000-0000-000019030000}"/>
    <cellStyle name="SAPBEXexcGood1 7" xfId="820" xr:uid="{00000000-0005-0000-0000-00001A030000}"/>
    <cellStyle name="SAPBEXexcGood1 8" xfId="821" xr:uid="{00000000-0005-0000-0000-00001B030000}"/>
    <cellStyle name="SAPBEXexcGood1 9" xfId="822" xr:uid="{00000000-0005-0000-0000-00001C030000}"/>
    <cellStyle name="SAPBEXexcGood2" xfId="33" xr:uid="{00000000-0005-0000-0000-00001D030000}"/>
    <cellStyle name="SAPBEXexcGood2 10" xfId="823" xr:uid="{00000000-0005-0000-0000-00001E030000}"/>
    <cellStyle name="SAPBEXexcGood2 11" xfId="824" xr:uid="{00000000-0005-0000-0000-00001F030000}"/>
    <cellStyle name="SAPBEXexcGood2 12" xfId="825" xr:uid="{00000000-0005-0000-0000-000020030000}"/>
    <cellStyle name="SAPBEXexcGood2 2" xfId="826" xr:uid="{00000000-0005-0000-0000-000021030000}"/>
    <cellStyle name="SAPBEXexcGood2 2 10" xfId="827" xr:uid="{00000000-0005-0000-0000-000022030000}"/>
    <cellStyle name="SAPBEXexcGood2 2 2" xfId="828" xr:uid="{00000000-0005-0000-0000-000023030000}"/>
    <cellStyle name="SAPBEXexcGood2 2 3" xfId="829" xr:uid="{00000000-0005-0000-0000-000024030000}"/>
    <cellStyle name="SAPBEXexcGood2 2 4" xfId="830" xr:uid="{00000000-0005-0000-0000-000025030000}"/>
    <cellStyle name="SAPBEXexcGood2 2 5" xfId="831" xr:uid="{00000000-0005-0000-0000-000026030000}"/>
    <cellStyle name="SAPBEXexcGood2 2 6" xfId="832" xr:uid="{00000000-0005-0000-0000-000027030000}"/>
    <cellStyle name="SAPBEXexcGood2 2 7" xfId="833" xr:uid="{00000000-0005-0000-0000-000028030000}"/>
    <cellStyle name="SAPBEXexcGood2 2 8" xfId="834" xr:uid="{00000000-0005-0000-0000-000029030000}"/>
    <cellStyle name="SAPBEXexcGood2 2 9" xfId="835" xr:uid="{00000000-0005-0000-0000-00002A030000}"/>
    <cellStyle name="SAPBEXexcGood2 3" xfId="836" xr:uid="{00000000-0005-0000-0000-00002B030000}"/>
    <cellStyle name="SAPBEXexcGood2 4" xfId="837" xr:uid="{00000000-0005-0000-0000-00002C030000}"/>
    <cellStyle name="SAPBEXexcGood2 5" xfId="838" xr:uid="{00000000-0005-0000-0000-00002D030000}"/>
    <cellStyle name="SAPBEXexcGood2 6" xfId="839" xr:uid="{00000000-0005-0000-0000-00002E030000}"/>
    <cellStyle name="SAPBEXexcGood2 7" xfId="840" xr:uid="{00000000-0005-0000-0000-00002F030000}"/>
    <cellStyle name="SAPBEXexcGood2 8" xfId="841" xr:uid="{00000000-0005-0000-0000-000030030000}"/>
    <cellStyle name="SAPBEXexcGood2 9" xfId="842" xr:uid="{00000000-0005-0000-0000-000031030000}"/>
    <cellStyle name="SAPBEXexcGood3" xfId="34" xr:uid="{00000000-0005-0000-0000-000032030000}"/>
    <cellStyle name="SAPBEXexcGood3 10" xfId="843" xr:uid="{00000000-0005-0000-0000-000033030000}"/>
    <cellStyle name="SAPBEXexcGood3 11" xfId="844" xr:uid="{00000000-0005-0000-0000-000034030000}"/>
    <cellStyle name="SAPBEXexcGood3 12" xfId="845" xr:uid="{00000000-0005-0000-0000-000035030000}"/>
    <cellStyle name="SAPBEXexcGood3 2" xfId="846" xr:uid="{00000000-0005-0000-0000-000036030000}"/>
    <cellStyle name="SAPBEXexcGood3 2 10" xfId="847" xr:uid="{00000000-0005-0000-0000-000037030000}"/>
    <cellStyle name="SAPBEXexcGood3 2 2" xfId="848" xr:uid="{00000000-0005-0000-0000-000038030000}"/>
    <cellStyle name="SAPBEXexcGood3 2 3" xfId="849" xr:uid="{00000000-0005-0000-0000-000039030000}"/>
    <cellStyle name="SAPBEXexcGood3 2 4" xfId="850" xr:uid="{00000000-0005-0000-0000-00003A030000}"/>
    <cellStyle name="SAPBEXexcGood3 2 5" xfId="851" xr:uid="{00000000-0005-0000-0000-00003B030000}"/>
    <cellStyle name="SAPBEXexcGood3 2 6" xfId="852" xr:uid="{00000000-0005-0000-0000-00003C030000}"/>
    <cellStyle name="SAPBEXexcGood3 2 7" xfId="853" xr:uid="{00000000-0005-0000-0000-00003D030000}"/>
    <cellStyle name="SAPBEXexcGood3 2 8" xfId="854" xr:uid="{00000000-0005-0000-0000-00003E030000}"/>
    <cellStyle name="SAPBEXexcGood3 2 9" xfId="855" xr:uid="{00000000-0005-0000-0000-00003F030000}"/>
    <cellStyle name="SAPBEXexcGood3 3" xfId="856" xr:uid="{00000000-0005-0000-0000-000040030000}"/>
    <cellStyle name="SAPBEXexcGood3 4" xfId="857" xr:uid="{00000000-0005-0000-0000-000041030000}"/>
    <cellStyle name="SAPBEXexcGood3 5" xfId="858" xr:uid="{00000000-0005-0000-0000-000042030000}"/>
    <cellStyle name="SAPBEXexcGood3 6" xfId="859" xr:uid="{00000000-0005-0000-0000-000043030000}"/>
    <cellStyle name="SAPBEXexcGood3 7" xfId="860" xr:uid="{00000000-0005-0000-0000-000044030000}"/>
    <cellStyle name="SAPBEXexcGood3 8" xfId="861" xr:uid="{00000000-0005-0000-0000-000045030000}"/>
    <cellStyle name="SAPBEXexcGood3 9" xfId="862" xr:uid="{00000000-0005-0000-0000-000046030000}"/>
    <cellStyle name="SAPBEXfilterDrill" xfId="35" xr:uid="{00000000-0005-0000-0000-000047030000}"/>
    <cellStyle name="SAPBEXfilterDrill 10" xfId="863" xr:uid="{00000000-0005-0000-0000-000048030000}"/>
    <cellStyle name="SAPBEXfilterDrill 11" xfId="864" xr:uid="{00000000-0005-0000-0000-000049030000}"/>
    <cellStyle name="SAPBEXfilterDrill 12" xfId="865" xr:uid="{00000000-0005-0000-0000-00004A030000}"/>
    <cellStyle name="SAPBEXfilterDrill 2" xfId="866" xr:uid="{00000000-0005-0000-0000-00004B030000}"/>
    <cellStyle name="SAPBEXfilterDrill 2 10" xfId="867" xr:uid="{00000000-0005-0000-0000-00004C030000}"/>
    <cellStyle name="SAPBEXfilterDrill 2 2" xfId="868" xr:uid="{00000000-0005-0000-0000-00004D030000}"/>
    <cellStyle name="SAPBEXfilterDrill 2 3" xfId="869" xr:uid="{00000000-0005-0000-0000-00004E030000}"/>
    <cellStyle name="SAPBEXfilterDrill 2 4" xfId="870" xr:uid="{00000000-0005-0000-0000-00004F030000}"/>
    <cellStyle name="SAPBEXfilterDrill 2 5" xfId="871" xr:uid="{00000000-0005-0000-0000-000050030000}"/>
    <cellStyle name="SAPBEXfilterDrill 2 6" xfId="872" xr:uid="{00000000-0005-0000-0000-000051030000}"/>
    <cellStyle name="SAPBEXfilterDrill 2 7" xfId="873" xr:uid="{00000000-0005-0000-0000-000052030000}"/>
    <cellStyle name="SAPBEXfilterDrill 2 8" xfId="874" xr:uid="{00000000-0005-0000-0000-000053030000}"/>
    <cellStyle name="SAPBEXfilterDrill 2 9" xfId="875" xr:uid="{00000000-0005-0000-0000-000054030000}"/>
    <cellStyle name="SAPBEXfilterDrill 3" xfId="876" xr:uid="{00000000-0005-0000-0000-000055030000}"/>
    <cellStyle name="SAPBEXfilterDrill 4" xfId="877" xr:uid="{00000000-0005-0000-0000-000056030000}"/>
    <cellStyle name="SAPBEXfilterDrill 5" xfId="878" xr:uid="{00000000-0005-0000-0000-000057030000}"/>
    <cellStyle name="SAPBEXfilterDrill 6" xfId="879" xr:uid="{00000000-0005-0000-0000-000058030000}"/>
    <cellStyle name="SAPBEXfilterDrill 7" xfId="880" xr:uid="{00000000-0005-0000-0000-000059030000}"/>
    <cellStyle name="SAPBEXfilterDrill 8" xfId="881" xr:uid="{00000000-0005-0000-0000-00005A030000}"/>
    <cellStyle name="SAPBEXfilterDrill 9" xfId="882" xr:uid="{00000000-0005-0000-0000-00005B030000}"/>
    <cellStyle name="SAPBEXfilterItem" xfId="36" xr:uid="{00000000-0005-0000-0000-00005C030000}"/>
    <cellStyle name="SAPBEXfilterItem 10" xfId="883" xr:uid="{00000000-0005-0000-0000-00005D030000}"/>
    <cellStyle name="SAPBEXfilterItem 11" xfId="884" xr:uid="{00000000-0005-0000-0000-00005E030000}"/>
    <cellStyle name="SAPBEXfilterItem 12" xfId="885" xr:uid="{00000000-0005-0000-0000-00005F030000}"/>
    <cellStyle name="SAPBEXfilterItem 2" xfId="886" xr:uid="{00000000-0005-0000-0000-000060030000}"/>
    <cellStyle name="SAPBEXfilterItem 2 10" xfId="887" xr:uid="{00000000-0005-0000-0000-000061030000}"/>
    <cellStyle name="SAPBEXfilterItem 2 2" xfId="888" xr:uid="{00000000-0005-0000-0000-000062030000}"/>
    <cellStyle name="SAPBEXfilterItem 2 3" xfId="889" xr:uid="{00000000-0005-0000-0000-000063030000}"/>
    <cellStyle name="SAPBEXfilterItem 2 4" xfId="890" xr:uid="{00000000-0005-0000-0000-000064030000}"/>
    <cellStyle name="SAPBEXfilterItem 2 5" xfId="891" xr:uid="{00000000-0005-0000-0000-000065030000}"/>
    <cellStyle name="SAPBEXfilterItem 2 6" xfId="892" xr:uid="{00000000-0005-0000-0000-000066030000}"/>
    <cellStyle name="SAPBEXfilterItem 2 7" xfId="893" xr:uid="{00000000-0005-0000-0000-000067030000}"/>
    <cellStyle name="SAPBEXfilterItem 2 8" xfId="894" xr:uid="{00000000-0005-0000-0000-000068030000}"/>
    <cellStyle name="SAPBEXfilterItem 2 9" xfId="895" xr:uid="{00000000-0005-0000-0000-000069030000}"/>
    <cellStyle name="SAPBEXfilterItem 3" xfId="896" xr:uid="{00000000-0005-0000-0000-00006A030000}"/>
    <cellStyle name="SAPBEXfilterItem 4" xfId="897" xr:uid="{00000000-0005-0000-0000-00006B030000}"/>
    <cellStyle name="SAPBEXfilterItem 5" xfId="898" xr:uid="{00000000-0005-0000-0000-00006C030000}"/>
    <cellStyle name="SAPBEXfilterItem 6" xfId="899" xr:uid="{00000000-0005-0000-0000-00006D030000}"/>
    <cellStyle name="SAPBEXfilterItem 7" xfId="900" xr:uid="{00000000-0005-0000-0000-00006E030000}"/>
    <cellStyle name="SAPBEXfilterItem 8" xfId="901" xr:uid="{00000000-0005-0000-0000-00006F030000}"/>
    <cellStyle name="SAPBEXfilterItem 9" xfId="902" xr:uid="{00000000-0005-0000-0000-000070030000}"/>
    <cellStyle name="SAPBEXfilterText" xfId="37" xr:uid="{00000000-0005-0000-0000-000071030000}"/>
    <cellStyle name="SAPBEXfilterText 10" xfId="903" xr:uid="{00000000-0005-0000-0000-000072030000}"/>
    <cellStyle name="SAPBEXfilterText 11" xfId="904" xr:uid="{00000000-0005-0000-0000-000073030000}"/>
    <cellStyle name="SAPBEXfilterText 12" xfId="905" xr:uid="{00000000-0005-0000-0000-000074030000}"/>
    <cellStyle name="SAPBEXfilterText 2" xfId="906" xr:uid="{00000000-0005-0000-0000-000075030000}"/>
    <cellStyle name="SAPBEXfilterText 2 10" xfId="907" xr:uid="{00000000-0005-0000-0000-000076030000}"/>
    <cellStyle name="SAPBEXfilterText 2 2" xfId="908" xr:uid="{00000000-0005-0000-0000-000077030000}"/>
    <cellStyle name="SAPBEXfilterText 2 3" xfId="909" xr:uid="{00000000-0005-0000-0000-000078030000}"/>
    <cellStyle name="SAPBEXfilterText 2 4" xfId="910" xr:uid="{00000000-0005-0000-0000-000079030000}"/>
    <cellStyle name="SAPBEXfilterText 2 5" xfId="911" xr:uid="{00000000-0005-0000-0000-00007A030000}"/>
    <cellStyle name="SAPBEXfilterText 2 6" xfId="912" xr:uid="{00000000-0005-0000-0000-00007B030000}"/>
    <cellStyle name="SAPBEXfilterText 2 7" xfId="913" xr:uid="{00000000-0005-0000-0000-00007C030000}"/>
    <cellStyle name="SAPBEXfilterText 2 8" xfId="914" xr:uid="{00000000-0005-0000-0000-00007D030000}"/>
    <cellStyle name="SAPBEXfilterText 2 9" xfId="915" xr:uid="{00000000-0005-0000-0000-00007E030000}"/>
    <cellStyle name="SAPBEXfilterText 3" xfId="916" xr:uid="{00000000-0005-0000-0000-00007F030000}"/>
    <cellStyle name="SAPBEXfilterText 4" xfId="917" xr:uid="{00000000-0005-0000-0000-000080030000}"/>
    <cellStyle name="SAPBEXfilterText 5" xfId="918" xr:uid="{00000000-0005-0000-0000-000081030000}"/>
    <cellStyle name="SAPBEXfilterText 6" xfId="919" xr:uid="{00000000-0005-0000-0000-000082030000}"/>
    <cellStyle name="SAPBEXfilterText 7" xfId="920" xr:uid="{00000000-0005-0000-0000-000083030000}"/>
    <cellStyle name="SAPBEXfilterText 8" xfId="921" xr:uid="{00000000-0005-0000-0000-000084030000}"/>
    <cellStyle name="SAPBEXfilterText 9" xfId="922" xr:uid="{00000000-0005-0000-0000-000085030000}"/>
    <cellStyle name="SAPBEXformats" xfId="38" xr:uid="{00000000-0005-0000-0000-000086030000}"/>
    <cellStyle name="SAPBEXformats 10" xfId="923" xr:uid="{00000000-0005-0000-0000-000087030000}"/>
    <cellStyle name="SAPBEXformats 11" xfId="924" xr:uid="{00000000-0005-0000-0000-000088030000}"/>
    <cellStyle name="SAPBEXformats 12" xfId="925" xr:uid="{00000000-0005-0000-0000-000089030000}"/>
    <cellStyle name="SAPBEXformats 2" xfId="926" xr:uid="{00000000-0005-0000-0000-00008A030000}"/>
    <cellStyle name="SAPBEXformats 2 10" xfId="927" xr:uid="{00000000-0005-0000-0000-00008B030000}"/>
    <cellStyle name="SAPBEXformats 2 2" xfId="928" xr:uid="{00000000-0005-0000-0000-00008C030000}"/>
    <cellStyle name="SAPBEXformats 2 3" xfId="929" xr:uid="{00000000-0005-0000-0000-00008D030000}"/>
    <cellStyle name="SAPBEXformats 2 4" xfId="930" xr:uid="{00000000-0005-0000-0000-00008E030000}"/>
    <cellStyle name="SAPBEXformats 2 5" xfId="931" xr:uid="{00000000-0005-0000-0000-00008F030000}"/>
    <cellStyle name="SAPBEXformats 2 6" xfId="932" xr:uid="{00000000-0005-0000-0000-000090030000}"/>
    <cellStyle name="SAPBEXformats 2 7" xfId="933" xr:uid="{00000000-0005-0000-0000-000091030000}"/>
    <cellStyle name="SAPBEXformats 2 8" xfId="934" xr:uid="{00000000-0005-0000-0000-000092030000}"/>
    <cellStyle name="SAPBEXformats 2 9" xfId="935" xr:uid="{00000000-0005-0000-0000-000093030000}"/>
    <cellStyle name="SAPBEXformats 3" xfId="936" xr:uid="{00000000-0005-0000-0000-000094030000}"/>
    <cellStyle name="SAPBEXformats 4" xfId="937" xr:uid="{00000000-0005-0000-0000-000095030000}"/>
    <cellStyle name="SAPBEXformats 5" xfId="938" xr:uid="{00000000-0005-0000-0000-000096030000}"/>
    <cellStyle name="SAPBEXformats 6" xfId="939" xr:uid="{00000000-0005-0000-0000-000097030000}"/>
    <cellStyle name="SAPBEXformats 7" xfId="940" xr:uid="{00000000-0005-0000-0000-000098030000}"/>
    <cellStyle name="SAPBEXformats 8" xfId="941" xr:uid="{00000000-0005-0000-0000-000099030000}"/>
    <cellStyle name="SAPBEXformats 9" xfId="942" xr:uid="{00000000-0005-0000-0000-00009A030000}"/>
    <cellStyle name="SAPBEXheaderItem" xfId="39" xr:uid="{00000000-0005-0000-0000-00009B030000}"/>
    <cellStyle name="SAPBEXheaderItem 10" xfId="943" xr:uid="{00000000-0005-0000-0000-00009C030000}"/>
    <cellStyle name="SAPBEXheaderItem 11" xfId="944" xr:uid="{00000000-0005-0000-0000-00009D030000}"/>
    <cellStyle name="SAPBEXheaderItem 12" xfId="945" xr:uid="{00000000-0005-0000-0000-00009E030000}"/>
    <cellStyle name="SAPBEXheaderItem 2" xfId="946" xr:uid="{00000000-0005-0000-0000-00009F030000}"/>
    <cellStyle name="SAPBEXheaderItem 2 10" xfId="947" xr:uid="{00000000-0005-0000-0000-0000A0030000}"/>
    <cellStyle name="SAPBEXheaderItem 2 2" xfId="948" xr:uid="{00000000-0005-0000-0000-0000A1030000}"/>
    <cellStyle name="SAPBEXheaderItem 2 3" xfId="949" xr:uid="{00000000-0005-0000-0000-0000A2030000}"/>
    <cellStyle name="SAPBEXheaderItem 2 4" xfId="950" xr:uid="{00000000-0005-0000-0000-0000A3030000}"/>
    <cellStyle name="SAPBEXheaderItem 2 5" xfId="951" xr:uid="{00000000-0005-0000-0000-0000A4030000}"/>
    <cellStyle name="SAPBEXheaderItem 2 6" xfId="952" xr:uid="{00000000-0005-0000-0000-0000A5030000}"/>
    <cellStyle name="SAPBEXheaderItem 2 7" xfId="953" xr:uid="{00000000-0005-0000-0000-0000A6030000}"/>
    <cellStyle name="SAPBEXheaderItem 2 8" xfId="954" xr:uid="{00000000-0005-0000-0000-0000A7030000}"/>
    <cellStyle name="SAPBEXheaderItem 2 9" xfId="955" xr:uid="{00000000-0005-0000-0000-0000A8030000}"/>
    <cellStyle name="SAPBEXheaderItem 3" xfId="956" xr:uid="{00000000-0005-0000-0000-0000A9030000}"/>
    <cellStyle name="SAPBEXheaderItem 4" xfId="957" xr:uid="{00000000-0005-0000-0000-0000AA030000}"/>
    <cellStyle name="SAPBEXheaderItem 5" xfId="958" xr:uid="{00000000-0005-0000-0000-0000AB030000}"/>
    <cellStyle name="SAPBEXheaderItem 6" xfId="959" xr:uid="{00000000-0005-0000-0000-0000AC030000}"/>
    <cellStyle name="SAPBEXheaderItem 7" xfId="960" xr:uid="{00000000-0005-0000-0000-0000AD030000}"/>
    <cellStyle name="SAPBEXheaderItem 8" xfId="961" xr:uid="{00000000-0005-0000-0000-0000AE030000}"/>
    <cellStyle name="SAPBEXheaderItem 9" xfId="962" xr:uid="{00000000-0005-0000-0000-0000AF030000}"/>
    <cellStyle name="SAPBEXheaderText" xfId="40" xr:uid="{00000000-0005-0000-0000-0000B0030000}"/>
    <cellStyle name="SAPBEXheaderText 10" xfId="963" xr:uid="{00000000-0005-0000-0000-0000B1030000}"/>
    <cellStyle name="SAPBEXheaderText 11" xfId="964" xr:uid="{00000000-0005-0000-0000-0000B2030000}"/>
    <cellStyle name="SAPBEXheaderText 12" xfId="965" xr:uid="{00000000-0005-0000-0000-0000B3030000}"/>
    <cellStyle name="SAPBEXheaderText 2" xfId="966" xr:uid="{00000000-0005-0000-0000-0000B4030000}"/>
    <cellStyle name="SAPBEXheaderText 2 10" xfId="967" xr:uid="{00000000-0005-0000-0000-0000B5030000}"/>
    <cellStyle name="SAPBEXheaderText 2 2" xfId="968" xr:uid="{00000000-0005-0000-0000-0000B6030000}"/>
    <cellStyle name="SAPBEXheaderText 2 3" xfId="969" xr:uid="{00000000-0005-0000-0000-0000B7030000}"/>
    <cellStyle name="SAPBEXheaderText 2 4" xfId="970" xr:uid="{00000000-0005-0000-0000-0000B8030000}"/>
    <cellStyle name="SAPBEXheaderText 2 5" xfId="971" xr:uid="{00000000-0005-0000-0000-0000B9030000}"/>
    <cellStyle name="SAPBEXheaderText 2 6" xfId="972" xr:uid="{00000000-0005-0000-0000-0000BA030000}"/>
    <cellStyle name="SAPBEXheaderText 2 7" xfId="973" xr:uid="{00000000-0005-0000-0000-0000BB030000}"/>
    <cellStyle name="SAPBEXheaderText 2 8" xfId="974" xr:uid="{00000000-0005-0000-0000-0000BC030000}"/>
    <cellStyle name="SAPBEXheaderText 2 9" xfId="975" xr:uid="{00000000-0005-0000-0000-0000BD030000}"/>
    <cellStyle name="SAPBEXheaderText 3" xfId="976" xr:uid="{00000000-0005-0000-0000-0000BE030000}"/>
    <cellStyle name="SAPBEXheaderText 4" xfId="977" xr:uid="{00000000-0005-0000-0000-0000BF030000}"/>
    <cellStyle name="SAPBEXheaderText 5" xfId="978" xr:uid="{00000000-0005-0000-0000-0000C0030000}"/>
    <cellStyle name="SAPBEXheaderText 6" xfId="979" xr:uid="{00000000-0005-0000-0000-0000C1030000}"/>
    <cellStyle name="SAPBEXheaderText 7" xfId="980" xr:uid="{00000000-0005-0000-0000-0000C2030000}"/>
    <cellStyle name="SAPBEXheaderText 8" xfId="981" xr:uid="{00000000-0005-0000-0000-0000C3030000}"/>
    <cellStyle name="SAPBEXheaderText 9" xfId="982" xr:uid="{00000000-0005-0000-0000-0000C4030000}"/>
    <cellStyle name="SAPBEXHLevel0" xfId="41" xr:uid="{00000000-0005-0000-0000-0000C5030000}"/>
    <cellStyle name="SAPBEXHLevel0 10" xfId="983" xr:uid="{00000000-0005-0000-0000-0000C6030000}"/>
    <cellStyle name="SAPBEXHLevel0 11" xfId="984" xr:uid="{00000000-0005-0000-0000-0000C7030000}"/>
    <cellStyle name="SAPBEXHLevel0 12" xfId="985" xr:uid="{00000000-0005-0000-0000-0000C8030000}"/>
    <cellStyle name="SAPBEXHLevel0 2" xfId="986" xr:uid="{00000000-0005-0000-0000-0000C9030000}"/>
    <cellStyle name="SAPBEXHLevel0 2 10" xfId="987" xr:uid="{00000000-0005-0000-0000-0000CA030000}"/>
    <cellStyle name="SAPBEXHLevel0 2 11" xfId="988" xr:uid="{00000000-0005-0000-0000-0000CB030000}"/>
    <cellStyle name="SAPBEXHLevel0 2 2" xfId="989" xr:uid="{00000000-0005-0000-0000-0000CC030000}"/>
    <cellStyle name="SAPBEXHLevel0 2 3" xfId="990" xr:uid="{00000000-0005-0000-0000-0000CD030000}"/>
    <cellStyle name="SAPBEXHLevel0 2 4" xfId="991" xr:uid="{00000000-0005-0000-0000-0000CE030000}"/>
    <cellStyle name="SAPBEXHLevel0 2 5" xfId="992" xr:uid="{00000000-0005-0000-0000-0000CF030000}"/>
    <cellStyle name="SAPBEXHLevel0 2 6" xfId="993" xr:uid="{00000000-0005-0000-0000-0000D0030000}"/>
    <cellStyle name="SAPBEXHLevel0 2 7" xfId="994" xr:uid="{00000000-0005-0000-0000-0000D1030000}"/>
    <cellStyle name="SAPBEXHLevel0 2 8" xfId="995" xr:uid="{00000000-0005-0000-0000-0000D2030000}"/>
    <cellStyle name="SAPBEXHLevel0 2 9" xfId="996" xr:uid="{00000000-0005-0000-0000-0000D3030000}"/>
    <cellStyle name="SAPBEXHLevel0 3" xfId="997" xr:uid="{00000000-0005-0000-0000-0000D4030000}"/>
    <cellStyle name="SAPBEXHLevel0 4" xfId="998" xr:uid="{00000000-0005-0000-0000-0000D5030000}"/>
    <cellStyle name="SAPBEXHLevel0 5" xfId="999" xr:uid="{00000000-0005-0000-0000-0000D6030000}"/>
    <cellStyle name="SAPBEXHLevel0 6" xfId="1000" xr:uid="{00000000-0005-0000-0000-0000D7030000}"/>
    <cellStyle name="SAPBEXHLevel0 7" xfId="1001" xr:uid="{00000000-0005-0000-0000-0000D8030000}"/>
    <cellStyle name="SAPBEXHLevel0 8" xfId="1002" xr:uid="{00000000-0005-0000-0000-0000D9030000}"/>
    <cellStyle name="SAPBEXHLevel0 9" xfId="1003" xr:uid="{00000000-0005-0000-0000-0000DA030000}"/>
    <cellStyle name="SAPBEXHLevel0X" xfId="42" xr:uid="{00000000-0005-0000-0000-0000DB030000}"/>
    <cellStyle name="SAPBEXHLevel0X 10" xfId="1004" xr:uid="{00000000-0005-0000-0000-0000DC030000}"/>
    <cellStyle name="SAPBEXHLevel0X 11" xfId="1005" xr:uid="{00000000-0005-0000-0000-0000DD030000}"/>
    <cellStyle name="SAPBEXHLevel0X 12" xfId="1006" xr:uid="{00000000-0005-0000-0000-0000DE030000}"/>
    <cellStyle name="SAPBEXHLevel0X 2" xfId="1007" xr:uid="{00000000-0005-0000-0000-0000DF030000}"/>
    <cellStyle name="SAPBEXHLevel0X 2 10" xfId="1008" xr:uid="{00000000-0005-0000-0000-0000E0030000}"/>
    <cellStyle name="SAPBEXHLevel0X 2 2" xfId="1009" xr:uid="{00000000-0005-0000-0000-0000E1030000}"/>
    <cellStyle name="SAPBEXHLevel0X 2 3" xfId="1010" xr:uid="{00000000-0005-0000-0000-0000E2030000}"/>
    <cellStyle name="SAPBEXHLevel0X 2 4" xfId="1011" xr:uid="{00000000-0005-0000-0000-0000E3030000}"/>
    <cellStyle name="SAPBEXHLevel0X 2 5" xfId="1012" xr:uid="{00000000-0005-0000-0000-0000E4030000}"/>
    <cellStyle name="SAPBEXHLevel0X 2 6" xfId="1013" xr:uid="{00000000-0005-0000-0000-0000E5030000}"/>
    <cellStyle name="SAPBEXHLevel0X 2 7" xfId="1014" xr:uid="{00000000-0005-0000-0000-0000E6030000}"/>
    <cellStyle name="SAPBEXHLevel0X 2 8" xfId="1015" xr:uid="{00000000-0005-0000-0000-0000E7030000}"/>
    <cellStyle name="SAPBEXHLevel0X 2 9" xfId="1016" xr:uid="{00000000-0005-0000-0000-0000E8030000}"/>
    <cellStyle name="SAPBEXHLevel0X 3" xfId="1017" xr:uid="{00000000-0005-0000-0000-0000E9030000}"/>
    <cellStyle name="SAPBEXHLevel0X 4" xfId="1018" xr:uid="{00000000-0005-0000-0000-0000EA030000}"/>
    <cellStyle name="SAPBEXHLevel0X 5" xfId="1019" xr:uid="{00000000-0005-0000-0000-0000EB030000}"/>
    <cellStyle name="SAPBEXHLevel0X 6" xfId="1020" xr:uid="{00000000-0005-0000-0000-0000EC030000}"/>
    <cellStyle name="SAPBEXHLevel0X 7" xfId="1021" xr:uid="{00000000-0005-0000-0000-0000ED030000}"/>
    <cellStyle name="SAPBEXHLevel0X 8" xfId="1022" xr:uid="{00000000-0005-0000-0000-0000EE030000}"/>
    <cellStyle name="SAPBEXHLevel0X 9" xfId="1023" xr:uid="{00000000-0005-0000-0000-0000EF030000}"/>
    <cellStyle name="SAPBEXHLevel1" xfId="43" xr:uid="{00000000-0005-0000-0000-0000F0030000}"/>
    <cellStyle name="SAPBEXHLevel1 10" xfId="1024" xr:uid="{00000000-0005-0000-0000-0000F1030000}"/>
    <cellStyle name="SAPBEXHLevel1 11" xfId="1025" xr:uid="{00000000-0005-0000-0000-0000F2030000}"/>
    <cellStyle name="SAPBEXHLevel1 12" xfId="1026" xr:uid="{00000000-0005-0000-0000-0000F3030000}"/>
    <cellStyle name="SAPBEXHLevel1 2" xfId="1027" xr:uid="{00000000-0005-0000-0000-0000F4030000}"/>
    <cellStyle name="SAPBEXHLevel1 2 10" xfId="1028" xr:uid="{00000000-0005-0000-0000-0000F5030000}"/>
    <cellStyle name="SAPBEXHLevel1 2 11" xfId="1029" xr:uid="{00000000-0005-0000-0000-0000F6030000}"/>
    <cellStyle name="SAPBEXHLevel1 2 2" xfId="1030" xr:uid="{00000000-0005-0000-0000-0000F7030000}"/>
    <cellStyle name="SAPBEXHLevel1 2 3" xfId="1031" xr:uid="{00000000-0005-0000-0000-0000F8030000}"/>
    <cellStyle name="SAPBEXHLevel1 2 4" xfId="1032" xr:uid="{00000000-0005-0000-0000-0000F9030000}"/>
    <cellStyle name="SAPBEXHLevel1 2 5" xfId="1033" xr:uid="{00000000-0005-0000-0000-0000FA030000}"/>
    <cellStyle name="SAPBEXHLevel1 2 6" xfId="1034" xr:uid="{00000000-0005-0000-0000-0000FB030000}"/>
    <cellStyle name="SAPBEXHLevel1 2 7" xfId="1035" xr:uid="{00000000-0005-0000-0000-0000FC030000}"/>
    <cellStyle name="SAPBEXHLevel1 2 8" xfId="1036" xr:uid="{00000000-0005-0000-0000-0000FD030000}"/>
    <cellStyle name="SAPBEXHLevel1 2 9" xfId="1037" xr:uid="{00000000-0005-0000-0000-0000FE030000}"/>
    <cellStyle name="SAPBEXHLevel1 3" xfId="1038" xr:uid="{00000000-0005-0000-0000-0000FF030000}"/>
    <cellStyle name="SAPBEXHLevel1 4" xfId="1039" xr:uid="{00000000-0005-0000-0000-000000040000}"/>
    <cellStyle name="SAPBEXHLevel1 5" xfId="1040" xr:uid="{00000000-0005-0000-0000-000001040000}"/>
    <cellStyle name="SAPBEXHLevel1 6" xfId="1041" xr:uid="{00000000-0005-0000-0000-000002040000}"/>
    <cellStyle name="SAPBEXHLevel1 7" xfId="1042" xr:uid="{00000000-0005-0000-0000-000003040000}"/>
    <cellStyle name="SAPBEXHLevel1 8" xfId="1043" xr:uid="{00000000-0005-0000-0000-000004040000}"/>
    <cellStyle name="SAPBEXHLevel1 9" xfId="1044" xr:uid="{00000000-0005-0000-0000-000005040000}"/>
    <cellStyle name="SAPBEXHLevel1X" xfId="44" xr:uid="{00000000-0005-0000-0000-000006040000}"/>
    <cellStyle name="SAPBEXHLevel1X 10" xfId="1045" xr:uid="{00000000-0005-0000-0000-000007040000}"/>
    <cellStyle name="SAPBEXHLevel1X 11" xfId="1046" xr:uid="{00000000-0005-0000-0000-000008040000}"/>
    <cellStyle name="SAPBEXHLevel1X 12" xfId="1047" xr:uid="{00000000-0005-0000-0000-000009040000}"/>
    <cellStyle name="SAPBEXHLevel1X 2" xfId="1048" xr:uid="{00000000-0005-0000-0000-00000A040000}"/>
    <cellStyle name="SAPBEXHLevel1X 2 10" xfId="1049" xr:uid="{00000000-0005-0000-0000-00000B040000}"/>
    <cellStyle name="SAPBEXHLevel1X 2 2" xfId="1050" xr:uid="{00000000-0005-0000-0000-00000C040000}"/>
    <cellStyle name="SAPBEXHLevel1X 2 3" xfId="1051" xr:uid="{00000000-0005-0000-0000-00000D040000}"/>
    <cellStyle name="SAPBEXHLevel1X 2 4" xfId="1052" xr:uid="{00000000-0005-0000-0000-00000E040000}"/>
    <cellStyle name="SAPBEXHLevel1X 2 5" xfId="1053" xr:uid="{00000000-0005-0000-0000-00000F040000}"/>
    <cellStyle name="SAPBEXHLevel1X 2 6" xfId="1054" xr:uid="{00000000-0005-0000-0000-000010040000}"/>
    <cellStyle name="SAPBEXHLevel1X 2 7" xfId="1055" xr:uid="{00000000-0005-0000-0000-000011040000}"/>
    <cellStyle name="SAPBEXHLevel1X 2 8" xfId="1056" xr:uid="{00000000-0005-0000-0000-000012040000}"/>
    <cellStyle name="SAPBEXHLevel1X 2 9" xfId="1057" xr:uid="{00000000-0005-0000-0000-000013040000}"/>
    <cellStyle name="SAPBEXHLevel1X 3" xfId="1058" xr:uid="{00000000-0005-0000-0000-000014040000}"/>
    <cellStyle name="SAPBEXHLevel1X 4" xfId="1059" xr:uid="{00000000-0005-0000-0000-000015040000}"/>
    <cellStyle name="SAPBEXHLevel1X 5" xfId="1060" xr:uid="{00000000-0005-0000-0000-000016040000}"/>
    <cellStyle name="SAPBEXHLevel1X 6" xfId="1061" xr:uid="{00000000-0005-0000-0000-000017040000}"/>
    <cellStyle name="SAPBEXHLevel1X 7" xfId="1062" xr:uid="{00000000-0005-0000-0000-000018040000}"/>
    <cellStyle name="SAPBEXHLevel1X 8" xfId="1063" xr:uid="{00000000-0005-0000-0000-000019040000}"/>
    <cellStyle name="SAPBEXHLevel1X 9" xfId="1064" xr:uid="{00000000-0005-0000-0000-00001A040000}"/>
    <cellStyle name="SAPBEXHLevel2" xfId="45" xr:uid="{00000000-0005-0000-0000-00001B040000}"/>
    <cellStyle name="SAPBEXHLevel2 10" xfId="1065" xr:uid="{00000000-0005-0000-0000-00001C040000}"/>
    <cellStyle name="SAPBEXHLevel2 11" xfId="1066" xr:uid="{00000000-0005-0000-0000-00001D040000}"/>
    <cellStyle name="SAPBEXHLevel2 12" xfId="1067" xr:uid="{00000000-0005-0000-0000-00001E040000}"/>
    <cellStyle name="SAPBEXHLevel2 2" xfId="1068" xr:uid="{00000000-0005-0000-0000-00001F040000}"/>
    <cellStyle name="SAPBEXHLevel2 2 10" xfId="1069" xr:uid="{00000000-0005-0000-0000-000020040000}"/>
    <cellStyle name="SAPBEXHLevel2 2 2" xfId="1070" xr:uid="{00000000-0005-0000-0000-000021040000}"/>
    <cellStyle name="SAPBEXHLevel2 2 3" xfId="1071" xr:uid="{00000000-0005-0000-0000-000022040000}"/>
    <cellStyle name="SAPBEXHLevel2 2 4" xfId="1072" xr:uid="{00000000-0005-0000-0000-000023040000}"/>
    <cellStyle name="SAPBEXHLevel2 2 5" xfId="1073" xr:uid="{00000000-0005-0000-0000-000024040000}"/>
    <cellStyle name="SAPBEXHLevel2 2 6" xfId="1074" xr:uid="{00000000-0005-0000-0000-000025040000}"/>
    <cellStyle name="SAPBEXHLevel2 2 7" xfId="1075" xr:uid="{00000000-0005-0000-0000-000026040000}"/>
    <cellStyle name="SAPBEXHLevel2 2 8" xfId="1076" xr:uid="{00000000-0005-0000-0000-000027040000}"/>
    <cellStyle name="SAPBEXHLevel2 2 9" xfId="1077" xr:uid="{00000000-0005-0000-0000-000028040000}"/>
    <cellStyle name="SAPBEXHLevel2 3" xfId="1078" xr:uid="{00000000-0005-0000-0000-000029040000}"/>
    <cellStyle name="SAPBEXHLevel2 4" xfId="1079" xr:uid="{00000000-0005-0000-0000-00002A040000}"/>
    <cellStyle name="SAPBEXHLevel2 5" xfId="1080" xr:uid="{00000000-0005-0000-0000-00002B040000}"/>
    <cellStyle name="SAPBEXHLevel2 6" xfId="1081" xr:uid="{00000000-0005-0000-0000-00002C040000}"/>
    <cellStyle name="SAPBEXHLevel2 7" xfId="1082" xr:uid="{00000000-0005-0000-0000-00002D040000}"/>
    <cellStyle name="SAPBEXHLevel2 8" xfId="1083" xr:uid="{00000000-0005-0000-0000-00002E040000}"/>
    <cellStyle name="SAPBEXHLevel2 9" xfId="1084" xr:uid="{00000000-0005-0000-0000-00002F040000}"/>
    <cellStyle name="SAPBEXHLevel2X" xfId="46" xr:uid="{00000000-0005-0000-0000-000030040000}"/>
    <cellStyle name="SAPBEXHLevel2X 10" xfId="1085" xr:uid="{00000000-0005-0000-0000-000031040000}"/>
    <cellStyle name="SAPBEXHLevel2X 11" xfId="1086" xr:uid="{00000000-0005-0000-0000-000032040000}"/>
    <cellStyle name="SAPBEXHLevel2X 12" xfId="1087" xr:uid="{00000000-0005-0000-0000-000033040000}"/>
    <cellStyle name="SAPBEXHLevel2X 2" xfId="1088" xr:uid="{00000000-0005-0000-0000-000034040000}"/>
    <cellStyle name="SAPBEXHLevel2X 2 10" xfId="1089" xr:uid="{00000000-0005-0000-0000-000035040000}"/>
    <cellStyle name="SAPBEXHLevel2X 2 2" xfId="1090" xr:uid="{00000000-0005-0000-0000-000036040000}"/>
    <cellStyle name="SAPBEXHLevel2X 2 3" xfId="1091" xr:uid="{00000000-0005-0000-0000-000037040000}"/>
    <cellStyle name="SAPBEXHLevel2X 2 4" xfId="1092" xr:uid="{00000000-0005-0000-0000-000038040000}"/>
    <cellStyle name="SAPBEXHLevel2X 2 5" xfId="1093" xr:uid="{00000000-0005-0000-0000-000039040000}"/>
    <cellStyle name="SAPBEXHLevel2X 2 6" xfId="1094" xr:uid="{00000000-0005-0000-0000-00003A040000}"/>
    <cellStyle name="SAPBEXHLevel2X 2 7" xfId="1095" xr:uid="{00000000-0005-0000-0000-00003B040000}"/>
    <cellStyle name="SAPBEXHLevel2X 2 8" xfId="1096" xr:uid="{00000000-0005-0000-0000-00003C040000}"/>
    <cellStyle name="SAPBEXHLevel2X 2 9" xfId="1097" xr:uid="{00000000-0005-0000-0000-00003D040000}"/>
    <cellStyle name="SAPBEXHLevel2X 3" xfId="1098" xr:uid="{00000000-0005-0000-0000-00003E040000}"/>
    <cellStyle name="SAPBEXHLevel2X 4" xfId="1099" xr:uid="{00000000-0005-0000-0000-00003F040000}"/>
    <cellStyle name="SAPBEXHLevel2X 5" xfId="1100" xr:uid="{00000000-0005-0000-0000-000040040000}"/>
    <cellStyle name="SAPBEXHLevel2X 6" xfId="1101" xr:uid="{00000000-0005-0000-0000-000041040000}"/>
    <cellStyle name="SAPBEXHLevel2X 7" xfId="1102" xr:uid="{00000000-0005-0000-0000-000042040000}"/>
    <cellStyle name="SAPBEXHLevel2X 8" xfId="1103" xr:uid="{00000000-0005-0000-0000-000043040000}"/>
    <cellStyle name="SAPBEXHLevel2X 9" xfId="1104" xr:uid="{00000000-0005-0000-0000-000044040000}"/>
    <cellStyle name="SAPBEXHLevel3" xfId="47" xr:uid="{00000000-0005-0000-0000-000045040000}"/>
    <cellStyle name="SAPBEXHLevel3 10" xfId="1105" xr:uid="{00000000-0005-0000-0000-000046040000}"/>
    <cellStyle name="SAPBEXHLevel3 11" xfId="1106" xr:uid="{00000000-0005-0000-0000-000047040000}"/>
    <cellStyle name="SAPBEXHLevel3 12" xfId="1107" xr:uid="{00000000-0005-0000-0000-000048040000}"/>
    <cellStyle name="SAPBEXHLevel3 2" xfId="1108" xr:uid="{00000000-0005-0000-0000-000049040000}"/>
    <cellStyle name="SAPBEXHLevel3 2 10" xfId="1109" xr:uid="{00000000-0005-0000-0000-00004A040000}"/>
    <cellStyle name="SAPBEXHLevel3 2 2" xfId="1110" xr:uid="{00000000-0005-0000-0000-00004B040000}"/>
    <cellStyle name="SAPBEXHLevel3 2 3" xfId="1111" xr:uid="{00000000-0005-0000-0000-00004C040000}"/>
    <cellStyle name="SAPBEXHLevel3 2 4" xfId="1112" xr:uid="{00000000-0005-0000-0000-00004D040000}"/>
    <cellStyle name="SAPBEXHLevel3 2 5" xfId="1113" xr:uid="{00000000-0005-0000-0000-00004E040000}"/>
    <cellStyle name="SAPBEXHLevel3 2 6" xfId="1114" xr:uid="{00000000-0005-0000-0000-00004F040000}"/>
    <cellStyle name="SAPBEXHLevel3 2 7" xfId="1115" xr:uid="{00000000-0005-0000-0000-000050040000}"/>
    <cellStyle name="SAPBEXHLevel3 2 8" xfId="1116" xr:uid="{00000000-0005-0000-0000-000051040000}"/>
    <cellStyle name="SAPBEXHLevel3 2 9" xfId="1117" xr:uid="{00000000-0005-0000-0000-000052040000}"/>
    <cellStyle name="SAPBEXHLevel3 3" xfId="1118" xr:uid="{00000000-0005-0000-0000-000053040000}"/>
    <cellStyle name="SAPBEXHLevel3 4" xfId="1119" xr:uid="{00000000-0005-0000-0000-000054040000}"/>
    <cellStyle name="SAPBEXHLevel3 5" xfId="1120" xr:uid="{00000000-0005-0000-0000-000055040000}"/>
    <cellStyle name="SAPBEXHLevel3 6" xfId="1121" xr:uid="{00000000-0005-0000-0000-000056040000}"/>
    <cellStyle name="SAPBEXHLevel3 7" xfId="1122" xr:uid="{00000000-0005-0000-0000-000057040000}"/>
    <cellStyle name="SAPBEXHLevel3 8" xfId="1123" xr:uid="{00000000-0005-0000-0000-000058040000}"/>
    <cellStyle name="SAPBEXHLevel3 9" xfId="1124" xr:uid="{00000000-0005-0000-0000-000059040000}"/>
    <cellStyle name="SAPBEXHLevel3X" xfId="48" xr:uid="{00000000-0005-0000-0000-00005A040000}"/>
    <cellStyle name="SAPBEXHLevel3X 10" xfId="1125" xr:uid="{00000000-0005-0000-0000-00005B040000}"/>
    <cellStyle name="SAPBEXHLevel3X 11" xfId="1126" xr:uid="{00000000-0005-0000-0000-00005C040000}"/>
    <cellStyle name="SAPBEXHLevel3X 12" xfId="1127" xr:uid="{00000000-0005-0000-0000-00005D040000}"/>
    <cellStyle name="SAPBEXHLevel3X 2" xfId="1128" xr:uid="{00000000-0005-0000-0000-00005E040000}"/>
    <cellStyle name="SAPBEXHLevel3X 2 10" xfId="1129" xr:uid="{00000000-0005-0000-0000-00005F040000}"/>
    <cellStyle name="SAPBEXHLevel3X 2 2" xfId="1130" xr:uid="{00000000-0005-0000-0000-000060040000}"/>
    <cellStyle name="SAPBEXHLevel3X 2 3" xfId="1131" xr:uid="{00000000-0005-0000-0000-000061040000}"/>
    <cellStyle name="SAPBEXHLevel3X 2 4" xfId="1132" xr:uid="{00000000-0005-0000-0000-000062040000}"/>
    <cellStyle name="SAPBEXHLevel3X 2 5" xfId="1133" xr:uid="{00000000-0005-0000-0000-000063040000}"/>
    <cellStyle name="SAPBEXHLevel3X 2 6" xfId="1134" xr:uid="{00000000-0005-0000-0000-000064040000}"/>
    <cellStyle name="SAPBEXHLevel3X 2 7" xfId="1135" xr:uid="{00000000-0005-0000-0000-000065040000}"/>
    <cellStyle name="SAPBEXHLevel3X 2 8" xfId="1136" xr:uid="{00000000-0005-0000-0000-000066040000}"/>
    <cellStyle name="SAPBEXHLevel3X 2 9" xfId="1137" xr:uid="{00000000-0005-0000-0000-000067040000}"/>
    <cellStyle name="SAPBEXHLevel3X 3" xfId="1138" xr:uid="{00000000-0005-0000-0000-000068040000}"/>
    <cellStyle name="SAPBEXHLevel3X 4" xfId="1139" xr:uid="{00000000-0005-0000-0000-000069040000}"/>
    <cellStyle name="SAPBEXHLevel3X 5" xfId="1140" xr:uid="{00000000-0005-0000-0000-00006A040000}"/>
    <cellStyle name="SAPBEXHLevel3X 6" xfId="1141" xr:uid="{00000000-0005-0000-0000-00006B040000}"/>
    <cellStyle name="SAPBEXHLevel3X 7" xfId="1142" xr:uid="{00000000-0005-0000-0000-00006C040000}"/>
    <cellStyle name="SAPBEXHLevel3X 8" xfId="1143" xr:uid="{00000000-0005-0000-0000-00006D040000}"/>
    <cellStyle name="SAPBEXHLevel3X 9" xfId="1144" xr:uid="{00000000-0005-0000-0000-00006E040000}"/>
    <cellStyle name="SAPBEXchaText" xfId="10" xr:uid="{00000000-0005-0000-0000-00006F040000}"/>
    <cellStyle name="SAPBEXchaText 10" xfId="1145" xr:uid="{00000000-0005-0000-0000-000070040000}"/>
    <cellStyle name="SAPBEXchaText 11" xfId="1146" xr:uid="{00000000-0005-0000-0000-000071040000}"/>
    <cellStyle name="SAPBEXchaText 12" xfId="1147" xr:uid="{00000000-0005-0000-0000-000072040000}"/>
    <cellStyle name="SAPBEXchaText 2" xfId="1148" xr:uid="{00000000-0005-0000-0000-000073040000}"/>
    <cellStyle name="SAPBEXchaText 2 10" xfId="1149" xr:uid="{00000000-0005-0000-0000-000074040000}"/>
    <cellStyle name="SAPBEXchaText 2 11" xfId="1150" xr:uid="{00000000-0005-0000-0000-000075040000}"/>
    <cellStyle name="SAPBEXchaText 2 12" xfId="1151" xr:uid="{00000000-0005-0000-0000-000076040000}"/>
    <cellStyle name="SAPBEXchaText 2 2" xfId="1152" xr:uid="{00000000-0005-0000-0000-000077040000}"/>
    <cellStyle name="SAPBEXchaText 2 2 10" xfId="1153" xr:uid="{00000000-0005-0000-0000-000078040000}"/>
    <cellStyle name="SAPBEXchaText 2 2 2" xfId="1154" xr:uid="{00000000-0005-0000-0000-000079040000}"/>
    <cellStyle name="SAPBEXchaText 2 2 3" xfId="1155" xr:uid="{00000000-0005-0000-0000-00007A040000}"/>
    <cellStyle name="SAPBEXchaText 2 2 4" xfId="1156" xr:uid="{00000000-0005-0000-0000-00007B040000}"/>
    <cellStyle name="SAPBEXchaText 2 2 5" xfId="1157" xr:uid="{00000000-0005-0000-0000-00007C040000}"/>
    <cellStyle name="SAPBEXchaText 2 2 6" xfId="1158" xr:uid="{00000000-0005-0000-0000-00007D040000}"/>
    <cellStyle name="SAPBEXchaText 2 2 7" xfId="1159" xr:uid="{00000000-0005-0000-0000-00007E040000}"/>
    <cellStyle name="SAPBEXchaText 2 2 8" xfId="1160" xr:uid="{00000000-0005-0000-0000-00007F040000}"/>
    <cellStyle name="SAPBEXchaText 2 2 9" xfId="1161" xr:uid="{00000000-0005-0000-0000-000080040000}"/>
    <cellStyle name="SAPBEXchaText 2 3" xfId="1162" xr:uid="{00000000-0005-0000-0000-000081040000}"/>
    <cellStyle name="SAPBEXchaText 2 4" xfId="1163" xr:uid="{00000000-0005-0000-0000-000082040000}"/>
    <cellStyle name="SAPBEXchaText 2 5" xfId="1164" xr:uid="{00000000-0005-0000-0000-000083040000}"/>
    <cellStyle name="SAPBEXchaText 2 6" xfId="1165" xr:uid="{00000000-0005-0000-0000-000084040000}"/>
    <cellStyle name="SAPBEXchaText 2 7" xfId="1166" xr:uid="{00000000-0005-0000-0000-000085040000}"/>
    <cellStyle name="SAPBEXchaText 2 8" xfId="1167" xr:uid="{00000000-0005-0000-0000-000086040000}"/>
    <cellStyle name="SAPBEXchaText 2 9" xfId="1168" xr:uid="{00000000-0005-0000-0000-000087040000}"/>
    <cellStyle name="SAPBEXchaText 3" xfId="1169" xr:uid="{00000000-0005-0000-0000-000088040000}"/>
    <cellStyle name="SAPBEXchaText 3 10" xfId="1170" xr:uid="{00000000-0005-0000-0000-000089040000}"/>
    <cellStyle name="SAPBEXchaText 3 2" xfId="1171" xr:uid="{00000000-0005-0000-0000-00008A040000}"/>
    <cellStyle name="SAPBEXchaText 3 3" xfId="1172" xr:uid="{00000000-0005-0000-0000-00008B040000}"/>
    <cellStyle name="SAPBEXchaText 3 4" xfId="1173" xr:uid="{00000000-0005-0000-0000-00008C040000}"/>
    <cellStyle name="SAPBEXchaText 3 5" xfId="1174" xr:uid="{00000000-0005-0000-0000-00008D040000}"/>
    <cellStyle name="SAPBEXchaText 3 6" xfId="1175" xr:uid="{00000000-0005-0000-0000-00008E040000}"/>
    <cellStyle name="SAPBEXchaText 3 7" xfId="1176" xr:uid="{00000000-0005-0000-0000-00008F040000}"/>
    <cellStyle name="SAPBEXchaText 3 8" xfId="1177" xr:uid="{00000000-0005-0000-0000-000090040000}"/>
    <cellStyle name="SAPBEXchaText 3 9" xfId="1178" xr:uid="{00000000-0005-0000-0000-000091040000}"/>
    <cellStyle name="SAPBEXchaText 4" xfId="1179" xr:uid="{00000000-0005-0000-0000-000092040000}"/>
    <cellStyle name="SAPBEXchaText 5" xfId="1180" xr:uid="{00000000-0005-0000-0000-000093040000}"/>
    <cellStyle name="SAPBEXchaText 6" xfId="1181" xr:uid="{00000000-0005-0000-0000-000094040000}"/>
    <cellStyle name="SAPBEXchaText 7" xfId="1182" xr:uid="{00000000-0005-0000-0000-000095040000}"/>
    <cellStyle name="SAPBEXchaText 8" xfId="1183" xr:uid="{00000000-0005-0000-0000-000096040000}"/>
    <cellStyle name="SAPBEXchaText 9" xfId="1184" xr:uid="{00000000-0005-0000-0000-000097040000}"/>
    <cellStyle name="SAPBEXchaText_Výkaz 13-D3a _2011_jk" xfId="1185" xr:uid="{00000000-0005-0000-0000-000098040000}"/>
    <cellStyle name="SAPBEXinputData" xfId="1186" xr:uid="{00000000-0005-0000-0000-000099040000}"/>
    <cellStyle name="SAPBEXinputData 2" xfId="1187" xr:uid="{00000000-0005-0000-0000-00009A040000}"/>
    <cellStyle name="SAPBEXItemHeader" xfId="1188" xr:uid="{00000000-0005-0000-0000-00009B040000}"/>
    <cellStyle name="SAPBEXItemHeader 10" xfId="1189" xr:uid="{00000000-0005-0000-0000-00009C040000}"/>
    <cellStyle name="SAPBEXItemHeader 11" xfId="1190" xr:uid="{00000000-0005-0000-0000-00009D040000}"/>
    <cellStyle name="SAPBEXItemHeader 2" xfId="1191" xr:uid="{00000000-0005-0000-0000-00009E040000}"/>
    <cellStyle name="SAPBEXItemHeader 2 10" xfId="1192" xr:uid="{00000000-0005-0000-0000-00009F040000}"/>
    <cellStyle name="SAPBEXItemHeader 2 2" xfId="1193" xr:uid="{00000000-0005-0000-0000-0000A0040000}"/>
    <cellStyle name="SAPBEXItemHeader 2 3" xfId="1194" xr:uid="{00000000-0005-0000-0000-0000A1040000}"/>
    <cellStyle name="SAPBEXItemHeader 2 4" xfId="1195" xr:uid="{00000000-0005-0000-0000-0000A2040000}"/>
    <cellStyle name="SAPBEXItemHeader 2 5" xfId="1196" xr:uid="{00000000-0005-0000-0000-0000A3040000}"/>
    <cellStyle name="SAPBEXItemHeader 2 6" xfId="1197" xr:uid="{00000000-0005-0000-0000-0000A4040000}"/>
    <cellStyle name="SAPBEXItemHeader 2 7" xfId="1198" xr:uid="{00000000-0005-0000-0000-0000A5040000}"/>
    <cellStyle name="SAPBEXItemHeader 2 8" xfId="1199" xr:uid="{00000000-0005-0000-0000-0000A6040000}"/>
    <cellStyle name="SAPBEXItemHeader 2 9" xfId="1200" xr:uid="{00000000-0005-0000-0000-0000A7040000}"/>
    <cellStyle name="SAPBEXItemHeader 3" xfId="1201" xr:uid="{00000000-0005-0000-0000-0000A8040000}"/>
    <cellStyle name="SAPBEXItemHeader 4" xfId="1202" xr:uid="{00000000-0005-0000-0000-0000A9040000}"/>
    <cellStyle name="SAPBEXItemHeader 5" xfId="1203" xr:uid="{00000000-0005-0000-0000-0000AA040000}"/>
    <cellStyle name="SAPBEXItemHeader 6" xfId="1204" xr:uid="{00000000-0005-0000-0000-0000AB040000}"/>
    <cellStyle name="SAPBEXItemHeader 7" xfId="1205" xr:uid="{00000000-0005-0000-0000-0000AC040000}"/>
    <cellStyle name="SAPBEXItemHeader 8" xfId="1206" xr:uid="{00000000-0005-0000-0000-0000AD040000}"/>
    <cellStyle name="SAPBEXItemHeader 9" xfId="1207" xr:uid="{00000000-0005-0000-0000-0000AE040000}"/>
    <cellStyle name="SAPBEXresData" xfId="49" xr:uid="{00000000-0005-0000-0000-0000AF040000}"/>
    <cellStyle name="SAPBEXresData 10" xfId="1208" xr:uid="{00000000-0005-0000-0000-0000B0040000}"/>
    <cellStyle name="SAPBEXresData 11" xfId="1209" xr:uid="{00000000-0005-0000-0000-0000B1040000}"/>
    <cellStyle name="SAPBEXresData 12" xfId="1210" xr:uid="{00000000-0005-0000-0000-0000B2040000}"/>
    <cellStyle name="SAPBEXresData 2" xfId="1211" xr:uid="{00000000-0005-0000-0000-0000B3040000}"/>
    <cellStyle name="SAPBEXresData 2 10" xfId="1212" xr:uid="{00000000-0005-0000-0000-0000B4040000}"/>
    <cellStyle name="SAPBEXresData 2 2" xfId="1213" xr:uid="{00000000-0005-0000-0000-0000B5040000}"/>
    <cellStyle name="SAPBEXresData 2 3" xfId="1214" xr:uid="{00000000-0005-0000-0000-0000B6040000}"/>
    <cellStyle name="SAPBEXresData 2 4" xfId="1215" xr:uid="{00000000-0005-0000-0000-0000B7040000}"/>
    <cellStyle name="SAPBEXresData 2 5" xfId="1216" xr:uid="{00000000-0005-0000-0000-0000B8040000}"/>
    <cellStyle name="SAPBEXresData 2 6" xfId="1217" xr:uid="{00000000-0005-0000-0000-0000B9040000}"/>
    <cellStyle name="SAPBEXresData 2 7" xfId="1218" xr:uid="{00000000-0005-0000-0000-0000BA040000}"/>
    <cellStyle name="SAPBEXresData 2 8" xfId="1219" xr:uid="{00000000-0005-0000-0000-0000BB040000}"/>
    <cellStyle name="SAPBEXresData 2 9" xfId="1220" xr:uid="{00000000-0005-0000-0000-0000BC040000}"/>
    <cellStyle name="SAPBEXresData 3" xfId="1221" xr:uid="{00000000-0005-0000-0000-0000BD040000}"/>
    <cellStyle name="SAPBEXresData 4" xfId="1222" xr:uid="{00000000-0005-0000-0000-0000BE040000}"/>
    <cellStyle name="SAPBEXresData 5" xfId="1223" xr:uid="{00000000-0005-0000-0000-0000BF040000}"/>
    <cellStyle name="SAPBEXresData 6" xfId="1224" xr:uid="{00000000-0005-0000-0000-0000C0040000}"/>
    <cellStyle name="SAPBEXresData 7" xfId="1225" xr:uid="{00000000-0005-0000-0000-0000C1040000}"/>
    <cellStyle name="SAPBEXresData 8" xfId="1226" xr:uid="{00000000-0005-0000-0000-0000C2040000}"/>
    <cellStyle name="SAPBEXresData 9" xfId="1227" xr:uid="{00000000-0005-0000-0000-0000C3040000}"/>
    <cellStyle name="SAPBEXresDataEmph" xfId="50" xr:uid="{00000000-0005-0000-0000-0000C4040000}"/>
    <cellStyle name="SAPBEXresDataEmph 2" xfId="1228" xr:uid="{00000000-0005-0000-0000-0000C5040000}"/>
    <cellStyle name="SAPBEXresDataEmph 2 2" xfId="1229" xr:uid="{00000000-0005-0000-0000-0000C6040000}"/>
    <cellStyle name="SAPBEXresDataEmph 2 3" xfId="1230" xr:uid="{00000000-0005-0000-0000-0000C7040000}"/>
    <cellStyle name="SAPBEXresDataEmph 2 4" xfId="1231" xr:uid="{00000000-0005-0000-0000-0000C8040000}"/>
    <cellStyle name="SAPBEXresDataEmph 2 5" xfId="1232" xr:uid="{00000000-0005-0000-0000-0000C9040000}"/>
    <cellStyle name="SAPBEXresDataEmph 2 6" xfId="1233" xr:uid="{00000000-0005-0000-0000-0000CA040000}"/>
    <cellStyle name="SAPBEXresDataEmph 2 7" xfId="1234" xr:uid="{00000000-0005-0000-0000-0000CB040000}"/>
    <cellStyle name="SAPBEXresDataEmph 3" xfId="1235" xr:uid="{00000000-0005-0000-0000-0000CC040000}"/>
    <cellStyle name="SAPBEXresDataEmph 4" xfId="1236" xr:uid="{00000000-0005-0000-0000-0000CD040000}"/>
    <cellStyle name="SAPBEXresDataEmph 5" xfId="1237" xr:uid="{00000000-0005-0000-0000-0000CE040000}"/>
    <cellStyle name="SAPBEXresDataEmph 6" xfId="1238" xr:uid="{00000000-0005-0000-0000-0000CF040000}"/>
    <cellStyle name="SAPBEXresDataEmph 7" xfId="1239" xr:uid="{00000000-0005-0000-0000-0000D0040000}"/>
    <cellStyle name="SAPBEXresDataEmph 8" xfId="1240" xr:uid="{00000000-0005-0000-0000-0000D1040000}"/>
    <cellStyle name="SAPBEXresDataEmph 9" xfId="1241" xr:uid="{00000000-0005-0000-0000-0000D2040000}"/>
    <cellStyle name="SAPBEXresItem" xfId="51" xr:uid="{00000000-0005-0000-0000-0000D3040000}"/>
    <cellStyle name="SAPBEXresItem 10" xfId="1242" xr:uid="{00000000-0005-0000-0000-0000D4040000}"/>
    <cellStyle name="SAPBEXresItem 11" xfId="1243" xr:uid="{00000000-0005-0000-0000-0000D5040000}"/>
    <cellStyle name="SAPBEXresItem 12" xfId="1244" xr:uid="{00000000-0005-0000-0000-0000D6040000}"/>
    <cellStyle name="SAPBEXresItem 2" xfId="1245" xr:uid="{00000000-0005-0000-0000-0000D7040000}"/>
    <cellStyle name="SAPBEXresItem 2 10" xfId="1246" xr:uid="{00000000-0005-0000-0000-0000D8040000}"/>
    <cellStyle name="SAPBEXresItem 2 2" xfId="1247" xr:uid="{00000000-0005-0000-0000-0000D9040000}"/>
    <cellStyle name="SAPBEXresItem 2 3" xfId="1248" xr:uid="{00000000-0005-0000-0000-0000DA040000}"/>
    <cellStyle name="SAPBEXresItem 2 4" xfId="1249" xr:uid="{00000000-0005-0000-0000-0000DB040000}"/>
    <cellStyle name="SAPBEXresItem 2 5" xfId="1250" xr:uid="{00000000-0005-0000-0000-0000DC040000}"/>
    <cellStyle name="SAPBEXresItem 2 6" xfId="1251" xr:uid="{00000000-0005-0000-0000-0000DD040000}"/>
    <cellStyle name="SAPBEXresItem 2 7" xfId="1252" xr:uid="{00000000-0005-0000-0000-0000DE040000}"/>
    <cellStyle name="SAPBEXresItem 2 8" xfId="1253" xr:uid="{00000000-0005-0000-0000-0000DF040000}"/>
    <cellStyle name="SAPBEXresItem 2 9" xfId="1254" xr:uid="{00000000-0005-0000-0000-0000E0040000}"/>
    <cellStyle name="SAPBEXresItem 3" xfId="1255" xr:uid="{00000000-0005-0000-0000-0000E1040000}"/>
    <cellStyle name="SAPBEXresItem 4" xfId="1256" xr:uid="{00000000-0005-0000-0000-0000E2040000}"/>
    <cellStyle name="SAPBEXresItem 5" xfId="1257" xr:uid="{00000000-0005-0000-0000-0000E3040000}"/>
    <cellStyle name="SAPBEXresItem 6" xfId="1258" xr:uid="{00000000-0005-0000-0000-0000E4040000}"/>
    <cellStyle name="SAPBEXresItem 7" xfId="1259" xr:uid="{00000000-0005-0000-0000-0000E5040000}"/>
    <cellStyle name="SAPBEXresItem 8" xfId="1260" xr:uid="{00000000-0005-0000-0000-0000E6040000}"/>
    <cellStyle name="SAPBEXresItem 9" xfId="1261" xr:uid="{00000000-0005-0000-0000-0000E7040000}"/>
    <cellStyle name="SAPBEXresItemX" xfId="52" xr:uid="{00000000-0005-0000-0000-0000E8040000}"/>
    <cellStyle name="SAPBEXresItemX 10" xfId="1262" xr:uid="{00000000-0005-0000-0000-0000E9040000}"/>
    <cellStyle name="SAPBEXresItemX 11" xfId="1263" xr:uid="{00000000-0005-0000-0000-0000EA040000}"/>
    <cellStyle name="SAPBEXresItemX 12" xfId="1264" xr:uid="{00000000-0005-0000-0000-0000EB040000}"/>
    <cellStyle name="SAPBEXresItemX 2" xfId="1265" xr:uid="{00000000-0005-0000-0000-0000EC040000}"/>
    <cellStyle name="SAPBEXresItemX 2 10" xfId="1266" xr:uid="{00000000-0005-0000-0000-0000ED040000}"/>
    <cellStyle name="SAPBEXresItemX 2 2" xfId="1267" xr:uid="{00000000-0005-0000-0000-0000EE040000}"/>
    <cellStyle name="SAPBEXresItemX 2 3" xfId="1268" xr:uid="{00000000-0005-0000-0000-0000EF040000}"/>
    <cellStyle name="SAPBEXresItemX 2 4" xfId="1269" xr:uid="{00000000-0005-0000-0000-0000F0040000}"/>
    <cellStyle name="SAPBEXresItemX 2 5" xfId="1270" xr:uid="{00000000-0005-0000-0000-0000F1040000}"/>
    <cellStyle name="SAPBEXresItemX 2 6" xfId="1271" xr:uid="{00000000-0005-0000-0000-0000F2040000}"/>
    <cellStyle name="SAPBEXresItemX 2 7" xfId="1272" xr:uid="{00000000-0005-0000-0000-0000F3040000}"/>
    <cellStyle name="SAPBEXresItemX 2 8" xfId="1273" xr:uid="{00000000-0005-0000-0000-0000F4040000}"/>
    <cellStyle name="SAPBEXresItemX 2 9" xfId="1274" xr:uid="{00000000-0005-0000-0000-0000F5040000}"/>
    <cellStyle name="SAPBEXresItemX 3" xfId="1275" xr:uid="{00000000-0005-0000-0000-0000F6040000}"/>
    <cellStyle name="SAPBEXresItemX 4" xfId="1276" xr:uid="{00000000-0005-0000-0000-0000F7040000}"/>
    <cellStyle name="SAPBEXresItemX 5" xfId="1277" xr:uid="{00000000-0005-0000-0000-0000F8040000}"/>
    <cellStyle name="SAPBEXresItemX 6" xfId="1278" xr:uid="{00000000-0005-0000-0000-0000F9040000}"/>
    <cellStyle name="SAPBEXresItemX 7" xfId="1279" xr:uid="{00000000-0005-0000-0000-0000FA040000}"/>
    <cellStyle name="SAPBEXresItemX 8" xfId="1280" xr:uid="{00000000-0005-0000-0000-0000FB040000}"/>
    <cellStyle name="SAPBEXresItemX 9" xfId="1281" xr:uid="{00000000-0005-0000-0000-0000FC040000}"/>
    <cellStyle name="SAPBEXstdData" xfId="11" xr:uid="{00000000-0005-0000-0000-0000FD040000}"/>
    <cellStyle name="SAPBEXstdData 10" xfId="1282" xr:uid="{00000000-0005-0000-0000-0000FE040000}"/>
    <cellStyle name="SAPBEXstdData 11" xfId="1283" xr:uid="{00000000-0005-0000-0000-0000FF040000}"/>
    <cellStyle name="SAPBEXstdData 12" xfId="1284" xr:uid="{00000000-0005-0000-0000-000000050000}"/>
    <cellStyle name="SAPBEXstdData 2" xfId="1285" xr:uid="{00000000-0005-0000-0000-000001050000}"/>
    <cellStyle name="SAPBEXstdData 2 10" xfId="1286" xr:uid="{00000000-0005-0000-0000-000002050000}"/>
    <cellStyle name="SAPBEXstdData 2 11" xfId="1287" xr:uid="{00000000-0005-0000-0000-000003050000}"/>
    <cellStyle name="SAPBEXstdData 2 12" xfId="1288" xr:uid="{00000000-0005-0000-0000-000004050000}"/>
    <cellStyle name="SAPBEXstdData 2 2" xfId="1289" xr:uid="{00000000-0005-0000-0000-000005050000}"/>
    <cellStyle name="SAPBEXstdData 2 2 10" xfId="1290" xr:uid="{00000000-0005-0000-0000-000006050000}"/>
    <cellStyle name="SAPBEXstdData 2 2 2" xfId="1291" xr:uid="{00000000-0005-0000-0000-000007050000}"/>
    <cellStyle name="SAPBEXstdData 2 2 3" xfId="1292" xr:uid="{00000000-0005-0000-0000-000008050000}"/>
    <cellStyle name="SAPBEXstdData 2 2 4" xfId="1293" xr:uid="{00000000-0005-0000-0000-000009050000}"/>
    <cellStyle name="SAPBEXstdData 2 2 5" xfId="1294" xr:uid="{00000000-0005-0000-0000-00000A050000}"/>
    <cellStyle name="SAPBEXstdData 2 2 6" xfId="1295" xr:uid="{00000000-0005-0000-0000-00000B050000}"/>
    <cellStyle name="SAPBEXstdData 2 2 7" xfId="1296" xr:uid="{00000000-0005-0000-0000-00000C050000}"/>
    <cellStyle name="SAPBEXstdData 2 2 8" xfId="1297" xr:uid="{00000000-0005-0000-0000-00000D050000}"/>
    <cellStyle name="SAPBEXstdData 2 2 9" xfId="1298" xr:uid="{00000000-0005-0000-0000-00000E050000}"/>
    <cellStyle name="SAPBEXstdData 2 3" xfId="1299" xr:uid="{00000000-0005-0000-0000-00000F050000}"/>
    <cellStyle name="SAPBEXstdData 2 4" xfId="1300" xr:uid="{00000000-0005-0000-0000-000010050000}"/>
    <cellStyle name="SAPBEXstdData 2 5" xfId="1301" xr:uid="{00000000-0005-0000-0000-000011050000}"/>
    <cellStyle name="SAPBEXstdData 2 6" xfId="1302" xr:uid="{00000000-0005-0000-0000-000012050000}"/>
    <cellStyle name="SAPBEXstdData 2 7" xfId="1303" xr:uid="{00000000-0005-0000-0000-000013050000}"/>
    <cellStyle name="SAPBEXstdData 2 8" xfId="1304" xr:uid="{00000000-0005-0000-0000-000014050000}"/>
    <cellStyle name="SAPBEXstdData 2 9" xfId="1305" xr:uid="{00000000-0005-0000-0000-000015050000}"/>
    <cellStyle name="SAPBEXstdData 3" xfId="1306" xr:uid="{00000000-0005-0000-0000-000016050000}"/>
    <cellStyle name="SAPBEXstdData 3 10" xfId="1307" xr:uid="{00000000-0005-0000-0000-000017050000}"/>
    <cellStyle name="SAPBEXstdData 3 2" xfId="1308" xr:uid="{00000000-0005-0000-0000-000018050000}"/>
    <cellStyle name="SAPBEXstdData 3 3" xfId="1309" xr:uid="{00000000-0005-0000-0000-000019050000}"/>
    <cellStyle name="SAPBEXstdData 3 4" xfId="1310" xr:uid="{00000000-0005-0000-0000-00001A050000}"/>
    <cellStyle name="SAPBEXstdData 3 5" xfId="1311" xr:uid="{00000000-0005-0000-0000-00001B050000}"/>
    <cellStyle name="SAPBEXstdData 3 6" xfId="1312" xr:uid="{00000000-0005-0000-0000-00001C050000}"/>
    <cellStyle name="SAPBEXstdData 3 7" xfId="1313" xr:uid="{00000000-0005-0000-0000-00001D050000}"/>
    <cellStyle name="SAPBEXstdData 3 8" xfId="1314" xr:uid="{00000000-0005-0000-0000-00001E050000}"/>
    <cellStyle name="SAPBEXstdData 3 9" xfId="1315" xr:uid="{00000000-0005-0000-0000-00001F050000}"/>
    <cellStyle name="SAPBEXstdData 4" xfId="1316" xr:uid="{00000000-0005-0000-0000-000020050000}"/>
    <cellStyle name="SAPBEXstdData 5" xfId="1317" xr:uid="{00000000-0005-0000-0000-000021050000}"/>
    <cellStyle name="SAPBEXstdData 6" xfId="1318" xr:uid="{00000000-0005-0000-0000-000022050000}"/>
    <cellStyle name="SAPBEXstdData 7" xfId="1319" xr:uid="{00000000-0005-0000-0000-000023050000}"/>
    <cellStyle name="SAPBEXstdData 8" xfId="1320" xr:uid="{00000000-0005-0000-0000-000024050000}"/>
    <cellStyle name="SAPBEXstdData 9" xfId="1321" xr:uid="{00000000-0005-0000-0000-000025050000}"/>
    <cellStyle name="SAPBEXstdDataEmph" xfId="53" xr:uid="{00000000-0005-0000-0000-000026050000}"/>
    <cellStyle name="SAPBEXstdDataEmph 10" xfId="1322" xr:uid="{00000000-0005-0000-0000-000027050000}"/>
    <cellStyle name="SAPBEXstdDataEmph 11" xfId="1323" xr:uid="{00000000-0005-0000-0000-000028050000}"/>
    <cellStyle name="SAPBEXstdDataEmph 12" xfId="1324" xr:uid="{00000000-0005-0000-0000-000029050000}"/>
    <cellStyle name="SAPBEXstdDataEmph 2" xfId="1325" xr:uid="{00000000-0005-0000-0000-00002A050000}"/>
    <cellStyle name="SAPBEXstdDataEmph 2 10" xfId="1326" xr:uid="{00000000-0005-0000-0000-00002B050000}"/>
    <cellStyle name="SAPBEXstdDataEmph 2 2" xfId="1327" xr:uid="{00000000-0005-0000-0000-00002C050000}"/>
    <cellStyle name="SAPBEXstdDataEmph 2 3" xfId="1328" xr:uid="{00000000-0005-0000-0000-00002D050000}"/>
    <cellStyle name="SAPBEXstdDataEmph 2 4" xfId="1329" xr:uid="{00000000-0005-0000-0000-00002E050000}"/>
    <cellStyle name="SAPBEXstdDataEmph 2 5" xfId="1330" xr:uid="{00000000-0005-0000-0000-00002F050000}"/>
    <cellStyle name="SAPBEXstdDataEmph 2 6" xfId="1331" xr:uid="{00000000-0005-0000-0000-000030050000}"/>
    <cellStyle name="SAPBEXstdDataEmph 2 7" xfId="1332" xr:uid="{00000000-0005-0000-0000-000031050000}"/>
    <cellStyle name="SAPBEXstdDataEmph 2 8" xfId="1333" xr:uid="{00000000-0005-0000-0000-000032050000}"/>
    <cellStyle name="SAPBEXstdDataEmph 2 9" xfId="1334" xr:uid="{00000000-0005-0000-0000-000033050000}"/>
    <cellStyle name="SAPBEXstdDataEmph 3" xfId="1335" xr:uid="{00000000-0005-0000-0000-000034050000}"/>
    <cellStyle name="SAPBEXstdDataEmph 4" xfId="1336" xr:uid="{00000000-0005-0000-0000-000035050000}"/>
    <cellStyle name="SAPBEXstdDataEmph 5" xfId="1337" xr:uid="{00000000-0005-0000-0000-000036050000}"/>
    <cellStyle name="SAPBEXstdDataEmph 6" xfId="1338" xr:uid="{00000000-0005-0000-0000-000037050000}"/>
    <cellStyle name="SAPBEXstdDataEmph 7" xfId="1339" xr:uid="{00000000-0005-0000-0000-000038050000}"/>
    <cellStyle name="SAPBEXstdDataEmph 8" xfId="1340" xr:uid="{00000000-0005-0000-0000-000039050000}"/>
    <cellStyle name="SAPBEXstdDataEmph 9" xfId="1341" xr:uid="{00000000-0005-0000-0000-00003A050000}"/>
    <cellStyle name="SAPBEXstdItem" xfId="12" xr:uid="{00000000-0005-0000-0000-00003B050000}"/>
    <cellStyle name="SAPBEXstdItem 10" xfId="1342" xr:uid="{00000000-0005-0000-0000-00003C050000}"/>
    <cellStyle name="SAPBEXstdItem 11" xfId="1343" xr:uid="{00000000-0005-0000-0000-00003D050000}"/>
    <cellStyle name="SAPBEXstdItem 12" xfId="1344" xr:uid="{00000000-0005-0000-0000-00003E050000}"/>
    <cellStyle name="SAPBEXstdItem 2" xfId="1345" xr:uid="{00000000-0005-0000-0000-00003F050000}"/>
    <cellStyle name="SAPBEXstdItem 2 10" xfId="1346" xr:uid="{00000000-0005-0000-0000-000040050000}"/>
    <cellStyle name="SAPBEXstdItem 2 11" xfId="1347" xr:uid="{00000000-0005-0000-0000-000041050000}"/>
    <cellStyle name="SAPBEXstdItem 2 12" xfId="1348" xr:uid="{00000000-0005-0000-0000-000042050000}"/>
    <cellStyle name="SAPBEXstdItem 2 2" xfId="1349" xr:uid="{00000000-0005-0000-0000-000043050000}"/>
    <cellStyle name="SAPBEXstdItem 2 2 10" xfId="1350" xr:uid="{00000000-0005-0000-0000-000044050000}"/>
    <cellStyle name="SAPBEXstdItem 2 2 2" xfId="1351" xr:uid="{00000000-0005-0000-0000-000045050000}"/>
    <cellStyle name="SAPBEXstdItem 2 2 3" xfId="1352" xr:uid="{00000000-0005-0000-0000-000046050000}"/>
    <cellStyle name="SAPBEXstdItem 2 2 4" xfId="1353" xr:uid="{00000000-0005-0000-0000-000047050000}"/>
    <cellStyle name="SAPBEXstdItem 2 2 5" xfId="1354" xr:uid="{00000000-0005-0000-0000-000048050000}"/>
    <cellStyle name="SAPBEXstdItem 2 2 6" xfId="1355" xr:uid="{00000000-0005-0000-0000-000049050000}"/>
    <cellStyle name="SAPBEXstdItem 2 2 7" xfId="1356" xr:uid="{00000000-0005-0000-0000-00004A050000}"/>
    <cellStyle name="SAPBEXstdItem 2 2 8" xfId="1357" xr:uid="{00000000-0005-0000-0000-00004B050000}"/>
    <cellStyle name="SAPBEXstdItem 2 2 9" xfId="1358" xr:uid="{00000000-0005-0000-0000-00004C050000}"/>
    <cellStyle name="SAPBEXstdItem 2 3" xfId="1359" xr:uid="{00000000-0005-0000-0000-00004D050000}"/>
    <cellStyle name="SAPBEXstdItem 2 4" xfId="1360" xr:uid="{00000000-0005-0000-0000-00004E050000}"/>
    <cellStyle name="SAPBEXstdItem 2 5" xfId="1361" xr:uid="{00000000-0005-0000-0000-00004F050000}"/>
    <cellStyle name="SAPBEXstdItem 2 6" xfId="1362" xr:uid="{00000000-0005-0000-0000-000050050000}"/>
    <cellStyle name="SAPBEXstdItem 2 7" xfId="1363" xr:uid="{00000000-0005-0000-0000-000051050000}"/>
    <cellStyle name="SAPBEXstdItem 2 8" xfId="1364" xr:uid="{00000000-0005-0000-0000-000052050000}"/>
    <cellStyle name="SAPBEXstdItem 2 9" xfId="1365" xr:uid="{00000000-0005-0000-0000-000053050000}"/>
    <cellStyle name="SAPBEXstdItem 3" xfId="1366" xr:uid="{00000000-0005-0000-0000-000054050000}"/>
    <cellStyle name="SAPBEXstdItem 3 10" xfId="1367" xr:uid="{00000000-0005-0000-0000-000055050000}"/>
    <cellStyle name="SAPBEXstdItem 3 2" xfId="1368" xr:uid="{00000000-0005-0000-0000-000056050000}"/>
    <cellStyle name="SAPBEXstdItem 3 3" xfId="1369" xr:uid="{00000000-0005-0000-0000-000057050000}"/>
    <cellStyle name="SAPBEXstdItem 3 4" xfId="1370" xr:uid="{00000000-0005-0000-0000-000058050000}"/>
    <cellStyle name="SAPBEXstdItem 3 5" xfId="1371" xr:uid="{00000000-0005-0000-0000-000059050000}"/>
    <cellStyle name="SAPBEXstdItem 3 6" xfId="1372" xr:uid="{00000000-0005-0000-0000-00005A050000}"/>
    <cellStyle name="SAPBEXstdItem 3 7" xfId="1373" xr:uid="{00000000-0005-0000-0000-00005B050000}"/>
    <cellStyle name="SAPBEXstdItem 3 8" xfId="1374" xr:uid="{00000000-0005-0000-0000-00005C050000}"/>
    <cellStyle name="SAPBEXstdItem 3 9" xfId="1375" xr:uid="{00000000-0005-0000-0000-00005D050000}"/>
    <cellStyle name="SAPBEXstdItem 4" xfId="1376" xr:uid="{00000000-0005-0000-0000-00005E050000}"/>
    <cellStyle name="SAPBEXstdItem 4 2" xfId="1377" xr:uid="{00000000-0005-0000-0000-00005F050000}"/>
    <cellStyle name="SAPBEXstdItem 5" xfId="1378" xr:uid="{00000000-0005-0000-0000-000060050000}"/>
    <cellStyle name="SAPBEXstdItem 6" xfId="1379" xr:uid="{00000000-0005-0000-0000-000061050000}"/>
    <cellStyle name="SAPBEXstdItem 7" xfId="1380" xr:uid="{00000000-0005-0000-0000-000062050000}"/>
    <cellStyle name="SAPBEXstdItem 8" xfId="1381" xr:uid="{00000000-0005-0000-0000-000063050000}"/>
    <cellStyle name="SAPBEXstdItem 9" xfId="1382" xr:uid="{00000000-0005-0000-0000-000064050000}"/>
    <cellStyle name="SAPBEXstdItem_Výkaz 13-D3a _2011_jk" xfId="1383" xr:uid="{00000000-0005-0000-0000-000065050000}"/>
    <cellStyle name="SAPBEXstdItemX" xfId="54" xr:uid="{00000000-0005-0000-0000-000066050000}"/>
    <cellStyle name="SAPBEXstdItemX 10" xfId="1384" xr:uid="{00000000-0005-0000-0000-000067050000}"/>
    <cellStyle name="SAPBEXstdItemX 11" xfId="1385" xr:uid="{00000000-0005-0000-0000-000068050000}"/>
    <cellStyle name="SAPBEXstdItemX 12" xfId="1386" xr:uid="{00000000-0005-0000-0000-000069050000}"/>
    <cellStyle name="SAPBEXstdItemX 13" xfId="1387" xr:uid="{00000000-0005-0000-0000-00006A050000}"/>
    <cellStyle name="SAPBEXstdItemX 2" xfId="1388" xr:uid="{00000000-0005-0000-0000-00006B050000}"/>
    <cellStyle name="SAPBEXstdItemX 2 10" xfId="1389" xr:uid="{00000000-0005-0000-0000-00006C050000}"/>
    <cellStyle name="SAPBEXstdItemX 2 11" xfId="1390" xr:uid="{00000000-0005-0000-0000-00006D050000}"/>
    <cellStyle name="SAPBEXstdItemX 2 2" xfId="1391" xr:uid="{00000000-0005-0000-0000-00006E050000}"/>
    <cellStyle name="SAPBEXstdItemX 2 2 10" xfId="1392" xr:uid="{00000000-0005-0000-0000-00006F050000}"/>
    <cellStyle name="SAPBEXstdItemX 2 2 2" xfId="1393" xr:uid="{00000000-0005-0000-0000-000070050000}"/>
    <cellStyle name="SAPBEXstdItemX 2 2 3" xfId="1394" xr:uid="{00000000-0005-0000-0000-000071050000}"/>
    <cellStyle name="SAPBEXstdItemX 2 2 4" xfId="1395" xr:uid="{00000000-0005-0000-0000-000072050000}"/>
    <cellStyle name="SAPBEXstdItemX 2 2 5" xfId="1396" xr:uid="{00000000-0005-0000-0000-000073050000}"/>
    <cellStyle name="SAPBEXstdItemX 2 2 6" xfId="1397" xr:uid="{00000000-0005-0000-0000-000074050000}"/>
    <cellStyle name="SAPBEXstdItemX 2 2 7" xfId="1398" xr:uid="{00000000-0005-0000-0000-000075050000}"/>
    <cellStyle name="SAPBEXstdItemX 2 2 8" xfId="1399" xr:uid="{00000000-0005-0000-0000-000076050000}"/>
    <cellStyle name="SAPBEXstdItemX 2 2 9" xfId="1400" xr:uid="{00000000-0005-0000-0000-000077050000}"/>
    <cellStyle name="SAPBEXstdItemX 2 3" xfId="1401" xr:uid="{00000000-0005-0000-0000-000078050000}"/>
    <cellStyle name="SAPBEXstdItemX 2 4" xfId="1402" xr:uid="{00000000-0005-0000-0000-000079050000}"/>
    <cellStyle name="SAPBEXstdItemX 2 5" xfId="1403" xr:uid="{00000000-0005-0000-0000-00007A050000}"/>
    <cellStyle name="SAPBEXstdItemX 2 6" xfId="1404" xr:uid="{00000000-0005-0000-0000-00007B050000}"/>
    <cellStyle name="SAPBEXstdItemX 2 7" xfId="1405" xr:uid="{00000000-0005-0000-0000-00007C050000}"/>
    <cellStyle name="SAPBEXstdItemX 2 8" xfId="1406" xr:uid="{00000000-0005-0000-0000-00007D050000}"/>
    <cellStyle name="SAPBEXstdItemX 2 9" xfId="1407" xr:uid="{00000000-0005-0000-0000-00007E050000}"/>
    <cellStyle name="SAPBEXstdItemX 3" xfId="1408" xr:uid="{00000000-0005-0000-0000-00007F050000}"/>
    <cellStyle name="SAPBEXstdItemX 3 10" xfId="1409" xr:uid="{00000000-0005-0000-0000-000080050000}"/>
    <cellStyle name="SAPBEXstdItemX 3 2" xfId="1410" xr:uid="{00000000-0005-0000-0000-000081050000}"/>
    <cellStyle name="SAPBEXstdItemX 3 3" xfId="1411" xr:uid="{00000000-0005-0000-0000-000082050000}"/>
    <cellStyle name="SAPBEXstdItemX 3 4" xfId="1412" xr:uid="{00000000-0005-0000-0000-000083050000}"/>
    <cellStyle name="SAPBEXstdItemX 3 5" xfId="1413" xr:uid="{00000000-0005-0000-0000-000084050000}"/>
    <cellStyle name="SAPBEXstdItemX 3 6" xfId="1414" xr:uid="{00000000-0005-0000-0000-000085050000}"/>
    <cellStyle name="SAPBEXstdItemX 3 7" xfId="1415" xr:uid="{00000000-0005-0000-0000-000086050000}"/>
    <cellStyle name="SAPBEXstdItemX 3 8" xfId="1416" xr:uid="{00000000-0005-0000-0000-000087050000}"/>
    <cellStyle name="SAPBEXstdItemX 3 9" xfId="1417" xr:uid="{00000000-0005-0000-0000-000088050000}"/>
    <cellStyle name="SAPBEXstdItemX 4" xfId="1418" xr:uid="{00000000-0005-0000-0000-000089050000}"/>
    <cellStyle name="SAPBEXstdItemX 5" xfId="1419" xr:uid="{00000000-0005-0000-0000-00008A050000}"/>
    <cellStyle name="SAPBEXstdItemX 6" xfId="1420" xr:uid="{00000000-0005-0000-0000-00008B050000}"/>
    <cellStyle name="SAPBEXstdItemX 7" xfId="1421" xr:uid="{00000000-0005-0000-0000-00008C050000}"/>
    <cellStyle name="SAPBEXstdItemX 8" xfId="1422" xr:uid="{00000000-0005-0000-0000-00008D050000}"/>
    <cellStyle name="SAPBEXstdItemX 9" xfId="1423" xr:uid="{00000000-0005-0000-0000-00008E050000}"/>
    <cellStyle name="SAPBEXstdItemX_Výkaz 13-D3a _2011_jk" xfId="1424" xr:uid="{00000000-0005-0000-0000-00008F050000}"/>
    <cellStyle name="SAPBEXtitle" xfId="55" xr:uid="{00000000-0005-0000-0000-000090050000}"/>
    <cellStyle name="SAPBEXtitle 2" xfId="1425" xr:uid="{00000000-0005-0000-0000-000091050000}"/>
    <cellStyle name="SAPBEXtitle 3" xfId="1426" xr:uid="{00000000-0005-0000-0000-000092050000}"/>
    <cellStyle name="SAPBEXtitle_Výkaz 13-D3a _2011_jk" xfId="1427" xr:uid="{00000000-0005-0000-0000-000093050000}"/>
    <cellStyle name="SAPBEXunassignedItem" xfId="1428" xr:uid="{00000000-0005-0000-0000-000094050000}"/>
    <cellStyle name="SAPBEXunassignedItem 2" xfId="1429" xr:uid="{00000000-0005-0000-0000-000095050000}"/>
    <cellStyle name="SAPBEXunassignedItem 2 2" xfId="1430" xr:uid="{00000000-0005-0000-0000-000096050000}"/>
    <cellStyle name="SAPBEXunassignedItem 2 3" xfId="1431" xr:uid="{00000000-0005-0000-0000-000097050000}"/>
    <cellStyle name="SAPBEXunassignedItem 2 4" xfId="1432" xr:uid="{00000000-0005-0000-0000-000098050000}"/>
    <cellStyle name="SAPBEXunassignedItem 2 5" xfId="1433" xr:uid="{00000000-0005-0000-0000-000099050000}"/>
    <cellStyle name="SAPBEXunassignedItem 2 6" xfId="1434" xr:uid="{00000000-0005-0000-0000-00009A050000}"/>
    <cellStyle name="SAPBEXunassignedItem 2 7" xfId="1435" xr:uid="{00000000-0005-0000-0000-00009B050000}"/>
    <cellStyle name="SAPBEXunassignedItem 3" xfId="1436" xr:uid="{00000000-0005-0000-0000-00009C050000}"/>
    <cellStyle name="SAPBEXunassignedItem 4" xfId="1437" xr:uid="{00000000-0005-0000-0000-00009D050000}"/>
    <cellStyle name="SAPBEXunassignedItem 5" xfId="1438" xr:uid="{00000000-0005-0000-0000-00009E050000}"/>
    <cellStyle name="SAPBEXunassignedItem 6" xfId="1439" xr:uid="{00000000-0005-0000-0000-00009F050000}"/>
    <cellStyle name="SAPBEXunassignedItem 7" xfId="1440" xr:uid="{00000000-0005-0000-0000-0000A0050000}"/>
    <cellStyle name="SAPBEXunassignedItem 8" xfId="1441" xr:uid="{00000000-0005-0000-0000-0000A1050000}"/>
    <cellStyle name="SAPBEXundefined" xfId="56" xr:uid="{00000000-0005-0000-0000-0000A2050000}"/>
    <cellStyle name="SAPBEXundefined 10" xfId="1442" xr:uid="{00000000-0005-0000-0000-0000A3050000}"/>
    <cellStyle name="SAPBEXundefined 11" xfId="1443" xr:uid="{00000000-0005-0000-0000-0000A4050000}"/>
    <cellStyle name="SAPBEXundefined 12" xfId="1444" xr:uid="{00000000-0005-0000-0000-0000A5050000}"/>
    <cellStyle name="SAPBEXundefined 2" xfId="1445" xr:uid="{00000000-0005-0000-0000-0000A6050000}"/>
    <cellStyle name="SAPBEXundefined 2 10" xfId="1446" xr:uid="{00000000-0005-0000-0000-0000A7050000}"/>
    <cellStyle name="SAPBEXundefined 2 2" xfId="1447" xr:uid="{00000000-0005-0000-0000-0000A8050000}"/>
    <cellStyle name="SAPBEXundefined 2 3" xfId="1448" xr:uid="{00000000-0005-0000-0000-0000A9050000}"/>
    <cellStyle name="SAPBEXundefined 2 4" xfId="1449" xr:uid="{00000000-0005-0000-0000-0000AA050000}"/>
    <cellStyle name="SAPBEXundefined 2 5" xfId="1450" xr:uid="{00000000-0005-0000-0000-0000AB050000}"/>
    <cellStyle name="SAPBEXundefined 2 6" xfId="1451" xr:uid="{00000000-0005-0000-0000-0000AC050000}"/>
    <cellStyle name="SAPBEXundefined 2 7" xfId="1452" xr:uid="{00000000-0005-0000-0000-0000AD050000}"/>
    <cellStyle name="SAPBEXundefined 2 8" xfId="1453" xr:uid="{00000000-0005-0000-0000-0000AE050000}"/>
    <cellStyle name="SAPBEXundefined 2 9" xfId="1454" xr:uid="{00000000-0005-0000-0000-0000AF050000}"/>
    <cellStyle name="SAPBEXundefined 3" xfId="1455" xr:uid="{00000000-0005-0000-0000-0000B0050000}"/>
    <cellStyle name="SAPBEXundefined 4" xfId="1456" xr:uid="{00000000-0005-0000-0000-0000B1050000}"/>
    <cellStyle name="SAPBEXundefined 5" xfId="1457" xr:uid="{00000000-0005-0000-0000-0000B2050000}"/>
    <cellStyle name="SAPBEXundefined 6" xfId="1458" xr:uid="{00000000-0005-0000-0000-0000B3050000}"/>
    <cellStyle name="SAPBEXundefined 7" xfId="1459" xr:uid="{00000000-0005-0000-0000-0000B4050000}"/>
    <cellStyle name="SAPBEXundefined 8" xfId="1460" xr:uid="{00000000-0005-0000-0000-0000B5050000}"/>
    <cellStyle name="SAPBEXundefined 9" xfId="1461" xr:uid="{00000000-0005-0000-0000-0000B6050000}"/>
    <cellStyle name="Sheet Title" xfId="1462" xr:uid="{00000000-0005-0000-0000-0000B7050000}"/>
    <cellStyle name="Správně 2" xfId="1463" xr:uid="{00000000-0005-0000-0000-0000B8050000}"/>
    <cellStyle name="Správně 3" xfId="1464" xr:uid="{00000000-0005-0000-0000-0000B9050000}"/>
    <cellStyle name="Styl 1" xfId="1465" xr:uid="{00000000-0005-0000-0000-0000BA050000}"/>
    <cellStyle name="Subtotal" xfId="1466" xr:uid="{00000000-0005-0000-0000-0000BB050000}"/>
    <cellStyle name="Text upozornění 2" xfId="1467" xr:uid="{00000000-0005-0000-0000-0000BC050000}"/>
    <cellStyle name="Vstup 2" xfId="1468" xr:uid="{00000000-0005-0000-0000-0000BD050000}"/>
    <cellStyle name="Vstup 2 10" xfId="1469" xr:uid="{00000000-0005-0000-0000-0000BE050000}"/>
    <cellStyle name="Vstup 2 11" xfId="1470" xr:uid="{00000000-0005-0000-0000-0000BF050000}"/>
    <cellStyle name="Vstup 2 2" xfId="1471" xr:uid="{00000000-0005-0000-0000-0000C0050000}"/>
    <cellStyle name="Vstup 2 2 10" xfId="1472" xr:uid="{00000000-0005-0000-0000-0000C1050000}"/>
    <cellStyle name="Vstup 2 2 2" xfId="1473" xr:uid="{00000000-0005-0000-0000-0000C2050000}"/>
    <cellStyle name="Vstup 2 2 3" xfId="1474" xr:uid="{00000000-0005-0000-0000-0000C3050000}"/>
    <cellStyle name="Vstup 2 2 4" xfId="1475" xr:uid="{00000000-0005-0000-0000-0000C4050000}"/>
    <cellStyle name="Vstup 2 2 5" xfId="1476" xr:uid="{00000000-0005-0000-0000-0000C5050000}"/>
    <cellStyle name="Vstup 2 2 6" xfId="1477" xr:uid="{00000000-0005-0000-0000-0000C6050000}"/>
    <cellStyle name="Vstup 2 2 7" xfId="1478" xr:uid="{00000000-0005-0000-0000-0000C7050000}"/>
    <cellStyle name="Vstup 2 2 8" xfId="1479" xr:uid="{00000000-0005-0000-0000-0000C8050000}"/>
    <cellStyle name="Vstup 2 2 9" xfId="1480" xr:uid="{00000000-0005-0000-0000-0000C9050000}"/>
    <cellStyle name="Vstup 2 3" xfId="1481" xr:uid="{00000000-0005-0000-0000-0000CA050000}"/>
    <cellStyle name="Vstup 2 4" xfId="1482" xr:uid="{00000000-0005-0000-0000-0000CB050000}"/>
    <cellStyle name="Vstup 2 5" xfId="1483" xr:uid="{00000000-0005-0000-0000-0000CC050000}"/>
    <cellStyle name="Vstup 2 6" xfId="1484" xr:uid="{00000000-0005-0000-0000-0000CD050000}"/>
    <cellStyle name="Vstup 2 7" xfId="1485" xr:uid="{00000000-0005-0000-0000-0000CE050000}"/>
    <cellStyle name="Vstup 2 8" xfId="1486" xr:uid="{00000000-0005-0000-0000-0000CF050000}"/>
    <cellStyle name="Vstup 2 9" xfId="1487" xr:uid="{00000000-0005-0000-0000-0000D0050000}"/>
    <cellStyle name="Výpočet 2" xfId="1488" xr:uid="{00000000-0005-0000-0000-0000D1050000}"/>
    <cellStyle name="Výpočet 2 10" xfId="1489" xr:uid="{00000000-0005-0000-0000-0000D2050000}"/>
    <cellStyle name="Výpočet 2 11" xfId="1490" xr:uid="{00000000-0005-0000-0000-0000D3050000}"/>
    <cellStyle name="Výpočet 2 2" xfId="1491" xr:uid="{00000000-0005-0000-0000-0000D4050000}"/>
    <cellStyle name="Výpočet 2 2 10" xfId="1492" xr:uid="{00000000-0005-0000-0000-0000D5050000}"/>
    <cellStyle name="Výpočet 2 2 2" xfId="1493" xr:uid="{00000000-0005-0000-0000-0000D6050000}"/>
    <cellStyle name="Výpočet 2 2 3" xfId="1494" xr:uid="{00000000-0005-0000-0000-0000D7050000}"/>
    <cellStyle name="Výpočet 2 2 4" xfId="1495" xr:uid="{00000000-0005-0000-0000-0000D8050000}"/>
    <cellStyle name="Výpočet 2 2 5" xfId="1496" xr:uid="{00000000-0005-0000-0000-0000D9050000}"/>
    <cellStyle name="Výpočet 2 2 6" xfId="1497" xr:uid="{00000000-0005-0000-0000-0000DA050000}"/>
    <cellStyle name="Výpočet 2 2 7" xfId="1498" xr:uid="{00000000-0005-0000-0000-0000DB050000}"/>
    <cellStyle name="Výpočet 2 2 8" xfId="1499" xr:uid="{00000000-0005-0000-0000-0000DC050000}"/>
    <cellStyle name="Výpočet 2 2 9" xfId="1500" xr:uid="{00000000-0005-0000-0000-0000DD050000}"/>
    <cellStyle name="Výpočet 2 3" xfId="1501" xr:uid="{00000000-0005-0000-0000-0000DE050000}"/>
    <cellStyle name="Výpočet 2 4" xfId="1502" xr:uid="{00000000-0005-0000-0000-0000DF050000}"/>
    <cellStyle name="Výpočet 2 5" xfId="1503" xr:uid="{00000000-0005-0000-0000-0000E0050000}"/>
    <cellStyle name="Výpočet 2 6" xfId="1504" xr:uid="{00000000-0005-0000-0000-0000E1050000}"/>
    <cellStyle name="Výpočet 2 7" xfId="1505" xr:uid="{00000000-0005-0000-0000-0000E2050000}"/>
    <cellStyle name="Výpočet 2 8" xfId="1506" xr:uid="{00000000-0005-0000-0000-0000E3050000}"/>
    <cellStyle name="Výpočet 2 9" xfId="1507" xr:uid="{00000000-0005-0000-0000-0000E4050000}"/>
    <cellStyle name="Výstup 2" xfId="1508" xr:uid="{00000000-0005-0000-0000-0000E5050000}"/>
    <cellStyle name="Výstup 2 10" xfId="1509" xr:uid="{00000000-0005-0000-0000-0000E6050000}"/>
    <cellStyle name="Výstup 2 11" xfId="1510" xr:uid="{00000000-0005-0000-0000-0000E7050000}"/>
    <cellStyle name="Výstup 2 2" xfId="1511" xr:uid="{00000000-0005-0000-0000-0000E8050000}"/>
    <cellStyle name="Výstup 2 2 10" xfId="1512" xr:uid="{00000000-0005-0000-0000-0000E9050000}"/>
    <cellStyle name="Výstup 2 2 2" xfId="1513" xr:uid="{00000000-0005-0000-0000-0000EA050000}"/>
    <cellStyle name="Výstup 2 2 3" xfId="1514" xr:uid="{00000000-0005-0000-0000-0000EB050000}"/>
    <cellStyle name="Výstup 2 2 4" xfId="1515" xr:uid="{00000000-0005-0000-0000-0000EC050000}"/>
    <cellStyle name="Výstup 2 2 5" xfId="1516" xr:uid="{00000000-0005-0000-0000-0000ED050000}"/>
    <cellStyle name="Výstup 2 2 6" xfId="1517" xr:uid="{00000000-0005-0000-0000-0000EE050000}"/>
    <cellStyle name="Výstup 2 2 7" xfId="1518" xr:uid="{00000000-0005-0000-0000-0000EF050000}"/>
    <cellStyle name="Výstup 2 2 8" xfId="1519" xr:uid="{00000000-0005-0000-0000-0000F0050000}"/>
    <cellStyle name="Výstup 2 2 9" xfId="1520" xr:uid="{00000000-0005-0000-0000-0000F1050000}"/>
    <cellStyle name="Výstup 2 3" xfId="1521" xr:uid="{00000000-0005-0000-0000-0000F2050000}"/>
    <cellStyle name="Výstup 2 4" xfId="1522" xr:uid="{00000000-0005-0000-0000-0000F3050000}"/>
    <cellStyle name="Výstup 2 5" xfId="1523" xr:uid="{00000000-0005-0000-0000-0000F4050000}"/>
    <cellStyle name="Výstup 2 6" xfId="1524" xr:uid="{00000000-0005-0000-0000-0000F5050000}"/>
    <cellStyle name="Výstup 2 7" xfId="1525" xr:uid="{00000000-0005-0000-0000-0000F6050000}"/>
    <cellStyle name="Výstup 2 8" xfId="1526" xr:uid="{00000000-0005-0000-0000-0000F7050000}"/>
    <cellStyle name="Výstup 2 9" xfId="1527" xr:uid="{00000000-0005-0000-0000-0000F8050000}"/>
    <cellStyle name="Vysvětlující text 2" xfId="1528" xr:uid="{00000000-0005-0000-0000-0000F9050000}"/>
    <cellStyle name="Záhlaví 1" xfId="86" xr:uid="{00000000-0005-0000-0000-0000FA050000}"/>
    <cellStyle name="Záhlaví 2" xfId="87" xr:uid="{00000000-0005-0000-0000-0000FB050000}"/>
    <cellStyle name="Zvýraznění 1 2" xfId="1529" xr:uid="{00000000-0005-0000-0000-0000FC050000}"/>
    <cellStyle name="Zvýraznění 2 2" xfId="1530" xr:uid="{00000000-0005-0000-0000-0000FD050000}"/>
    <cellStyle name="Zvýraznění 3 2" xfId="1531" xr:uid="{00000000-0005-0000-0000-0000FE050000}"/>
    <cellStyle name="Zvýraznění 4 2" xfId="1532" xr:uid="{00000000-0005-0000-0000-0000FF050000}"/>
    <cellStyle name="Zvýraznění 5 2" xfId="1533" xr:uid="{00000000-0005-0000-0000-000000060000}"/>
    <cellStyle name="Zvýraznění 6 2" xfId="1534" xr:uid="{00000000-0005-0000-0000-000001060000}"/>
  </cellStyles>
  <dxfs count="0"/>
  <tableStyles count="0" defaultTableStyle="TableStyleMedium2" defaultPivotStyle="PivotStyleLight16"/>
  <colors>
    <mruColors>
      <color rgb="FFFFFFCC"/>
      <color rgb="FFDDFAFB"/>
      <color rgb="FFCEF8FA"/>
      <color rgb="FF79C1D5"/>
      <color rgb="FFFFCC66"/>
      <color rgb="FFFFFF66"/>
      <color rgb="FFFFFF99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'3.2'!$E$28</c:f>
              <c:strCache>
                <c:ptCount val="1"/>
                <c:pt idx="0">
                  <c:v>Do ČR</c:v>
                </c:pt>
              </c:strCache>
            </c:strRef>
          </c:tx>
          <c:invertIfNegative val="0"/>
          <c:cat>
            <c:strRef>
              <c:f>'3.2'!$D$29:$D$40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'3.2'!$E$29:$E$40</c:f>
              <c:numCache>
                <c:formatCode>#\ ##0.0</c:formatCode>
                <c:ptCount val="12"/>
                <c:pt idx="0">
                  <c:v>3924.2500326039481</c:v>
                </c:pt>
                <c:pt idx="1">
                  <c:v>2861.3715631551599</c:v>
                </c:pt>
                <c:pt idx="2">
                  <c:v>4062.4285724960346</c:v>
                </c:pt>
                <c:pt idx="3">
                  <c:v>4463.1944409480429</c:v>
                </c:pt>
                <c:pt idx="4">
                  <c:v>4429.736071247451</c:v>
                </c:pt>
                <c:pt idx="5">
                  <c:v>4103.2552026890589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'3.2'!$F$28</c:f>
              <c:strCache>
                <c:ptCount val="1"/>
                <c:pt idx="0">
                  <c:v>Z ČR</c:v>
                </c:pt>
              </c:strCache>
            </c:strRef>
          </c:tx>
          <c:invertIfNegative val="0"/>
          <c:cat>
            <c:strRef>
              <c:f>'3.2'!$D$29:$D$40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'3.2'!$F$29:$F$40</c:f>
              <c:numCache>
                <c:formatCode>#\ ##0.0</c:formatCode>
                <c:ptCount val="12"/>
                <c:pt idx="0">
                  <c:v>-3451.1586520247843</c:v>
                </c:pt>
                <c:pt idx="1">
                  <c:v>-2327.7665878553048</c:v>
                </c:pt>
                <c:pt idx="2">
                  <c:v>-3248.4701769314206</c:v>
                </c:pt>
                <c:pt idx="3">
                  <c:v>-3701.6165483997784</c:v>
                </c:pt>
                <c:pt idx="4">
                  <c:v>-3585.6206094531062</c:v>
                </c:pt>
                <c:pt idx="5">
                  <c:v>-3147.7993807978009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912576"/>
        <c:axId val="189914496"/>
      </c:barChart>
      <c:catAx>
        <c:axId val="189912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89914496"/>
        <c:crosses val="autoZero"/>
        <c:auto val="1"/>
        <c:lblAlgn val="ctr"/>
        <c:lblOffset val="100"/>
        <c:noMultiLvlLbl val="0"/>
      </c:catAx>
      <c:valAx>
        <c:axId val="189914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89912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cat>
            <c:strRef>
              <c:f>'4.3'!$H$47:$H$49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'4.3'!$I$47:$I$49</c:f>
              <c:numCache>
                <c:formatCode>#,##0</c:formatCode>
                <c:ptCount val="3"/>
                <c:pt idx="0">
                  <c:v>17062.632156671025</c:v>
                </c:pt>
                <c:pt idx="1">
                  <c:v>10003.978115301736</c:v>
                </c:pt>
                <c:pt idx="2">
                  <c:v>13841.983475931427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9855360"/>
        <c:axId val="159856896"/>
      </c:barChart>
      <c:catAx>
        <c:axId val="159855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59856896"/>
        <c:crosses val="autoZero"/>
        <c:auto val="1"/>
        <c:lblAlgn val="ctr"/>
        <c:lblOffset val="100"/>
        <c:noMultiLvlLbl val="0"/>
      </c:catAx>
      <c:valAx>
        <c:axId val="159856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9855360"/>
        <c:crosses val="autoZero"/>
        <c:crossBetween val="between"/>
        <c:majorUnit val="1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'5.1'!$B$44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882215.91334015864</c:v>
                </c:pt>
                <c:pt idx="1">
                  <c:v>574977.91279910633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'5.1'!$B$45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583120.9651251164</c:v>
                </c:pt>
                <c:pt idx="1">
                  <c:v>492345.00831307162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'5.1'!$B$46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'5.1'!$C$46:$D$46</c:f>
              <c:numCache>
                <c:formatCode>#,##0</c:formatCode>
                <c:ptCount val="2"/>
                <c:pt idx="0">
                  <c:v>415259.58095448907</c:v>
                </c:pt>
                <c:pt idx="1">
                  <c:v>403485.74995004485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0192000"/>
        <c:axId val="160193536"/>
      </c:barChart>
      <c:catAx>
        <c:axId val="16019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0193536"/>
        <c:crosses val="autoZero"/>
        <c:auto val="1"/>
        <c:lblAlgn val="ctr"/>
        <c:lblOffset val="100"/>
        <c:noMultiLvlLbl val="0"/>
      </c:catAx>
      <c:valAx>
        <c:axId val="160193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192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'5.1'!$H$44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0.46911494963271166</c:v>
                </c:pt>
                <c:pt idx="1">
                  <c:v>0.39092638227639448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'5.1'!$H$45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0.31007235082481832</c:v>
                </c:pt>
                <c:pt idx="1">
                  <c:v>0.33474442869411314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'5.1'!$H$46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'5.1'!$I$46:$J$46</c:f>
              <c:numCache>
                <c:formatCode>0.0%</c:formatCode>
                <c:ptCount val="2"/>
                <c:pt idx="0">
                  <c:v>0.22081269954246988</c:v>
                </c:pt>
                <c:pt idx="1">
                  <c:v>0.27432918902949227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0234496"/>
        <c:axId val="160248960"/>
      </c:barChart>
      <c:catAx>
        <c:axId val="160234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0248960"/>
        <c:crosses val="autoZero"/>
        <c:auto val="1"/>
        <c:lblAlgn val="ctr"/>
        <c:lblOffset val="100"/>
        <c:noMultiLvlLbl val="0"/>
      </c:catAx>
      <c:valAx>
        <c:axId val="1602489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0234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'5.2'!$B$43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84539.005249668597</c:v>
                </c:pt>
                <c:pt idx="1">
                  <c:v>55939.457977388724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'5.2'!$B$44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52841.612892350029</c:v>
                </c:pt>
                <c:pt idx="1">
                  <c:v>42756.089586598893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'5.2'!$B$45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'5.2'!$C$45:$D$45</c:f>
              <c:numCache>
                <c:formatCode>#,##0</c:formatCode>
                <c:ptCount val="2"/>
                <c:pt idx="0">
                  <c:v>21137.906812785921</c:v>
                </c:pt>
                <c:pt idx="1">
                  <c:v>23697.557000000001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0747520"/>
        <c:axId val="160749056"/>
      </c:barChart>
      <c:catAx>
        <c:axId val="16074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0749056"/>
        <c:crosses val="autoZero"/>
        <c:auto val="1"/>
        <c:lblAlgn val="ctr"/>
        <c:lblOffset val="100"/>
        <c:noMultiLvlLbl val="0"/>
      </c:catAx>
      <c:valAx>
        <c:axId val="160749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747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'5.2'!$H$43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0.53330678716428648</c:v>
                </c:pt>
                <c:pt idx="1">
                  <c:v>0.45704746338992774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'5.2'!$H$44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0.33334660985153486</c:v>
                </c:pt>
                <c:pt idx="1">
                  <c:v>0.34933413723683948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'5.2'!$H$45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'5.2'!$I$45:$J$45</c:f>
              <c:numCache>
                <c:formatCode>0.0%</c:formatCode>
                <c:ptCount val="2"/>
                <c:pt idx="0">
                  <c:v>0.13334660298417852</c:v>
                </c:pt>
                <c:pt idx="1">
                  <c:v>0.19361839937323286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3857920"/>
        <c:axId val="163859840"/>
      </c:barChart>
      <c:catAx>
        <c:axId val="163857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3859840"/>
        <c:crosses val="autoZero"/>
        <c:auto val="1"/>
        <c:lblAlgn val="ctr"/>
        <c:lblOffset val="100"/>
        <c:noMultiLvlLbl val="0"/>
      </c:catAx>
      <c:valAx>
        <c:axId val="1638598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3857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'5.3'!$H$43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0.45732663818370822</c:v>
                </c:pt>
                <c:pt idx="1">
                  <c:v>0.40917614051547135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'5.3'!$H$44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0.32801271020938799</c:v>
                </c:pt>
                <c:pt idx="1">
                  <c:v>0.33494119856314286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'5.3'!$H$45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'5.3'!$I$45:$J$45</c:f>
              <c:numCache>
                <c:formatCode>0.0%</c:formatCode>
                <c:ptCount val="2"/>
                <c:pt idx="0">
                  <c:v>0.21466065160690373</c:v>
                </c:pt>
                <c:pt idx="1">
                  <c:v>0.2558826609213859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3888512"/>
        <c:axId val="163902976"/>
      </c:barChart>
      <c:catAx>
        <c:axId val="16388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3902976"/>
        <c:crosses val="autoZero"/>
        <c:auto val="1"/>
        <c:lblAlgn val="ctr"/>
        <c:lblOffset val="100"/>
        <c:noMultiLvlLbl val="0"/>
      </c:catAx>
      <c:valAx>
        <c:axId val="1639029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3888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'5.3'!$B$43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684724.79810049001</c:v>
                </c:pt>
                <c:pt idx="1">
                  <c:v>449179.02951171761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'5.3'!$B$44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491111.64323276636</c:v>
                </c:pt>
                <c:pt idx="1">
                  <c:v>367686.54771647276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'5.3'!$B$45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'5.3'!$C$45:$D$45</c:f>
              <c:numCache>
                <c:formatCode>#,##0</c:formatCode>
                <c:ptCount val="2"/>
                <c:pt idx="0">
                  <c:v>321397.13513170317</c:v>
                </c:pt>
                <c:pt idx="1">
                  <c:v>280898.89395004482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179328"/>
        <c:axId val="164181120"/>
      </c:barChart>
      <c:catAx>
        <c:axId val="16417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64181120"/>
        <c:crosses val="autoZero"/>
        <c:auto val="1"/>
        <c:lblAlgn val="ctr"/>
        <c:lblOffset val="100"/>
        <c:noMultiLvlLbl val="0"/>
      </c:catAx>
      <c:valAx>
        <c:axId val="164181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4179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'5.4'!$B$43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33393.978989999996</c:v>
                </c:pt>
                <c:pt idx="1">
                  <c:v>22501.164009999997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'5.4'!$B$44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23805.156999999996</c:v>
                </c:pt>
                <c:pt idx="1">
                  <c:v>18224.634010000005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'5.4'!$B$45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'5.4'!$C$45:$D$45</c:f>
              <c:numCache>
                <c:formatCode>#,##0</c:formatCode>
                <c:ptCount val="2"/>
                <c:pt idx="0">
                  <c:v>12425.360009999999</c:v>
                </c:pt>
                <c:pt idx="1">
                  <c:v>13296.904999999999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307712"/>
        <c:axId val="164309248"/>
      </c:barChart>
      <c:catAx>
        <c:axId val="16430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4309248"/>
        <c:crosses val="autoZero"/>
        <c:auto val="1"/>
        <c:lblAlgn val="ctr"/>
        <c:lblOffset val="100"/>
        <c:noMultiLvlLbl val="0"/>
      </c:catAx>
      <c:valAx>
        <c:axId val="164309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4307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'5.4'!$H$43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0.47962974108997497</c:v>
                </c:pt>
                <c:pt idx="1">
                  <c:v>0.41651310934348723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'5.4'!$H$44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0.34190778199672706</c:v>
                </c:pt>
                <c:pt idx="1">
                  <c:v>0.33735139101153411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'5.4'!$H$45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'5.4'!$I$45:$J$45</c:f>
              <c:numCache>
                <c:formatCode>0.0%</c:formatCode>
                <c:ptCount val="2"/>
                <c:pt idx="0">
                  <c:v>0.17846247691329786</c:v>
                </c:pt>
                <c:pt idx="1">
                  <c:v>0.24613549964497869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354304"/>
        <c:axId val="164356480"/>
      </c:barChart>
      <c:catAx>
        <c:axId val="164354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4356480"/>
        <c:crosses val="autoZero"/>
        <c:auto val="1"/>
        <c:lblAlgn val="ctr"/>
        <c:lblOffset val="100"/>
        <c:noMultiLvlLbl val="0"/>
      </c:catAx>
      <c:valAx>
        <c:axId val="1643564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43543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'5.5'!$B$43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79558.131000000008</c:v>
                </c:pt>
                <c:pt idx="1">
                  <c:v>47358.261299999998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'5.5'!$B$44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15362.552</c:v>
                </c:pt>
                <c:pt idx="1">
                  <c:v>63677.736999999994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'5.5'!$B$45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'5.5'!$C$45:$D$45</c:f>
              <c:numCache>
                <c:formatCode>#,##0</c:formatCode>
                <c:ptCount val="2"/>
                <c:pt idx="0">
                  <c:v>60299.178999999989</c:v>
                </c:pt>
                <c:pt idx="1">
                  <c:v>85592.394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404224"/>
        <c:axId val="164410112"/>
      </c:barChart>
      <c:catAx>
        <c:axId val="1644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4410112"/>
        <c:crosses val="autoZero"/>
        <c:auto val="1"/>
        <c:lblAlgn val="ctr"/>
        <c:lblOffset val="100"/>
        <c:noMultiLvlLbl val="0"/>
      </c:catAx>
      <c:valAx>
        <c:axId val="1644101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4404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'3.2'!$N$28</c:f>
              <c:strCache>
                <c:ptCount val="1"/>
                <c:pt idx="0">
                  <c:v>Ze ZP</c:v>
                </c:pt>
              </c:strCache>
            </c:strRef>
          </c:tx>
          <c:invertIfNegative val="0"/>
          <c:cat>
            <c:strRef>
              <c:f>'3.2'!$M$29:$M$40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'3.2'!$N$29:$N$40</c:f>
              <c:numCache>
                <c:formatCode>#\ ##0.0</c:formatCode>
                <c:ptCount val="12"/>
                <c:pt idx="0">
                  <c:v>789.69179599999995</c:v>
                </c:pt>
                <c:pt idx="1">
                  <c:v>624.79144200000007</c:v>
                </c:pt>
                <c:pt idx="2">
                  <c:v>271.89667100000003</c:v>
                </c:pt>
                <c:pt idx="3">
                  <c:v>147.27051500000002</c:v>
                </c:pt>
                <c:pt idx="4">
                  <c:v>0.78652999999999995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'3.2'!$O$28</c:f>
              <c:strCache>
                <c:ptCount val="1"/>
                <c:pt idx="0">
                  <c:v>Do ZP</c:v>
                </c:pt>
              </c:strCache>
            </c:strRef>
          </c:tx>
          <c:invertIfNegative val="0"/>
          <c:cat>
            <c:strRef>
              <c:f>'3.2'!$M$29:$M$40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'3.2'!$O$29:$O$40</c:f>
              <c:numCache>
                <c:formatCode>#\ ##0.0</c:formatCode>
                <c:ptCount val="12"/>
                <c:pt idx="0">
                  <c:v>-2.6978270000000002</c:v>
                </c:pt>
                <c:pt idx="1">
                  <c:v>-3.5317380000000003</c:v>
                </c:pt>
                <c:pt idx="2">
                  <c:v>-11.090530999999999</c:v>
                </c:pt>
                <c:pt idx="3">
                  <c:v>-45.603280999999996</c:v>
                </c:pt>
                <c:pt idx="4">
                  <c:v>-271.49396499999995</c:v>
                </c:pt>
                <c:pt idx="5">
                  <c:v>-556.26144899999997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77504"/>
        <c:axId val="141083392"/>
      </c:barChart>
      <c:catAx>
        <c:axId val="141077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41083392"/>
        <c:crosses val="autoZero"/>
        <c:auto val="1"/>
        <c:lblAlgn val="ctr"/>
        <c:lblOffset val="100"/>
        <c:noMultiLvlLbl val="0"/>
      </c:catAx>
      <c:valAx>
        <c:axId val="141083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41077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'5.5'!$H$43</c:f>
              <c:strCache>
                <c:ptCount val="1"/>
                <c:pt idx="0">
                  <c:v>duben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0.51255122878539872</c:v>
                </c:pt>
                <c:pt idx="1">
                  <c:v>0.24085159190919142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'5.5'!$H$44</c:f>
              <c:strCache>
                <c:ptCount val="1"/>
                <c:pt idx="0">
                  <c:v>květen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9.8972849234977414E-2</c:v>
                </c:pt>
                <c:pt idx="1">
                  <c:v>0.32384812923072448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'5.5'!$H$45</c:f>
              <c:strCache>
                <c:ptCount val="1"/>
                <c:pt idx="0">
                  <c:v>červen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2021</c:v>
                </c:pt>
                <c:pt idx="1">
                  <c:v>2020</c:v>
                </c:pt>
              </c:numCache>
            </c:numRef>
          </c:cat>
          <c:val>
            <c:numRef>
              <c:f>'5.5'!$I$45:$J$45</c:f>
              <c:numCache>
                <c:formatCode>0.0%</c:formatCode>
                <c:ptCount val="2"/>
                <c:pt idx="0">
                  <c:v>0.38847592197962394</c:v>
                </c:pt>
                <c:pt idx="1">
                  <c:v>0.43530027886008404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512512"/>
        <c:axId val="164514432"/>
      </c:barChart>
      <c:catAx>
        <c:axId val="164512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4514432"/>
        <c:crosses val="autoZero"/>
        <c:auto val="1"/>
        <c:lblAlgn val="ctr"/>
        <c:lblOffset val="100"/>
        <c:noMultiLvlLbl val="0"/>
      </c:catAx>
      <c:valAx>
        <c:axId val="1645144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45125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84539.005249668597</c:v>
                </c:pt>
                <c:pt idx="1">
                  <c:v>684724.79810049001</c:v>
                </c:pt>
                <c:pt idx="2">
                  <c:v>33393.978989999996</c:v>
                </c:pt>
                <c:pt idx="3">
                  <c:v>79558.131000000008</c:v>
                </c:pt>
                <c:pt idx="4">
                  <c:v>882215.91334015864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4594432"/>
        <c:axId val="164595968"/>
      </c:barChart>
      <c:catAx>
        <c:axId val="1645944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4595968"/>
        <c:crosses val="autoZero"/>
        <c:auto val="1"/>
        <c:lblAlgn val="ctr"/>
        <c:lblOffset val="100"/>
        <c:noMultiLvlLbl val="0"/>
      </c:catAx>
      <c:valAx>
        <c:axId val="16459596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459443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#\ ##0.0</c:formatCode>
                <c:ptCount val="5"/>
                <c:pt idx="0">
                  <c:v>7.04</c:v>
                </c:pt>
                <c:pt idx="1">
                  <c:v>5.650555555555556</c:v>
                </c:pt>
                <c:pt idx="2">
                  <c:v>5.4033333333333333</c:v>
                </c:pt>
                <c:pt idx="3">
                  <c:v>5.6766666666666667</c:v>
                </c:pt>
                <c:pt idx="4">
                  <c:v>5.6766666666666667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4665984"/>
        <c:axId val="164675968"/>
      </c:barChart>
      <c:catAx>
        <c:axId val="1646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4675968"/>
        <c:crosses val="autoZero"/>
        <c:auto val="1"/>
        <c:lblAlgn val="ctr"/>
        <c:lblOffset val="100"/>
        <c:noMultiLvlLbl val="0"/>
      </c:catAx>
      <c:valAx>
        <c:axId val="16467596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4665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#\ ##0.0</c:formatCode>
                <c:ptCount val="5"/>
                <c:pt idx="0">
                  <c:v>14.4</c:v>
                </c:pt>
                <c:pt idx="1">
                  <c:v>13</c:v>
                </c:pt>
                <c:pt idx="2">
                  <c:v>13</c:v>
                </c:pt>
                <c:pt idx="3">
                  <c:v>13.1</c:v>
                </c:pt>
                <c:pt idx="4">
                  <c:v>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#\ ##0.0</c:formatCode>
                <c:ptCount val="5"/>
                <c:pt idx="0">
                  <c:v>0.6</c:v>
                </c:pt>
                <c:pt idx="1">
                  <c:v>-0.91666666666666663</c:v>
                </c:pt>
                <c:pt idx="2">
                  <c:v>-1.2</c:v>
                </c:pt>
                <c:pt idx="3">
                  <c:v>-1</c:v>
                </c:pt>
                <c:pt idx="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825728"/>
        <c:axId val="164835712"/>
      </c:barChart>
      <c:catAx>
        <c:axId val="16482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4835712"/>
        <c:crosses val="autoZero"/>
        <c:auto val="1"/>
        <c:lblAlgn val="ctr"/>
        <c:lblOffset val="100"/>
        <c:noMultiLvlLbl val="0"/>
      </c:catAx>
      <c:valAx>
        <c:axId val="16483571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4825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092697417917585"/>
                  <c:y val="0.2400304925119654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22170666687129212"/>
                  <c:y val="-8.61733827389223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-9.1761723357055621E-3"/>
                  <c:y val="0.200859194071329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9.5825754184817841E-2</c:v>
                </c:pt>
                <c:pt idx="1">
                  <c:v>0.77614197130955465</c:v>
                </c:pt>
                <c:pt idx="2">
                  <c:v>3.7852387930259628E-2</c:v>
                </c:pt>
                <c:pt idx="3">
                  <c:v>9.0179886575367796E-2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52841.612892350029</c:v>
                </c:pt>
                <c:pt idx="1">
                  <c:v>491111.64323276636</c:v>
                </c:pt>
                <c:pt idx="2">
                  <c:v>23805.156999999996</c:v>
                </c:pt>
                <c:pt idx="3">
                  <c:v>15362.552</c:v>
                </c:pt>
                <c:pt idx="4">
                  <c:v>583120.9651251164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4909056"/>
        <c:axId val="164910592"/>
      </c:barChart>
      <c:catAx>
        <c:axId val="164909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4910592"/>
        <c:crosses val="autoZero"/>
        <c:auto val="1"/>
        <c:lblAlgn val="ctr"/>
        <c:lblOffset val="100"/>
        <c:noMultiLvlLbl val="0"/>
      </c:catAx>
      <c:valAx>
        <c:axId val="16491059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490905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#\ ##0.0</c:formatCode>
                <c:ptCount val="5"/>
                <c:pt idx="0">
                  <c:v>11.945161290322584</c:v>
                </c:pt>
                <c:pt idx="1">
                  <c:v>10.835483870967739</c:v>
                </c:pt>
                <c:pt idx="2">
                  <c:v>10.199999999999998</c:v>
                </c:pt>
                <c:pt idx="3">
                  <c:v>10.835483870967742</c:v>
                </c:pt>
                <c:pt idx="4">
                  <c:v>10.835483870967742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4939648"/>
        <c:axId val="164941184"/>
      </c:barChart>
      <c:catAx>
        <c:axId val="1649396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4941184"/>
        <c:crosses val="autoZero"/>
        <c:auto val="1"/>
        <c:lblAlgn val="ctr"/>
        <c:lblOffset val="100"/>
        <c:noMultiLvlLbl val="0"/>
      </c:catAx>
      <c:valAx>
        <c:axId val="164941184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4939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#\ ##0.0</c:formatCode>
                <c:ptCount val="5"/>
                <c:pt idx="0">
                  <c:v>22.3</c:v>
                </c:pt>
                <c:pt idx="1">
                  <c:v>20.95</c:v>
                </c:pt>
                <c:pt idx="2">
                  <c:v>20.399999999999999</c:v>
                </c:pt>
                <c:pt idx="3">
                  <c:v>21</c:v>
                </c:pt>
                <c:pt idx="4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#\ ##0.0</c:formatCode>
                <c:ptCount val="5"/>
                <c:pt idx="0">
                  <c:v>6.8</c:v>
                </c:pt>
                <c:pt idx="1">
                  <c:v>5.8166666666666664</c:v>
                </c:pt>
                <c:pt idx="2">
                  <c:v>5.8</c:v>
                </c:pt>
                <c:pt idx="3">
                  <c:v>5.9</c:v>
                </c:pt>
                <c:pt idx="4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5001088"/>
        <c:axId val="165002624"/>
      </c:barChart>
      <c:catAx>
        <c:axId val="1650010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5002624"/>
        <c:crosses val="autoZero"/>
        <c:auto val="1"/>
        <c:lblAlgn val="ctr"/>
        <c:lblOffset val="100"/>
        <c:noMultiLvlLbl val="0"/>
      </c:catAx>
      <c:valAx>
        <c:axId val="165002624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5001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6884366845236024"/>
                  <c:y val="0.230226956924502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22486349133790021"/>
                  <c:y val="-6.166357881735371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9.0618612693872447E-2</c:v>
                </c:pt>
                <c:pt idx="1">
                  <c:v>0.84221228973887396</c:v>
                </c:pt>
                <c:pt idx="2">
                  <c:v>4.0823702839928387E-2</c:v>
                </c:pt>
                <c:pt idx="3">
                  <c:v>2.634539472732516E-2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21137.906812785921</c:v>
                </c:pt>
                <c:pt idx="1">
                  <c:v>321397.13513170317</c:v>
                </c:pt>
                <c:pt idx="2">
                  <c:v>12425.360009999999</c:v>
                </c:pt>
                <c:pt idx="3">
                  <c:v>60299.178999999989</c:v>
                </c:pt>
                <c:pt idx="4">
                  <c:v>415259.58095448912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5338112"/>
        <c:axId val="165344000"/>
      </c:barChart>
      <c:catAx>
        <c:axId val="165338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5344000"/>
        <c:crosses val="autoZero"/>
        <c:auto val="1"/>
        <c:lblAlgn val="ctr"/>
        <c:lblOffset val="100"/>
        <c:noMultiLvlLbl val="0"/>
      </c:catAx>
      <c:valAx>
        <c:axId val="16534400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5338112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'4.1'!$E$30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'4.1'!$D$31:$D$42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'4.1'!$E$31:$E$42</c:f>
              <c:numCache>
                <c:formatCode>#\ ##0.0</c:formatCode>
                <c:ptCount val="12"/>
                <c:pt idx="0">
                  <c:v>1273.1090817392794</c:v>
                </c:pt>
                <c:pt idx="1">
                  <c:v>1165.2067863432326</c:v>
                </c:pt>
                <c:pt idx="2">
                  <c:v>1091.1743164401041</c:v>
                </c:pt>
                <c:pt idx="3">
                  <c:v>882.21581415663218</c:v>
                </c:pt>
                <c:pt idx="4">
                  <c:v>583.12097919475741</c:v>
                </c:pt>
                <c:pt idx="5">
                  <c:v>415.25950427794277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'4.1'!$F$30</c:f>
              <c:strCache>
                <c:ptCount val="1"/>
                <c:pt idx="0">
                  <c:v>Přepočet</c:v>
                </c:pt>
              </c:strCache>
            </c:strRef>
          </c:tx>
          <c:invertIfNegative val="0"/>
          <c:cat>
            <c:strRef>
              <c:f>'4.1'!$D$31:$D$42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'4.1'!$F$31:$F$42</c:f>
              <c:numCache>
                <c:formatCode>#\ ##0.0</c:formatCode>
                <c:ptCount val="12"/>
                <c:pt idx="0">
                  <c:v>1283.9255507782743</c:v>
                </c:pt>
                <c:pt idx="1">
                  <c:v>1146.9243868263973</c:v>
                </c:pt>
                <c:pt idx="2">
                  <c:v>1071.0225001294161</c:v>
                </c:pt>
                <c:pt idx="3">
                  <c:v>783.39723392085205</c:v>
                </c:pt>
                <c:pt idx="4">
                  <c:v>531.2374116596751</c:v>
                </c:pt>
                <c:pt idx="5">
                  <c:v>423.47880666077111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133696"/>
        <c:axId val="141135232"/>
      </c:barChart>
      <c:catAx>
        <c:axId val="141133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41135232"/>
        <c:crosses val="autoZero"/>
        <c:auto val="1"/>
        <c:lblAlgn val="ctr"/>
        <c:lblOffset val="100"/>
        <c:noMultiLvlLbl val="0"/>
      </c:catAx>
      <c:valAx>
        <c:axId val="141135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41133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#\ ##0.0</c:formatCode>
                <c:ptCount val="5"/>
                <c:pt idx="0">
                  <c:v>20.633333333333333</c:v>
                </c:pt>
                <c:pt idx="1">
                  <c:v>19.100000000000001</c:v>
                </c:pt>
                <c:pt idx="2">
                  <c:v>18.573333333333338</c:v>
                </c:pt>
                <c:pt idx="3">
                  <c:v>19.076666666666668</c:v>
                </c:pt>
                <c:pt idx="4">
                  <c:v>19.076666666666668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89822080"/>
        <c:axId val="189823616"/>
      </c:barChart>
      <c:catAx>
        <c:axId val="1898220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89823616"/>
        <c:crosses val="autoZero"/>
        <c:auto val="1"/>
        <c:lblAlgn val="ctr"/>
        <c:lblOffset val="100"/>
        <c:noMultiLvlLbl val="0"/>
      </c:catAx>
      <c:valAx>
        <c:axId val="189823616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89822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#\ ##0.0</c:formatCode>
                <c:ptCount val="5"/>
                <c:pt idx="0">
                  <c:v>27.3</c:v>
                </c:pt>
                <c:pt idx="1">
                  <c:v>24.8</c:v>
                </c:pt>
                <c:pt idx="2">
                  <c:v>24.8</c:v>
                </c:pt>
                <c:pt idx="3">
                  <c:v>24.8</c:v>
                </c:pt>
                <c:pt idx="4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#\ ##0.0</c:formatCode>
                <c:ptCount val="5"/>
                <c:pt idx="0">
                  <c:v>13.5</c:v>
                </c:pt>
                <c:pt idx="1">
                  <c:v>12.549999999999999</c:v>
                </c:pt>
                <c:pt idx="2">
                  <c:v>12.8</c:v>
                </c:pt>
                <c:pt idx="3">
                  <c:v>12.7</c:v>
                </c:pt>
                <c:pt idx="4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9875328"/>
        <c:axId val="189876864"/>
      </c:barChart>
      <c:catAx>
        <c:axId val="1898753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89876864"/>
        <c:crosses val="autoZero"/>
        <c:auto val="1"/>
        <c:lblAlgn val="ctr"/>
        <c:lblOffset val="100"/>
        <c:noMultiLvlLbl val="0"/>
      </c:catAx>
      <c:valAx>
        <c:axId val="189876864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898753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17481783779673074"/>
                  <c:y val="0.210619113787247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6759483548082744"/>
                  <c:y val="-9.107534352323606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5.0902875652380324E-2</c:v>
                </c:pt>
                <c:pt idx="1">
                  <c:v>0.7739668146679729</c:v>
                </c:pt>
                <c:pt idx="2">
                  <c:v>2.9921910486544009E-2</c:v>
                </c:pt>
                <c:pt idx="3">
                  <c:v>0.14520839919310266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158518.52495480457</c:v>
                </c:pt>
                <c:pt idx="1">
                  <c:v>1497233.5764649597</c:v>
                </c:pt>
                <c:pt idx="2">
                  <c:v>69624.495999999999</c:v>
                </c:pt>
                <c:pt idx="3">
                  <c:v>155219.86199999999</c:v>
                </c:pt>
                <c:pt idx="4">
                  <c:v>1880596.4594197643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1256832"/>
        <c:axId val="191266816"/>
      </c:barChart>
      <c:catAx>
        <c:axId val="1912568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91266816"/>
        <c:crosses val="autoZero"/>
        <c:auto val="1"/>
        <c:lblAlgn val="ctr"/>
        <c:lblOffset val="100"/>
        <c:noMultiLvlLbl val="0"/>
      </c:catAx>
      <c:valAx>
        <c:axId val="19126681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912568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#\ ##0.0</c:formatCode>
                <c:ptCount val="5"/>
                <c:pt idx="0">
                  <c:v>13.206164874551973</c:v>
                </c:pt>
                <c:pt idx="1">
                  <c:v>11.862013142174433</c:v>
                </c:pt>
                <c:pt idx="2">
                  <c:v>11.392222222222223</c:v>
                </c:pt>
                <c:pt idx="3">
                  <c:v>11.86293906810036</c:v>
                </c:pt>
                <c:pt idx="4">
                  <c:v>11.86293906810036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1304064"/>
        <c:axId val="191305600"/>
      </c:barChart>
      <c:catAx>
        <c:axId val="1913040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91305600"/>
        <c:crosses val="autoZero"/>
        <c:auto val="1"/>
        <c:lblAlgn val="ctr"/>
        <c:lblOffset val="100"/>
        <c:noMultiLvlLbl val="0"/>
      </c:catAx>
      <c:valAx>
        <c:axId val="191305600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91304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#\ ##0.0</c:formatCode>
                <c:ptCount val="5"/>
                <c:pt idx="0">
                  <c:v>27.3</c:v>
                </c:pt>
                <c:pt idx="1">
                  <c:v>24.8</c:v>
                </c:pt>
                <c:pt idx="2">
                  <c:v>24.8</c:v>
                </c:pt>
                <c:pt idx="3">
                  <c:v>24.8</c:v>
                </c:pt>
                <c:pt idx="4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#\ ##0.0</c:formatCode>
                <c:ptCount val="5"/>
                <c:pt idx="0">
                  <c:v>0.6</c:v>
                </c:pt>
                <c:pt idx="1">
                  <c:v>-0.91666666666666663</c:v>
                </c:pt>
                <c:pt idx="2">
                  <c:v>-1.2</c:v>
                </c:pt>
                <c:pt idx="3">
                  <c:v>-1</c:v>
                </c:pt>
                <c:pt idx="4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1328640"/>
        <c:axId val="191330176"/>
      </c:barChart>
      <c:catAx>
        <c:axId val="1913286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91330176"/>
        <c:crosses val="autoZero"/>
        <c:auto val="1"/>
        <c:lblAlgn val="ctr"/>
        <c:lblOffset val="100"/>
        <c:noMultiLvlLbl val="0"/>
      </c:catAx>
      <c:valAx>
        <c:axId val="191330176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91328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17801356659866183"/>
                  <c:y val="0.2008151922186197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23012453500311691"/>
                  <c:y val="-7.146788636714528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EG.D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8.4291621501676961E-2</c:v>
                </c:pt>
                <c:pt idx="1">
                  <c:v>0.79614824805472262</c:v>
                </c:pt>
                <c:pt idx="2">
                  <c:v>3.7022560396333941E-2</c:v>
                </c:pt>
                <c:pt idx="3">
                  <c:v>8.2537570047266404E-2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/>
            </a:pPr>
            <a:r>
              <a:rPr lang="cs-CZ" sz="800" b="1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'5.10'!$D$32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384058.63429357891</c:v>
                </c:pt>
                <c:pt idx="1">
                  <c:v>2802839.9289346351</c:v>
                </c:pt>
                <c:pt idx="2">
                  <c:v>132389.97797000001</c:v>
                </c:pt>
                <c:pt idx="3">
                  <c:v>210201.60099999997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'5.10'!$D$33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158518.52495480454</c:v>
                </c:pt>
                <c:pt idx="1">
                  <c:v>1497233.5764649597</c:v>
                </c:pt>
                <c:pt idx="2">
                  <c:v>69624.495999999999</c:v>
                </c:pt>
                <c:pt idx="3">
                  <c:v>155219.86199999999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'5.10'!$D$34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'5.10'!$D$35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EG.D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'5.10'!$E$35:$H$35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1521152"/>
        <c:axId val="191522688"/>
      </c:barChart>
      <c:catAx>
        <c:axId val="19152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91522688"/>
        <c:crosses val="autoZero"/>
        <c:auto val="1"/>
        <c:lblAlgn val="ctr"/>
        <c:lblOffset val="100"/>
        <c:noMultiLvlLbl val="0"/>
      </c:catAx>
      <c:valAx>
        <c:axId val="191522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1521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'6.8'!$A$8:$A$21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'6.8'!$D$8:$D$21</c:f>
              <c:numCache>
                <c:formatCode>#,##0</c:formatCode>
                <c:ptCount val="14"/>
                <c:pt idx="0">
                  <c:v>310610.18461</c:v>
                </c:pt>
                <c:pt idx="1">
                  <c:v>1062532.7955100001</c:v>
                </c:pt>
                <c:pt idx="2">
                  <c:v>657119.2082799999</c:v>
                </c:pt>
                <c:pt idx="3">
                  <c:v>346655.55277999997</c:v>
                </c:pt>
                <c:pt idx="4">
                  <c:v>341890.92302999995</c:v>
                </c:pt>
                <c:pt idx="5">
                  <c:v>899187.57574999996</c:v>
                </c:pt>
                <c:pt idx="6">
                  <c:v>480690.86044000002</c:v>
                </c:pt>
                <c:pt idx="7">
                  <c:v>374641.41151999991</c:v>
                </c:pt>
                <c:pt idx="8">
                  <c:v>390087.19898000004</c:v>
                </c:pt>
                <c:pt idx="9">
                  <c:v>882408.53383095888</c:v>
                </c:pt>
                <c:pt idx="10">
                  <c:v>1133247.1300339999</c:v>
                </c:pt>
                <c:pt idx="11">
                  <c:v>1586276.9665100002</c:v>
                </c:pt>
                <c:pt idx="12">
                  <c:v>338404.64834100002</c:v>
                </c:pt>
                <c:pt idx="13">
                  <c:v>450702.63486999995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3102592"/>
        <c:axId val="193104128"/>
      </c:barChart>
      <c:catAx>
        <c:axId val="1931025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93104128"/>
        <c:crosses val="autoZero"/>
        <c:auto val="1"/>
        <c:lblAlgn val="ctr"/>
        <c:lblOffset val="100"/>
        <c:noMultiLvlLbl val="0"/>
      </c:catAx>
      <c:valAx>
        <c:axId val="1931041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93102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'6.8'!$A$8:$A$21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'6.8'!$G$8:$G$21</c:f>
              <c:numCache>
                <c:formatCode>#\ ##0.0</c:formatCode>
                <c:ptCount val="14"/>
                <c:pt idx="0">
                  <c:v>5.3100000000000005</c:v>
                </c:pt>
                <c:pt idx="1">
                  <c:v>7.5633333333333317</c:v>
                </c:pt>
                <c:pt idx="2">
                  <c:v>4.1866666666666665</c:v>
                </c:pt>
                <c:pt idx="3">
                  <c:v>5.2099999999999991</c:v>
                </c:pt>
                <c:pt idx="4">
                  <c:v>5.1099999999999994</c:v>
                </c:pt>
                <c:pt idx="5">
                  <c:v>5.8533333333333344</c:v>
                </c:pt>
                <c:pt idx="6">
                  <c:v>5.5700000000000012</c:v>
                </c:pt>
                <c:pt idx="7">
                  <c:v>5.3866666666666685</c:v>
                </c:pt>
                <c:pt idx="8">
                  <c:v>5.873333333333334</c:v>
                </c:pt>
                <c:pt idx="9">
                  <c:v>7.4066666666666654</c:v>
                </c:pt>
                <c:pt idx="10">
                  <c:v>6.2366666666666672</c:v>
                </c:pt>
                <c:pt idx="11">
                  <c:v>5.9566666666666661</c:v>
                </c:pt>
                <c:pt idx="12">
                  <c:v>5.1333333333333337</c:v>
                </c:pt>
                <c:pt idx="13">
                  <c:v>5.3233333333333341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3533824"/>
        <c:axId val="193535360"/>
      </c:barChart>
      <c:catAx>
        <c:axId val="19353382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93535360"/>
        <c:crosses val="autoZero"/>
        <c:auto val="1"/>
        <c:lblAlgn val="ctr"/>
        <c:lblOffset val="100"/>
        <c:noMultiLvlLbl val="0"/>
      </c:catAx>
      <c:valAx>
        <c:axId val="193535360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93533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'4.1'!$N$30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cat>
            <c:strRef>
              <c:f>'4.1'!$M$31:$M$42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'4.1'!$N$31:$N$42</c:f>
              <c:numCache>
                <c:formatCode>#\ ##0.0</c:formatCode>
                <c:ptCount val="12"/>
                <c:pt idx="0">
                  <c:v>-0.91290322580645156</c:v>
                </c:pt>
                <c:pt idx="1">
                  <c:v>-0.7250000000000002</c:v>
                </c:pt>
                <c:pt idx="2">
                  <c:v>2.8290322580645157</c:v>
                </c:pt>
                <c:pt idx="3">
                  <c:v>5.6766666666666667</c:v>
                </c:pt>
                <c:pt idx="4">
                  <c:v>10.835483870967742</c:v>
                </c:pt>
                <c:pt idx="5">
                  <c:v>19.076666666666668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'4.1'!$O$30</c:f>
              <c:strCache>
                <c:ptCount val="1"/>
                <c:pt idx="0">
                  <c:v>Normál</c:v>
                </c:pt>
              </c:strCache>
            </c:strRef>
          </c:tx>
          <c:invertIfNegative val="0"/>
          <c:cat>
            <c:strRef>
              <c:f>'4.1'!$M$31:$M$42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'4.1'!$O$31:$O$42</c:f>
              <c:numCache>
                <c:formatCode>#\ 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148928"/>
        <c:axId val="141150464"/>
      </c:barChart>
      <c:catAx>
        <c:axId val="141148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41150464"/>
        <c:crosses val="autoZero"/>
        <c:auto val="1"/>
        <c:lblAlgn val="ctr"/>
        <c:lblOffset val="100"/>
        <c:noMultiLvlLbl val="0"/>
      </c:catAx>
      <c:valAx>
        <c:axId val="1411504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41148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'6.9'!$A$8:$A$21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'6.9'!$G$8:$G$21</c:f>
              <c:numCache>
                <c:formatCode>#\ ##0.0</c:formatCode>
                <c:ptCount val="14"/>
                <c:pt idx="0">
                  <c:v>9.9516129032258061</c:v>
                </c:pt>
                <c:pt idx="1">
                  <c:v>12.893548387096773</c:v>
                </c:pt>
                <c:pt idx="2">
                  <c:v>9.0161290322580658</c:v>
                </c:pt>
                <c:pt idx="3">
                  <c:v>10.522580645161291</c:v>
                </c:pt>
                <c:pt idx="4">
                  <c:v>10.551612903225807</c:v>
                </c:pt>
                <c:pt idx="5">
                  <c:v>12.009677419354841</c:v>
                </c:pt>
                <c:pt idx="6">
                  <c:v>11.341935483870966</c:v>
                </c:pt>
                <c:pt idx="7">
                  <c:v>10.890322580645162</c:v>
                </c:pt>
                <c:pt idx="8">
                  <c:v>10.393548387096773</c:v>
                </c:pt>
                <c:pt idx="9">
                  <c:v>12.341935483870964</c:v>
                </c:pt>
                <c:pt idx="10">
                  <c:v>11.248387096774195</c:v>
                </c:pt>
                <c:pt idx="11">
                  <c:v>10.987096774193551</c:v>
                </c:pt>
                <c:pt idx="12">
                  <c:v>10.338709677419356</c:v>
                </c:pt>
                <c:pt idx="13">
                  <c:v>11.064516129032262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3585152"/>
        <c:axId val="193586688"/>
      </c:barChart>
      <c:catAx>
        <c:axId val="1935851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93586688"/>
        <c:crosses val="autoZero"/>
        <c:auto val="1"/>
        <c:lblAlgn val="ctr"/>
        <c:lblOffset val="100"/>
        <c:noMultiLvlLbl val="0"/>
      </c:catAx>
      <c:valAx>
        <c:axId val="19358668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93585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'6.9'!$A$8:$A$21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'6.9'!$D$8:$D$21</c:f>
              <c:numCache>
                <c:formatCode>#,##0</c:formatCode>
                <c:ptCount val="14"/>
                <c:pt idx="0">
                  <c:v>221663.92050999997</c:v>
                </c:pt>
                <c:pt idx="1">
                  <c:v>633295.33628999989</c:v>
                </c:pt>
                <c:pt idx="2">
                  <c:v>620642.62394000019</c:v>
                </c:pt>
                <c:pt idx="3">
                  <c:v>234336.65584000002</c:v>
                </c:pt>
                <c:pt idx="4">
                  <c:v>239378.76425999997</c:v>
                </c:pt>
                <c:pt idx="5">
                  <c:v>670783.15036999981</c:v>
                </c:pt>
                <c:pt idx="6">
                  <c:v>338461.41745000001</c:v>
                </c:pt>
                <c:pt idx="7">
                  <c:v>268765.08723999996</c:v>
                </c:pt>
                <c:pt idx="8">
                  <c:v>275821.96344000014</c:v>
                </c:pt>
                <c:pt idx="9">
                  <c:v>548097.75326698564</c:v>
                </c:pt>
                <c:pt idx="10">
                  <c:v>813306.91680100001</c:v>
                </c:pt>
                <c:pt idx="11">
                  <c:v>748332.49136999995</c:v>
                </c:pt>
                <c:pt idx="12">
                  <c:v>226996.83767000001</c:v>
                </c:pt>
                <c:pt idx="13">
                  <c:v>307889.94678000006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3619072"/>
        <c:axId val="193620608"/>
      </c:barChart>
      <c:catAx>
        <c:axId val="19361907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93620608"/>
        <c:crosses val="autoZero"/>
        <c:auto val="1"/>
        <c:lblAlgn val="ctr"/>
        <c:lblOffset val="100"/>
        <c:noMultiLvlLbl val="0"/>
      </c:catAx>
      <c:valAx>
        <c:axId val="19362060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93619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'6.10'!$A$8:$A$21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'6.10'!$G$8:$G$21</c:f>
              <c:numCache>
                <c:formatCode>#\ ##0.0</c:formatCode>
                <c:ptCount val="14"/>
                <c:pt idx="0">
                  <c:v>18.286666666666669</c:v>
                </c:pt>
                <c:pt idx="1">
                  <c:v>20.523333333333333</c:v>
                </c:pt>
                <c:pt idx="2">
                  <c:v>17.84333333333333</c:v>
                </c:pt>
                <c:pt idx="3">
                  <c:v>18.77333333333333</c:v>
                </c:pt>
                <c:pt idx="4">
                  <c:v>18.829999999999995</c:v>
                </c:pt>
                <c:pt idx="5">
                  <c:v>19.536666666666658</c:v>
                </c:pt>
                <c:pt idx="6">
                  <c:v>18.953333333333333</c:v>
                </c:pt>
                <c:pt idx="7">
                  <c:v>18.966666666666665</c:v>
                </c:pt>
                <c:pt idx="8">
                  <c:v>19.080000000000002</c:v>
                </c:pt>
                <c:pt idx="9">
                  <c:v>21.119999999999994</c:v>
                </c:pt>
                <c:pt idx="10">
                  <c:v>19.533333333333335</c:v>
                </c:pt>
                <c:pt idx="11">
                  <c:v>19.463333333333331</c:v>
                </c:pt>
                <c:pt idx="12">
                  <c:v>18.723333333333333</c:v>
                </c:pt>
                <c:pt idx="13">
                  <c:v>18.813333333333333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3956864"/>
        <c:axId val="193958656"/>
      </c:barChart>
      <c:catAx>
        <c:axId val="1939568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93958656"/>
        <c:crosses val="autoZero"/>
        <c:auto val="1"/>
        <c:lblAlgn val="ctr"/>
        <c:lblOffset val="100"/>
        <c:noMultiLvlLbl val="0"/>
      </c:catAx>
      <c:valAx>
        <c:axId val="193958656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93956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'6.10'!$A$8:$A$21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'6.10'!$D$8:$D$21</c:f>
              <c:numCache>
                <c:formatCode>#,##0</c:formatCode>
                <c:ptCount val="14"/>
                <c:pt idx="0">
                  <c:v>114748.74405000001</c:v>
                </c:pt>
                <c:pt idx="1">
                  <c:v>333742.92425000004</c:v>
                </c:pt>
                <c:pt idx="2">
                  <c:v>526963.49882999994</c:v>
                </c:pt>
                <c:pt idx="3">
                  <c:v>132409.75531000001</c:v>
                </c:pt>
                <c:pt idx="4">
                  <c:v>122625.07928000002</c:v>
                </c:pt>
                <c:pt idx="5">
                  <c:v>467960.13521999994</c:v>
                </c:pt>
                <c:pt idx="6">
                  <c:v>199777.15389000005</c:v>
                </c:pt>
                <c:pt idx="7">
                  <c:v>167347.89481</c:v>
                </c:pt>
                <c:pt idx="8">
                  <c:v>165139.61860000002</c:v>
                </c:pt>
                <c:pt idx="9">
                  <c:v>214063.48944100269</c:v>
                </c:pt>
                <c:pt idx="10">
                  <c:v>567312.57887800003</c:v>
                </c:pt>
                <c:pt idx="11">
                  <c:v>1074543.6939699999</c:v>
                </c:pt>
                <c:pt idx="12">
                  <c:v>131067.51402999996</c:v>
                </c:pt>
                <c:pt idx="13">
                  <c:v>193306.61380000002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4314624"/>
        <c:axId val="194316160"/>
      </c:barChart>
      <c:catAx>
        <c:axId val="19431462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94316160"/>
        <c:crosses val="autoZero"/>
        <c:auto val="1"/>
        <c:lblAlgn val="ctr"/>
        <c:lblOffset val="100"/>
        <c:noMultiLvlLbl val="0"/>
      </c:catAx>
      <c:valAx>
        <c:axId val="19431616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94314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'6.11'!$A$8:$A$21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'6.11'!$G$8:$G$21</c:f>
              <c:numCache>
                <c:formatCode>#\ ##0.0</c:formatCode>
                <c:ptCount val="14"/>
                <c:pt idx="0">
                  <c:v>11.182759856630824</c:v>
                </c:pt>
                <c:pt idx="1">
                  <c:v>13.660071684587813</c:v>
                </c:pt>
                <c:pt idx="2">
                  <c:v>10.348709677419354</c:v>
                </c:pt>
                <c:pt idx="3">
                  <c:v>11.501971326164872</c:v>
                </c:pt>
                <c:pt idx="4">
                  <c:v>11.497204301075266</c:v>
                </c:pt>
                <c:pt idx="5">
                  <c:v>12.466559139784943</c:v>
                </c:pt>
                <c:pt idx="6">
                  <c:v>11.955089605734765</c:v>
                </c:pt>
                <c:pt idx="7">
                  <c:v>11.7478853046595</c:v>
                </c:pt>
                <c:pt idx="8">
                  <c:v>11.782293906810034</c:v>
                </c:pt>
                <c:pt idx="9">
                  <c:v>13.622867383512542</c:v>
                </c:pt>
                <c:pt idx="10">
                  <c:v>12.3394623655914</c:v>
                </c:pt>
                <c:pt idx="11">
                  <c:v>12.135698924731182</c:v>
                </c:pt>
                <c:pt idx="12">
                  <c:v>11.398458781362008</c:v>
                </c:pt>
                <c:pt idx="13">
                  <c:v>11.733727598566309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4365696"/>
        <c:axId val="194375680"/>
      </c:barChart>
      <c:catAx>
        <c:axId val="19436569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94375680"/>
        <c:crosses val="autoZero"/>
        <c:auto val="1"/>
        <c:lblAlgn val="ctr"/>
        <c:lblOffset val="100"/>
        <c:noMultiLvlLbl val="0"/>
      </c:catAx>
      <c:valAx>
        <c:axId val="194375680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943656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'6.11'!$A$8:$A$21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'6.11'!$D$8:$D$21</c:f>
              <c:numCache>
                <c:formatCode>#,##0</c:formatCode>
                <c:ptCount val="14"/>
                <c:pt idx="0">
                  <c:v>647022.84916999994</c:v>
                </c:pt>
                <c:pt idx="1">
                  <c:v>2029571.05605</c:v>
                </c:pt>
                <c:pt idx="2">
                  <c:v>1804725.3310499999</c:v>
                </c:pt>
                <c:pt idx="3">
                  <c:v>713401.96393000009</c:v>
                </c:pt>
                <c:pt idx="4">
                  <c:v>703894.76657000009</c:v>
                </c:pt>
                <c:pt idx="5">
                  <c:v>2037930.8613399998</c:v>
                </c:pt>
                <c:pt idx="6">
                  <c:v>1018929.43178</c:v>
                </c:pt>
                <c:pt idx="7">
                  <c:v>810754.39356999984</c:v>
                </c:pt>
                <c:pt idx="8">
                  <c:v>831048.78102000011</c:v>
                </c:pt>
                <c:pt idx="9">
                  <c:v>1644569.7765389474</c:v>
                </c:pt>
                <c:pt idx="10">
                  <c:v>2513866.6257130005</c:v>
                </c:pt>
                <c:pt idx="11">
                  <c:v>3409153.1518499996</c:v>
                </c:pt>
                <c:pt idx="12">
                  <c:v>696469.00004099996</c:v>
                </c:pt>
                <c:pt idx="13">
                  <c:v>951899.19545000012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94841984"/>
        <c:axId val="194864256"/>
      </c:barChart>
      <c:catAx>
        <c:axId val="19484198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94864256"/>
        <c:crosses val="autoZero"/>
        <c:auto val="1"/>
        <c:lblAlgn val="ctr"/>
        <c:lblOffset val="100"/>
        <c:noMultiLvlLbl val="0"/>
      </c:catAx>
      <c:valAx>
        <c:axId val="19486425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948419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0597841936423"/>
          <c:y val="0.34057376401069023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2260234912496405"/>
                  <c:y val="1.72374885683857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'4.2'!$B$28:$F$28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'4.2'!$B$29:$F$29</c:f>
              <c:numCache>
                <c:formatCode>#,##0</c:formatCode>
                <c:ptCount val="5"/>
                <c:pt idx="0">
                  <c:v>1587</c:v>
                </c:pt>
                <c:pt idx="1">
                  <c:v>6431</c:v>
                </c:pt>
                <c:pt idx="2">
                  <c:v>206349</c:v>
                </c:pt>
                <c:pt idx="3">
                  <c:v>2610687</c:v>
                </c:pt>
                <c:pt idx="4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'4.2'!$I$28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'4.2'!$I$29:$I$32</c:f>
              <c:numCache>
                <c:formatCode>#\ ##0.0</c:formatCode>
                <c:ptCount val="4"/>
                <c:pt idx="0">
                  <c:v>1431.8050750584557</c:v>
                </c:pt>
                <c:pt idx="1">
                  <c:v>1063.3620640207141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'4.2'!$J$28</c:f>
              <c:strCache>
                <c:ptCount val="1"/>
                <c:pt idx="0">
                  <c:v>SO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'4.2'!$J$29:$J$32</c:f>
              <c:numCache>
                <c:formatCode>#\ ##0.0</c:formatCode>
                <c:ptCount val="4"/>
                <c:pt idx="0">
                  <c:v>335.13381365733915</c:v>
                </c:pt>
                <c:pt idx="1">
                  <c:v>156.94047635627899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'4.2'!$K$28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'4.2'!$K$29:$K$32</c:f>
              <c:numCache>
                <c:formatCode>#\ ##0.0</c:formatCode>
                <c:ptCount val="4"/>
                <c:pt idx="0">
                  <c:v>564.16571259290697</c:v>
                </c:pt>
                <c:pt idx="1">
                  <c:v>197.46591677568136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'4.2'!$L$28</c:f>
              <c:strCache>
                <c:ptCount val="1"/>
                <c:pt idx="0">
                  <c:v>DOM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'4.2'!$L$29:$L$32</c:f>
              <c:numCache>
                <c:formatCode>#\ ##0.0</c:formatCode>
                <c:ptCount val="4"/>
                <c:pt idx="0">
                  <c:v>1110.9012267787871</c:v>
                </c:pt>
                <c:pt idx="1">
                  <c:v>413.02632588332409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'4.2'!$M$28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'4.2'!$M$29:$M$32</c:f>
              <c:numCache>
                <c:formatCode>#\ ##0.0</c:formatCode>
                <c:ptCount val="4"/>
                <c:pt idx="0">
                  <c:v>23.614683052478597</c:v>
                </c:pt>
                <c:pt idx="1">
                  <c:v>24.724795956484336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119360"/>
        <c:axId val="153121152"/>
      </c:barChart>
      <c:catAx>
        <c:axId val="15311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53121152"/>
        <c:crosses val="autoZero"/>
        <c:auto val="1"/>
        <c:lblAlgn val="ctr"/>
        <c:lblOffset val="100"/>
        <c:noMultiLvlLbl val="0"/>
      </c:catAx>
      <c:valAx>
        <c:axId val="153121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31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'4.2'!$P$28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'4.2'!$P$29:$P$32</c:f>
              <c:numCache>
                <c:formatCode>#,##0</c:formatCode>
                <c:ptCount val="4"/>
                <c:pt idx="0">
                  <c:v>15288.566919496001</c:v>
                </c:pt>
                <c:pt idx="1">
                  <c:v>11355.012903674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'4.2'!$Q$28</c:f>
              <c:strCache>
                <c:ptCount val="1"/>
                <c:pt idx="0">
                  <c:v>SO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'4.2'!$Q$29:$Q$32</c:f>
              <c:numCache>
                <c:formatCode>#,##0</c:formatCode>
                <c:ptCount val="4"/>
                <c:pt idx="0">
                  <c:v>3578.8403998700005</c:v>
                </c:pt>
                <c:pt idx="1">
                  <c:v>1675.8054545800001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'4.2'!$R$28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'4.2'!$R$29:$R$32</c:f>
              <c:numCache>
                <c:formatCode>#,##0</c:formatCode>
                <c:ptCount val="4"/>
                <c:pt idx="0">
                  <c:v>6024.978562110522</c:v>
                </c:pt>
                <c:pt idx="1">
                  <c:v>2108.3390250903535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'4.2'!$S$28</c:f>
              <c:strCache>
                <c:ptCount val="1"/>
                <c:pt idx="0">
                  <c:v>DOM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'4.2'!$S$29:$S$32</c:f>
              <c:numCache>
                <c:formatCode>#,##0</c:formatCode>
                <c:ptCount val="4"/>
                <c:pt idx="0">
                  <c:v>11864.643774030554</c:v>
                </c:pt>
                <c:pt idx="1">
                  <c:v>4410.0592452435931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'4.2'!$T$28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'4.2'!$T$29:$T$32</c:f>
              <c:numCache>
                <c:formatCode>#,##0</c:formatCode>
                <c:ptCount val="4"/>
                <c:pt idx="0">
                  <c:v>252.16498929900001</c:v>
                </c:pt>
                <c:pt idx="1">
                  <c:v>264.02055548499999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142400"/>
        <c:axId val="153143936"/>
      </c:barChart>
      <c:catAx>
        <c:axId val="15314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53143936"/>
        <c:crosses val="autoZero"/>
        <c:auto val="1"/>
        <c:lblAlgn val="ctr"/>
        <c:lblOffset val="100"/>
        <c:noMultiLvlLbl val="0"/>
      </c:catAx>
      <c:valAx>
        <c:axId val="1531439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3142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cat>
            <c:strRef>
              <c:f>'4.3'!$B$47:$B$49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'4.3'!$C$47:$C$49</c:f>
              <c:numCache>
                <c:formatCode>#,##0</c:formatCode>
                <c:ptCount val="3"/>
                <c:pt idx="0">
                  <c:v>38273.835092326975</c:v>
                </c:pt>
                <c:pt idx="1">
                  <c:v>20806.313349247604</c:v>
                </c:pt>
                <c:pt idx="2">
                  <c:v>29407.193805221064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3273856"/>
        <c:axId val="153275392"/>
      </c:barChart>
      <c:catAx>
        <c:axId val="153273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3275392"/>
        <c:crosses val="autoZero"/>
        <c:auto val="1"/>
        <c:lblAlgn val="ctr"/>
        <c:lblOffset val="100"/>
        <c:noMultiLvlLbl val="0"/>
      </c:catAx>
      <c:valAx>
        <c:axId val="1532753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3273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cat>
            <c:strRef>
              <c:f>'4.3'!$E$47:$E$49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'4.3'!$F$47:$F$49</c:f>
              <c:numCache>
                <c:formatCode>#,##0</c:formatCode>
                <c:ptCount val="3"/>
                <c:pt idx="0">
                  <c:v>27655.073905846428</c:v>
                </c:pt>
                <c:pt idx="1">
                  <c:v>13924.148491874421</c:v>
                </c:pt>
                <c:pt idx="2">
                  <c:v>18810.354167572819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3351296"/>
        <c:axId val="153352832"/>
      </c:barChart>
      <c:catAx>
        <c:axId val="153351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53352832"/>
        <c:crosses val="autoZero"/>
        <c:auto val="1"/>
        <c:lblAlgn val="ctr"/>
        <c:lblOffset val="100"/>
        <c:noMultiLvlLbl val="0"/>
      </c:catAx>
      <c:valAx>
        <c:axId val="153352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33512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microsoft.com/office/2007/relationships/hdphoto" Target="../media/hdphoto3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4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28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2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6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4.wdp"/><Relationship Id="rId1" Type="http://schemas.openxmlformats.org/officeDocument/2006/relationships/image" Target="../media/image8.png"/><Relationship Id="rId4" Type="http://schemas.microsoft.com/office/2007/relationships/hdphoto" Target="../media/hdphoto5.wdp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6.wdp"/><Relationship Id="rId1" Type="http://schemas.openxmlformats.org/officeDocument/2006/relationships/image" Target="../media/image10.png"/><Relationship Id="rId4" Type="http://schemas.microsoft.com/office/2007/relationships/hdphoto" Target="../media/hdphoto7.wdp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8.wdp"/><Relationship Id="rId1" Type="http://schemas.openxmlformats.org/officeDocument/2006/relationships/image" Target="../media/image12.png"/><Relationship Id="rId4" Type="http://schemas.microsoft.com/office/2007/relationships/hdphoto" Target="../media/hdphoto9.wdp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microsoft.com/office/2007/relationships/hdphoto" Target="../media/hdphoto10.wdp"/><Relationship Id="rId1" Type="http://schemas.openxmlformats.org/officeDocument/2006/relationships/image" Target="../media/image14.png"/><Relationship Id="rId4" Type="http://schemas.microsoft.com/office/2007/relationships/hdphoto" Target="../media/hdphoto11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microsoft.com/office/2007/relationships/hdphoto" Target="../media/hdphoto12.wdp"/><Relationship Id="rId1" Type="http://schemas.openxmlformats.org/officeDocument/2006/relationships/image" Target="../media/image16.png"/><Relationship Id="rId4" Type="http://schemas.microsoft.com/office/2007/relationships/hdphoto" Target="../media/hdphoto13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microsoft.com/office/2007/relationships/hdphoto" Target="../media/hdphoto14.wdp"/><Relationship Id="rId1" Type="http://schemas.openxmlformats.org/officeDocument/2006/relationships/image" Target="../media/image18.png"/><Relationship Id="rId4" Type="http://schemas.microsoft.com/office/2007/relationships/hdphoto" Target="../media/hdphoto15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microsoft.com/office/2007/relationships/hdphoto" Target="../media/hdphoto16.wdp"/><Relationship Id="rId1" Type="http://schemas.openxmlformats.org/officeDocument/2006/relationships/image" Target="../media/image20.png"/><Relationship Id="rId4" Type="http://schemas.microsoft.com/office/2007/relationships/hdphoto" Target="../media/hdphoto17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microsoft.com/office/2007/relationships/hdphoto" Target="../media/hdphoto18.wdp"/><Relationship Id="rId1" Type="http://schemas.openxmlformats.org/officeDocument/2006/relationships/image" Target="../media/image22.png"/><Relationship Id="rId4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0.xml"/><Relationship Id="rId4" Type="http://schemas.openxmlformats.org/officeDocument/2006/relationships/chart" Target="../charts/chart41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2.xml"/><Relationship Id="rId4" Type="http://schemas.openxmlformats.org/officeDocument/2006/relationships/chart" Target="../charts/chart43.xml"/></Relationships>
</file>

<file path=xl/drawings/_rels/drawing27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4.xml"/><Relationship Id="rId4" Type="http://schemas.openxmlformats.org/officeDocument/2006/relationships/chart" Target="../charts/chart45.xml"/></Relationships>
</file>

<file path=xl/drawings/_rels/drawing28.xml.rels><?xml version="1.0" encoding="UTF-8" standalone="yes"?>
<Relationships xmlns="http://schemas.openxmlformats.org/package/2006/relationships"><Relationship Id="rId2" Type="http://schemas.microsoft.com/office/2007/relationships/hdphoto" Target="../media/hdphoto18.wdp"/><Relationship Id="rId1" Type="http://schemas.openxmlformats.org/officeDocument/2006/relationships/image" Target="../media/image2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microsoft.com/office/2007/relationships/hdphoto" Target="../media/hdphoto2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microsoft.com/office/2007/relationships/hdphoto" Target="../media/hdphoto2.wdp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chart" Target="../charts/chart15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3890135</xdr:rowOff>
    </xdr:from>
    <xdr:to>
      <xdr:col>0</xdr:col>
      <xdr:colOff>2116575</xdr:colOff>
      <xdr:row>1</xdr:row>
      <xdr:rowOff>605844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E5434676-A5EC-4085-84C1-34AFBAA6F04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95"/>
        <a:stretch/>
      </xdr:blipFill>
      <xdr:spPr bwMode="auto">
        <a:xfrm>
          <a:off x="28575" y="3890135"/>
          <a:ext cx="2088000" cy="12877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3</xdr:row>
      <xdr:rowOff>66675</xdr:rowOff>
    </xdr:from>
    <xdr:to>
      <xdr:col>2</xdr:col>
      <xdr:colOff>619125</xdr:colOff>
      <xdr:row>5</xdr:row>
      <xdr:rowOff>113268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E4422D5-23C6-4051-B45B-98E3DF4C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25478" y1="60952" x2="25478" y2="60952"/>
                      <a14:backgroundMark x1="23567" y1="50476" x2="77707" y2="59048"/>
                      <a14:backgroundMark x1="75159" y1="44762" x2="27389" y2="43810"/>
                      <a14:backgroundMark x1="27389" y1="43810" x2="73885" y2="48571"/>
                      <a14:backgroundMark x1="39490" y1="34286" x2="24841" y2="38095"/>
                      <a14:backgroundMark x1="20382" y1="42857" x2="19745" y2="43810"/>
                      <a14:backgroundMark x1="17834" y1="56190" x2="12102" y2="40000"/>
                      <a14:backgroundMark x1="53503" y1="66667" x2="57962" y2="66667"/>
                      <a14:backgroundMark x1="64968" y1="70476" x2="68790" y2="70476"/>
                      <a14:backgroundMark x1="80255" y1="45714" x2="84076" y2="54286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504825"/>
          <a:ext cx="1009650" cy="6752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51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51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504825</xdr:colOff>
      <xdr:row>3</xdr:row>
      <xdr:rowOff>85725</xdr:rowOff>
    </xdr:from>
    <xdr:to>
      <xdr:col>2</xdr:col>
      <xdr:colOff>628650</xdr:colOff>
      <xdr:row>5</xdr:row>
      <xdr:rowOff>114300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C8E3355-EF52-4B18-AB49-5872DB45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95652" l="1887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23875"/>
          <a:ext cx="10096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BC908A2-DE39-463C-B69C-B44FCE5D6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1E9D5BB7-8E85-41F8-BC04-6C2FCEF0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8C16FBE-3698-4806-9D42-E58E72451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24</xdr:row>
      <xdr:rowOff>80962</xdr:rowOff>
    </xdr:from>
    <xdr:to>
      <xdr:col>10</xdr:col>
      <xdr:colOff>514350</xdr:colOff>
      <xdr:row>44</xdr:row>
      <xdr:rowOff>76200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</xdr:rowOff>
    </xdr:from>
    <xdr:to>
      <xdr:col>3</xdr:col>
      <xdr:colOff>117386</xdr:colOff>
      <xdr:row>6</xdr:row>
      <xdr:rowOff>266701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34</xdr:row>
      <xdr:rowOff>0</xdr:rowOff>
    </xdr:from>
    <xdr:to>
      <xdr:col>3</xdr:col>
      <xdr:colOff>126875</xdr:colOff>
      <xdr:row>36</xdr:row>
      <xdr:rowOff>295275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3</xdr:row>
      <xdr:rowOff>123825</xdr:rowOff>
    </xdr:from>
    <xdr:to>
      <xdr:col>2</xdr:col>
      <xdr:colOff>514349</xdr:colOff>
      <xdr:row>5</xdr:row>
      <xdr:rowOff>101762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42950"/>
          <a:ext cx="800099" cy="606587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33</xdr:row>
      <xdr:rowOff>9525</xdr:rowOff>
    </xdr:from>
    <xdr:to>
      <xdr:col>3</xdr:col>
      <xdr:colOff>9525</xdr:colOff>
      <xdr:row>35</xdr:row>
      <xdr:rowOff>158422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248275"/>
          <a:ext cx="1009650" cy="777547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114300</xdr:rowOff>
    </xdr:from>
    <xdr:to>
      <xdr:col>2</xdr:col>
      <xdr:colOff>628650</xdr:colOff>
      <xdr:row>5</xdr:row>
      <xdr:rowOff>104109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33425"/>
          <a:ext cx="828675" cy="618459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33</xdr:row>
      <xdr:rowOff>38100</xdr:rowOff>
    </xdr:from>
    <xdr:to>
      <xdr:col>3</xdr:col>
      <xdr:colOff>9524</xdr:colOff>
      <xdr:row>36</xdr:row>
      <xdr:rowOff>28688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76850"/>
          <a:ext cx="1019174" cy="933563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3</xdr:row>
      <xdr:rowOff>76200</xdr:rowOff>
    </xdr:from>
    <xdr:to>
      <xdr:col>2</xdr:col>
      <xdr:colOff>340949</xdr:colOff>
      <xdr:row>5</xdr:row>
      <xdr:rowOff>193039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33400"/>
          <a:ext cx="1083899" cy="621664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102420</xdr:colOff>
      <xdr:row>3</xdr:row>
      <xdr:rowOff>9525</xdr:rowOff>
    </xdr:from>
    <xdr:to>
      <xdr:col>2</xdr:col>
      <xdr:colOff>541975</xdr:colOff>
      <xdr:row>6</xdr:row>
      <xdr:rowOff>19050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70" y="628650"/>
          <a:ext cx="696730" cy="952500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33</xdr:row>
      <xdr:rowOff>142875</xdr:rowOff>
    </xdr:from>
    <xdr:to>
      <xdr:col>3</xdr:col>
      <xdr:colOff>0</xdr:colOff>
      <xdr:row>35</xdr:row>
      <xdr:rowOff>163363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381625"/>
          <a:ext cx="1000125" cy="649138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33</xdr:row>
      <xdr:rowOff>247650</xdr:rowOff>
    </xdr:from>
    <xdr:to>
      <xdr:col>2</xdr:col>
      <xdr:colOff>371475</xdr:colOff>
      <xdr:row>34</xdr:row>
      <xdr:rowOff>249691</xdr:rowOff>
    </xdr:to>
    <xdr:pic>
      <xdr:nvPicPr>
        <xdr:cNvPr id="5" name="Picture 1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314950"/>
          <a:ext cx="428625" cy="316366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3</xdr:row>
      <xdr:rowOff>19050</xdr:rowOff>
    </xdr:from>
    <xdr:to>
      <xdr:col>2</xdr:col>
      <xdr:colOff>504825</xdr:colOff>
      <xdr:row>6</xdr:row>
      <xdr:rowOff>55472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38175"/>
          <a:ext cx="771525" cy="9793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3</xdr:row>
      <xdr:rowOff>57149</xdr:rowOff>
    </xdr:from>
    <xdr:to>
      <xdr:col>3</xdr:col>
      <xdr:colOff>76201</xdr:colOff>
      <xdr:row>5</xdr:row>
      <xdr:rowOff>314324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676274"/>
          <a:ext cx="1143000" cy="885825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33</xdr:row>
      <xdr:rowOff>38100</xdr:rowOff>
    </xdr:from>
    <xdr:to>
      <xdr:col>3</xdr:col>
      <xdr:colOff>38100</xdr:colOff>
      <xdr:row>36</xdr:row>
      <xdr:rowOff>21265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76850"/>
          <a:ext cx="1076325" cy="926140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3</xdr:row>
      <xdr:rowOff>9525</xdr:rowOff>
    </xdr:from>
    <xdr:to>
      <xdr:col>2</xdr:col>
      <xdr:colOff>598840</xdr:colOff>
      <xdr:row>5</xdr:row>
      <xdr:rowOff>298449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33</xdr:row>
      <xdr:rowOff>28575</xdr:rowOff>
    </xdr:from>
    <xdr:to>
      <xdr:col>2</xdr:col>
      <xdr:colOff>594049</xdr:colOff>
      <xdr:row>35</xdr:row>
      <xdr:rowOff>168903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200026</xdr:colOff>
      <xdr:row>31</xdr:row>
      <xdr:rowOff>19050</xdr:rowOff>
    </xdr:from>
    <xdr:to>
      <xdr:col>4</xdr:col>
      <xdr:colOff>85726</xdr:colOff>
      <xdr:row>49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15641</xdr:rowOff>
    </xdr:from>
    <xdr:to>
      <xdr:col>2</xdr:col>
      <xdr:colOff>342900</xdr:colOff>
      <xdr:row>3</xdr:row>
      <xdr:rowOff>369596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BD347C4-801B-4858-BAF8-FF6FE86BA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291866"/>
          <a:ext cx="1304925" cy="792105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85725</xdr:colOff>
      <xdr:row>34</xdr:row>
      <xdr:rowOff>15641</xdr:rowOff>
    </xdr:from>
    <xdr:to>
      <xdr:col>2</xdr:col>
      <xdr:colOff>342900</xdr:colOff>
      <xdr:row>35</xdr:row>
      <xdr:rowOff>369596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F67EE1F-E9E9-42E7-BE1E-3A2712B7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7102241"/>
          <a:ext cx="1304925" cy="792105"/>
        </a:xfrm>
        <a:prstGeom prst="rect">
          <a:avLst/>
        </a:prstGeom>
        <a:effectLst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21</xdr:row>
      <xdr:rowOff>9525</xdr:rowOff>
    </xdr:from>
    <xdr:to>
      <xdr:col>10</xdr:col>
      <xdr:colOff>214</xdr:colOff>
      <xdr:row>22</xdr:row>
      <xdr:rowOff>158749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9DFCE2-2DBC-4B3D-B81C-A41EE494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4029075"/>
          <a:ext cx="181188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47626</xdr:colOff>
      <xdr:row>21</xdr:row>
      <xdr:rowOff>38999</xdr:rowOff>
    </xdr:from>
    <xdr:to>
      <xdr:col>15</xdr:col>
      <xdr:colOff>9526</xdr:colOff>
      <xdr:row>23</xdr:row>
      <xdr:rowOff>134211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6561BEC-30DB-496A-A88B-A09F340E2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4058549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20</xdr:row>
      <xdr:rowOff>126999</xdr:rowOff>
    </xdr:from>
    <xdr:to>
      <xdr:col>5</xdr:col>
      <xdr:colOff>293502</xdr:colOff>
      <xdr:row>23</xdr:row>
      <xdr:rowOff>155574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C9290B5-02D1-48A4-A706-0275A00B4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754" y="3984624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19</xdr:row>
      <xdr:rowOff>158750</xdr:rowOff>
    </xdr:from>
    <xdr:to>
      <xdr:col>0</xdr:col>
      <xdr:colOff>406400</xdr:colOff>
      <xdr:row>23</xdr:row>
      <xdr:rowOff>147637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87CD941-DFD5-4772-A77F-9D4C79A4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3825875"/>
          <a:ext cx="190500" cy="6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3</xdr:row>
      <xdr:rowOff>50800</xdr:rowOff>
    </xdr:from>
    <xdr:to>
      <xdr:col>18</xdr:col>
      <xdr:colOff>291434</xdr:colOff>
      <xdr:row>20</xdr:row>
      <xdr:rowOff>22130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71C3E5F-EADF-4287-95BF-ABC92741F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669925"/>
          <a:ext cx="5584159" cy="320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37</xdr:row>
      <xdr:rowOff>163915</xdr:rowOff>
    </xdr:from>
    <xdr:to>
      <xdr:col>9</xdr:col>
      <xdr:colOff>293077</xdr:colOff>
      <xdr:row>42</xdr:row>
      <xdr:rowOff>190500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98297B1D-207D-4B19-ACEB-6AAC05BFF5D9}"/>
            </a:ext>
          </a:extLst>
        </xdr:cNvPr>
        <xdr:cNvCxnSpPr/>
      </xdr:nvCxnSpPr>
      <xdr:spPr>
        <a:xfrm>
          <a:off x="3121269" y="7145740"/>
          <a:ext cx="733" cy="979085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29</xdr:row>
      <xdr:rowOff>100853</xdr:rowOff>
    </xdr:from>
    <xdr:to>
      <xdr:col>15</xdr:col>
      <xdr:colOff>61633</xdr:colOff>
      <xdr:row>29</xdr:row>
      <xdr:rowOff>100853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ADBEA9F5-F22E-44E9-8EE3-F93740F9EA12}"/>
            </a:ext>
          </a:extLst>
        </xdr:cNvPr>
        <xdr:cNvCxnSpPr/>
      </xdr:nvCxnSpPr>
      <xdr:spPr>
        <a:xfrm flipH="1">
          <a:off x="3771339" y="5558678"/>
          <a:ext cx="938494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29</xdr:row>
      <xdr:rowOff>100853</xdr:rowOff>
    </xdr:from>
    <xdr:to>
      <xdr:col>8</xdr:col>
      <xdr:colOff>0</xdr:colOff>
      <xdr:row>29</xdr:row>
      <xdr:rowOff>100853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01A2831F-DCAE-4033-B740-A9A9C5F2AF78}"/>
            </a:ext>
          </a:extLst>
        </xdr:cNvPr>
        <xdr:cNvCxnSpPr/>
      </xdr:nvCxnSpPr>
      <xdr:spPr>
        <a:xfrm flipH="1">
          <a:off x="1497666" y="5558678"/>
          <a:ext cx="1007409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29</xdr:row>
      <xdr:rowOff>190500</xdr:rowOff>
    </xdr:from>
    <xdr:to>
      <xdr:col>10</xdr:col>
      <xdr:colOff>74993</xdr:colOff>
      <xdr:row>34</xdr:row>
      <xdr:rowOff>861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6FB81F7E-B8E6-428F-A4A1-8924C1EA46A3}"/>
            </a:ext>
          </a:extLst>
        </xdr:cNvPr>
        <xdr:cNvCxnSpPr/>
      </xdr:nvCxnSpPr>
      <xdr:spPr>
        <a:xfrm>
          <a:off x="3216088" y="5648325"/>
          <a:ext cx="2155" cy="762861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30</xdr:row>
      <xdr:rowOff>5603</xdr:rowOff>
    </xdr:from>
    <xdr:to>
      <xdr:col>9</xdr:col>
      <xdr:colOff>235324</xdr:colOff>
      <xdr:row>33</xdr:row>
      <xdr:rowOff>173692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EE99EC30-4985-4061-B057-D09ED2CA01AB}"/>
            </a:ext>
          </a:extLst>
        </xdr:cNvPr>
        <xdr:cNvCxnSpPr/>
      </xdr:nvCxnSpPr>
      <xdr:spPr>
        <a:xfrm flipV="1">
          <a:off x="3064249" y="5653928"/>
          <a:ext cx="0" cy="739589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36</xdr:row>
      <xdr:rowOff>112059</xdr:rowOff>
    </xdr:from>
    <xdr:to>
      <xdr:col>7</xdr:col>
      <xdr:colOff>291353</xdr:colOff>
      <xdr:row>38</xdr:row>
      <xdr:rowOff>112059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5D2CC912-7FF6-4EC7-841A-6651111ECAED}"/>
            </a:ext>
          </a:extLst>
        </xdr:cNvPr>
        <xdr:cNvCxnSpPr/>
      </xdr:nvCxnSpPr>
      <xdr:spPr>
        <a:xfrm flipH="1">
          <a:off x="1548652" y="6903384"/>
          <a:ext cx="923926" cy="381000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34</xdr:row>
      <xdr:rowOff>89647</xdr:rowOff>
    </xdr:from>
    <xdr:to>
      <xdr:col>7</xdr:col>
      <xdr:colOff>296956</xdr:colOff>
      <xdr:row>36</xdr:row>
      <xdr:rowOff>61633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E1642526-7550-4804-84F3-F077B2AACF62}"/>
            </a:ext>
          </a:extLst>
        </xdr:cNvPr>
        <xdr:cNvCxnSpPr/>
      </xdr:nvCxnSpPr>
      <xdr:spPr>
        <a:xfrm>
          <a:off x="1514475" y="6499972"/>
          <a:ext cx="963706" cy="352986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36</xdr:row>
      <xdr:rowOff>173691</xdr:rowOff>
    </xdr:from>
    <xdr:to>
      <xdr:col>14</xdr:col>
      <xdr:colOff>308162</xdr:colOff>
      <xdr:row>36</xdr:row>
      <xdr:rowOff>173691</xdr:rowOff>
    </xdr:to>
    <xdr:cxnSp macro="">
      <xdr:nvCxnSpPr>
        <xdr:cNvPr id="14" name="Přímá spojnice se šipkou 13">
          <a:extLst>
            <a:ext uri="{FF2B5EF4-FFF2-40B4-BE49-F238E27FC236}">
              <a16:creationId xmlns:a16="http://schemas.microsoft.com/office/drawing/2014/main" id="{15E27AC7-6937-4366-A292-D84929AD4D03}"/>
            </a:ext>
          </a:extLst>
        </xdr:cNvPr>
        <xdr:cNvCxnSpPr/>
      </xdr:nvCxnSpPr>
      <xdr:spPr>
        <a:xfrm>
          <a:off x="3748928" y="6965016"/>
          <a:ext cx="902634" cy="0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43</xdr:row>
      <xdr:rowOff>171450</xdr:rowOff>
    </xdr:from>
    <xdr:to>
      <xdr:col>4</xdr:col>
      <xdr:colOff>47625</xdr:colOff>
      <xdr:row>45</xdr:row>
      <xdr:rowOff>0</xdr:rowOff>
    </xdr:to>
    <xdr:cxnSp macro="">
      <xdr:nvCxnSpPr>
        <xdr:cNvPr id="15" name="Přímá spojnice se šipkou 14">
          <a:extLst>
            <a:ext uri="{FF2B5EF4-FFF2-40B4-BE49-F238E27FC236}">
              <a16:creationId xmlns:a16="http://schemas.microsoft.com/office/drawing/2014/main" id="{BA6894E6-F86B-46A3-8BC4-2ADC949C7061}"/>
            </a:ext>
          </a:extLst>
        </xdr:cNvPr>
        <xdr:cNvCxnSpPr/>
      </xdr:nvCxnSpPr>
      <xdr:spPr>
        <a:xfrm>
          <a:off x="866775" y="8296275"/>
          <a:ext cx="409575" cy="209550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45</xdr:row>
      <xdr:rowOff>128868</xdr:rowOff>
    </xdr:from>
    <xdr:to>
      <xdr:col>8</xdr:col>
      <xdr:colOff>5603</xdr:colOff>
      <xdr:row>45</xdr:row>
      <xdr:rowOff>134471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2E53B2EC-540B-419A-8FCB-B80718752379}"/>
            </a:ext>
          </a:extLst>
        </xdr:cNvPr>
        <xdr:cNvCxnSpPr/>
      </xdr:nvCxnSpPr>
      <xdr:spPr>
        <a:xfrm flipH="1" flipV="1">
          <a:off x="1862979" y="8634693"/>
          <a:ext cx="647699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45</xdr:row>
      <xdr:rowOff>68356</xdr:rowOff>
    </xdr:from>
    <xdr:to>
      <xdr:col>14</xdr:col>
      <xdr:colOff>303679</xdr:colOff>
      <xdr:row>47</xdr:row>
      <xdr:rowOff>40342</xdr:rowOff>
    </xdr:to>
    <xdr:cxnSp macro="">
      <xdr:nvCxnSpPr>
        <xdr:cNvPr id="17" name="Přímá spojnice se šipkou 16">
          <a:extLst>
            <a:ext uri="{FF2B5EF4-FFF2-40B4-BE49-F238E27FC236}">
              <a16:creationId xmlns:a16="http://schemas.microsoft.com/office/drawing/2014/main" id="{102C4C56-E3C6-41F5-A315-14C71A2508D7}"/>
            </a:ext>
          </a:extLst>
        </xdr:cNvPr>
        <xdr:cNvCxnSpPr/>
      </xdr:nvCxnSpPr>
      <xdr:spPr>
        <a:xfrm>
          <a:off x="3750048" y="8574181"/>
          <a:ext cx="897031" cy="352986"/>
        </a:xfrm>
        <a:prstGeom prst="straightConnector1">
          <a:avLst/>
        </a:prstGeom>
        <a:ln w="444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44</xdr:row>
      <xdr:rowOff>11206</xdr:rowOff>
    </xdr:from>
    <xdr:to>
      <xdr:col>14</xdr:col>
      <xdr:colOff>302559</xdr:colOff>
      <xdr:row>45</xdr:row>
      <xdr:rowOff>58270</xdr:rowOff>
    </xdr:to>
    <xdr:cxnSp macro="">
      <xdr:nvCxnSpPr>
        <xdr:cNvPr id="18" name="Přímá spojnice se šipkou 17">
          <a:extLst>
            <a:ext uri="{FF2B5EF4-FFF2-40B4-BE49-F238E27FC236}">
              <a16:creationId xmlns:a16="http://schemas.microsoft.com/office/drawing/2014/main" id="{6583FB86-6714-42D9-8617-49E60BE55AA5}"/>
            </a:ext>
          </a:extLst>
        </xdr:cNvPr>
        <xdr:cNvCxnSpPr/>
      </xdr:nvCxnSpPr>
      <xdr:spPr>
        <a:xfrm flipV="1">
          <a:off x="3717552" y="8326531"/>
          <a:ext cx="928407" cy="237564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46</xdr:row>
      <xdr:rowOff>184897</xdr:rowOff>
    </xdr:from>
    <xdr:to>
      <xdr:col>9</xdr:col>
      <xdr:colOff>308163</xdr:colOff>
      <xdr:row>48</xdr:row>
      <xdr:rowOff>184897</xdr:rowOff>
    </xdr:to>
    <xdr:cxnSp macro="">
      <xdr:nvCxnSpPr>
        <xdr:cNvPr id="19" name="Přímá spojnice se šipkou 18">
          <a:extLst>
            <a:ext uri="{FF2B5EF4-FFF2-40B4-BE49-F238E27FC236}">
              <a16:creationId xmlns:a16="http://schemas.microsoft.com/office/drawing/2014/main" id="{CE8BB137-724B-420B-84BE-0578A73CA7E3}"/>
            </a:ext>
          </a:extLst>
        </xdr:cNvPr>
        <xdr:cNvCxnSpPr/>
      </xdr:nvCxnSpPr>
      <xdr:spPr>
        <a:xfrm>
          <a:off x="3137087" y="8881222"/>
          <a:ext cx="1" cy="381000"/>
        </a:xfrm>
        <a:prstGeom prst="straightConnector1">
          <a:avLst/>
        </a:prstGeom>
        <a:ln w="254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45</xdr:row>
      <xdr:rowOff>162487</xdr:rowOff>
    </xdr:from>
    <xdr:to>
      <xdr:col>7</xdr:col>
      <xdr:colOff>296956</xdr:colOff>
      <xdr:row>52</xdr:row>
      <xdr:rowOff>28015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7C1E0A9C-13E1-4D55-B7BB-668D60D0632B}"/>
            </a:ext>
          </a:extLst>
        </xdr:cNvPr>
        <xdr:cNvCxnSpPr/>
      </xdr:nvCxnSpPr>
      <xdr:spPr>
        <a:xfrm flipV="1">
          <a:off x="1503269" y="8668312"/>
          <a:ext cx="974912" cy="1199028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50</xdr:row>
      <xdr:rowOff>5605</xdr:rowOff>
    </xdr:from>
    <xdr:to>
      <xdr:col>7</xdr:col>
      <xdr:colOff>308162</xdr:colOff>
      <xdr:row>52</xdr:row>
      <xdr:rowOff>22412</xdr:rowOff>
    </xdr:to>
    <xdr:cxnSp macro="">
      <xdr:nvCxnSpPr>
        <xdr:cNvPr id="21" name="Přímá spojnice se šipkou 20">
          <a:extLst>
            <a:ext uri="{FF2B5EF4-FFF2-40B4-BE49-F238E27FC236}">
              <a16:creationId xmlns:a16="http://schemas.microsoft.com/office/drawing/2014/main" id="{CB544F85-07A3-475E-91C0-8AA8EA6907E6}"/>
            </a:ext>
          </a:extLst>
        </xdr:cNvPr>
        <xdr:cNvCxnSpPr/>
      </xdr:nvCxnSpPr>
      <xdr:spPr>
        <a:xfrm flipV="1">
          <a:off x="1486460" y="9463930"/>
          <a:ext cx="1002927" cy="397807"/>
        </a:xfrm>
        <a:prstGeom prst="straightConnector1">
          <a:avLst/>
        </a:prstGeom>
        <a:ln w="1270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52</xdr:row>
      <xdr:rowOff>5603</xdr:rowOff>
    </xdr:from>
    <xdr:to>
      <xdr:col>14</xdr:col>
      <xdr:colOff>291353</xdr:colOff>
      <xdr:row>52</xdr:row>
      <xdr:rowOff>11206</xdr:rowOff>
    </xdr:to>
    <xdr:cxnSp macro="">
      <xdr:nvCxnSpPr>
        <xdr:cNvPr id="22" name="Přímá spojnice se šipkou 21">
          <a:extLst>
            <a:ext uri="{FF2B5EF4-FFF2-40B4-BE49-F238E27FC236}">
              <a16:creationId xmlns:a16="http://schemas.microsoft.com/office/drawing/2014/main" id="{85ABCFB4-ED56-488D-9113-F0CD190C828A}"/>
            </a:ext>
          </a:extLst>
        </xdr:cNvPr>
        <xdr:cNvCxnSpPr/>
      </xdr:nvCxnSpPr>
      <xdr:spPr>
        <a:xfrm>
          <a:off x="1475254" y="9844928"/>
          <a:ext cx="3169024" cy="5603"/>
        </a:xfrm>
        <a:prstGeom prst="straightConnector1">
          <a:avLst/>
        </a:prstGeom>
        <a:ln w="9525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50</xdr:row>
      <xdr:rowOff>5603</xdr:rowOff>
    </xdr:from>
    <xdr:to>
      <xdr:col>14</xdr:col>
      <xdr:colOff>302559</xdr:colOff>
      <xdr:row>50</xdr:row>
      <xdr:rowOff>5604</xdr:rowOff>
    </xdr:to>
    <xdr:cxnSp macro="">
      <xdr:nvCxnSpPr>
        <xdr:cNvPr id="23" name="Přímá spojnice se šipkou 22">
          <a:extLst>
            <a:ext uri="{FF2B5EF4-FFF2-40B4-BE49-F238E27FC236}">
              <a16:creationId xmlns:a16="http://schemas.microsoft.com/office/drawing/2014/main" id="{5AF3CCB7-A217-4DA8-BBE2-FDA0C583C08F}"/>
            </a:ext>
          </a:extLst>
        </xdr:cNvPr>
        <xdr:cNvCxnSpPr/>
      </xdr:nvCxnSpPr>
      <xdr:spPr>
        <a:xfrm>
          <a:off x="3732119" y="9463928"/>
          <a:ext cx="913840" cy="1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37</xdr:row>
      <xdr:rowOff>156883</xdr:rowOff>
    </xdr:from>
    <xdr:to>
      <xdr:col>14</xdr:col>
      <xdr:colOff>309282</xdr:colOff>
      <xdr:row>42</xdr:row>
      <xdr:rowOff>17929</xdr:rowOff>
    </xdr:to>
    <xdr:cxnSp macro="">
      <xdr:nvCxnSpPr>
        <xdr:cNvPr id="24" name="Přímá spojnice se šipkou 23">
          <a:extLst>
            <a:ext uri="{FF2B5EF4-FFF2-40B4-BE49-F238E27FC236}">
              <a16:creationId xmlns:a16="http://schemas.microsoft.com/office/drawing/2014/main" id="{F5C53483-B0F6-4D7E-A6CF-4913A74F3270}"/>
            </a:ext>
          </a:extLst>
        </xdr:cNvPr>
        <xdr:cNvCxnSpPr/>
      </xdr:nvCxnSpPr>
      <xdr:spPr>
        <a:xfrm>
          <a:off x="3732119" y="7138708"/>
          <a:ext cx="920563" cy="813546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37</xdr:row>
      <xdr:rowOff>184897</xdr:rowOff>
    </xdr:from>
    <xdr:to>
      <xdr:col>16</xdr:col>
      <xdr:colOff>313764</xdr:colOff>
      <xdr:row>39</xdr:row>
      <xdr:rowOff>179294</xdr:rowOff>
    </xdr:to>
    <xdr:cxnSp macro="">
      <xdr:nvCxnSpPr>
        <xdr:cNvPr id="25" name="Přímá spojnice se šipkou 24">
          <a:extLst>
            <a:ext uri="{FF2B5EF4-FFF2-40B4-BE49-F238E27FC236}">
              <a16:creationId xmlns:a16="http://schemas.microsoft.com/office/drawing/2014/main" id="{1E23064D-6B5F-42F9-80D2-2C407B1B6952}"/>
            </a:ext>
          </a:extLst>
        </xdr:cNvPr>
        <xdr:cNvCxnSpPr/>
      </xdr:nvCxnSpPr>
      <xdr:spPr>
        <a:xfrm>
          <a:off x="5276289" y="7166722"/>
          <a:ext cx="0" cy="375397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25</xdr:row>
      <xdr:rowOff>156883</xdr:rowOff>
    </xdr:from>
    <xdr:to>
      <xdr:col>17</xdr:col>
      <xdr:colOff>3275</xdr:colOff>
      <xdr:row>28</xdr:row>
      <xdr:rowOff>1981</xdr:rowOff>
    </xdr:to>
    <xdr:cxnSp macro="">
      <xdr:nvCxnSpPr>
        <xdr:cNvPr id="26" name="Přímá spojnice se šipkou 25">
          <a:extLst>
            <a:ext uri="{FF2B5EF4-FFF2-40B4-BE49-F238E27FC236}">
              <a16:creationId xmlns:a16="http://schemas.microsoft.com/office/drawing/2014/main" id="{FE1DB1E5-6EC8-4F1A-895A-BEA4D014BC3E}"/>
            </a:ext>
          </a:extLst>
        </xdr:cNvPr>
        <xdr:cNvCxnSpPr/>
      </xdr:nvCxnSpPr>
      <xdr:spPr>
        <a:xfrm>
          <a:off x="5276850" y="4852708"/>
          <a:ext cx="3275" cy="416598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25</xdr:row>
      <xdr:rowOff>152401</xdr:rowOff>
    </xdr:from>
    <xdr:to>
      <xdr:col>2</xdr:col>
      <xdr:colOff>303680</xdr:colOff>
      <xdr:row>28</xdr:row>
      <xdr:rowOff>5603</xdr:rowOff>
    </xdr:to>
    <xdr:cxnSp macro="">
      <xdr:nvCxnSpPr>
        <xdr:cNvPr id="27" name="Přímá spojnice se šipkou 26">
          <a:extLst>
            <a:ext uri="{FF2B5EF4-FFF2-40B4-BE49-F238E27FC236}">
              <a16:creationId xmlns:a16="http://schemas.microsoft.com/office/drawing/2014/main" id="{80353827-F73E-46A1-906E-262F4E25E073}"/>
            </a:ext>
          </a:extLst>
        </xdr:cNvPr>
        <xdr:cNvCxnSpPr/>
      </xdr:nvCxnSpPr>
      <xdr:spPr>
        <a:xfrm flipV="1">
          <a:off x="902634" y="4848226"/>
          <a:ext cx="1121" cy="424702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45</xdr:row>
      <xdr:rowOff>61633</xdr:rowOff>
    </xdr:from>
    <xdr:to>
      <xdr:col>8</xdr:col>
      <xdr:colOff>0</xdr:colOff>
      <xdr:row>45</xdr:row>
      <xdr:rowOff>67236</xdr:rowOff>
    </xdr:to>
    <xdr:cxnSp macro="">
      <xdr:nvCxnSpPr>
        <xdr:cNvPr id="28" name="Přímá spojnice se šipkou 27">
          <a:extLst>
            <a:ext uri="{FF2B5EF4-FFF2-40B4-BE49-F238E27FC236}">
              <a16:creationId xmlns:a16="http://schemas.microsoft.com/office/drawing/2014/main" id="{10D14855-563D-4DB8-A58E-2552EF3CB84A}"/>
            </a:ext>
          </a:extLst>
        </xdr:cNvPr>
        <xdr:cNvCxnSpPr/>
      </xdr:nvCxnSpPr>
      <xdr:spPr>
        <a:xfrm>
          <a:off x="1862978" y="8567458"/>
          <a:ext cx="642097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46</xdr:row>
      <xdr:rowOff>0</xdr:rowOff>
    </xdr:from>
    <xdr:to>
      <xdr:col>4</xdr:col>
      <xdr:colOff>19050</xdr:colOff>
      <xdr:row>47</xdr:row>
      <xdr:rowOff>6723</xdr:rowOff>
    </xdr:to>
    <xdr:cxnSp macro="">
      <xdr:nvCxnSpPr>
        <xdr:cNvPr id="29" name="Přímá spojnice se šipkou 28">
          <a:extLst>
            <a:ext uri="{FF2B5EF4-FFF2-40B4-BE49-F238E27FC236}">
              <a16:creationId xmlns:a16="http://schemas.microsoft.com/office/drawing/2014/main" id="{1846B7A4-13BC-4201-85D8-A9AF5161E200}"/>
            </a:ext>
          </a:extLst>
        </xdr:cNvPr>
        <xdr:cNvCxnSpPr/>
      </xdr:nvCxnSpPr>
      <xdr:spPr>
        <a:xfrm flipH="1">
          <a:off x="881344" y="8696325"/>
          <a:ext cx="366431" cy="197223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47</xdr:row>
      <xdr:rowOff>95811</xdr:rowOff>
    </xdr:from>
    <xdr:to>
      <xdr:col>14</xdr:col>
      <xdr:colOff>305921</xdr:colOff>
      <xdr:row>50</xdr:row>
      <xdr:rowOff>9525</xdr:rowOff>
    </xdr:to>
    <xdr:cxnSp macro="">
      <xdr:nvCxnSpPr>
        <xdr:cNvPr id="30" name="Přímá spojnice se šipkou 29">
          <a:extLst>
            <a:ext uri="{FF2B5EF4-FFF2-40B4-BE49-F238E27FC236}">
              <a16:creationId xmlns:a16="http://schemas.microsoft.com/office/drawing/2014/main" id="{8479E3C3-6FEA-4F2F-9E1D-835A344E0AED}"/>
            </a:ext>
          </a:extLst>
        </xdr:cNvPr>
        <xdr:cNvCxnSpPr/>
      </xdr:nvCxnSpPr>
      <xdr:spPr>
        <a:xfrm flipV="1">
          <a:off x="3762375" y="8982636"/>
          <a:ext cx="886946" cy="485214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27</xdr:row>
      <xdr:rowOff>26670</xdr:rowOff>
    </xdr:from>
    <xdr:to>
      <xdr:col>9</xdr:col>
      <xdr:colOff>26671</xdr:colOff>
      <xdr:row>47</xdr:row>
      <xdr:rowOff>17145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27</xdr:row>
      <xdr:rowOff>22859</xdr:rowOff>
    </xdr:from>
    <xdr:to>
      <xdr:col>18</xdr:col>
      <xdr:colOff>472441</xdr:colOff>
      <xdr:row>46</xdr:row>
      <xdr:rowOff>114299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29</xdr:row>
      <xdr:rowOff>17463</xdr:rowOff>
    </xdr:from>
    <xdr:to>
      <xdr:col>9</xdr:col>
      <xdr:colOff>161926</xdr:colOff>
      <xdr:row>46</xdr:row>
      <xdr:rowOff>57151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29</xdr:row>
      <xdr:rowOff>17463</xdr:rowOff>
    </xdr:from>
    <xdr:to>
      <xdr:col>19</xdr:col>
      <xdr:colOff>295276</xdr:colOff>
      <xdr:row>46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180975</xdr:rowOff>
    </xdr:from>
    <xdr:to>
      <xdr:col>6</xdr:col>
      <xdr:colOff>409575</xdr:colOff>
      <xdr:row>40</xdr:row>
      <xdr:rowOff>123826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27</xdr:row>
      <xdr:rowOff>47625</xdr:rowOff>
    </xdr:from>
    <xdr:to>
      <xdr:col>13</xdr:col>
      <xdr:colOff>285751</xdr:colOff>
      <xdr:row>41</xdr:row>
      <xdr:rowOff>114300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27</xdr:row>
      <xdr:rowOff>19049</xdr:rowOff>
    </xdr:from>
    <xdr:to>
      <xdr:col>20</xdr:col>
      <xdr:colOff>476250</xdr:colOff>
      <xdr:row>41</xdr:row>
      <xdr:rowOff>120650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42</xdr:row>
      <xdr:rowOff>190499</xdr:rowOff>
    </xdr:from>
    <xdr:to>
      <xdr:col>3</xdr:col>
      <xdr:colOff>495299</xdr:colOff>
      <xdr:row>52</xdr:row>
      <xdr:rowOff>142874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43</xdr:row>
      <xdr:rowOff>0</xdr:rowOff>
    </xdr:from>
    <xdr:to>
      <xdr:col>6</xdr:col>
      <xdr:colOff>504825</xdr:colOff>
      <xdr:row>52</xdr:row>
      <xdr:rowOff>142875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43</xdr:row>
      <xdr:rowOff>0</xdr:rowOff>
    </xdr:from>
    <xdr:to>
      <xdr:col>9</xdr:col>
      <xdr:colOff>504825</xdr:colOff>
      <xdr:row>52</xdr:row>
      <xdr:rowOff>142875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47625</xdr:rowOff>
    </xdr:from>
    <xdr:to>
      <xdr:col>6</xdr:col>
      <xdr:colOff>295275</xdr:colOff>
      <xdr:row>53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39</xdr:row>
      <xdr:rowOff>66675</xdr:rowOff>
    </xdr:from>
    <xdr:to>
      <xdr:col>10</xdr:col>
      <xdr:colOff>228600</xdr:colOff>
      <xdr:row>53</xdr:row>
      <xdr:rowOff>66674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4</xdr:row>
      <xdr:rowOff>66675</xdr:rowOff>
    </xdr:from>
    <xdr:to>
      <xdr:col>2</xdr:col>
      <xdr:colOff>619125</xdr:colOff>
      <xdr:row>6</xdr:row>
      <xdr:rowOff>113268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742950"/>
          <a:ext cx="1009650" cy="6752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497682</xdr:colOff>
      <xdr:row>3</xdr:row>
      <xdr:rowOff>66673</xdr:rowOff>
    </xdr:from>
    <xdr:to>
      <xdr:col>2</xdr:col>
      <xdr:colOff>621507</xdr:colOff>
      <xdr:row>5</xdr:row>
      <xdr:rowOff>113266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30314EF-8D40-4D30-8DD4-78CC1120C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34395" y1="40952" x2="34395" y2="40952"/>
                      <a14:backgroundMark x1="22930" y1="47619" x2="22930" y2="47619"/>
                      <a14:backgroundMark x1="39685" y1="48942" x2="67516" y2="59048"/>
                      <a14:backgroundMark x1="38995" y1="48691" x2="39466" y2="48862"/>
                      <a14:backgroundMark x1="38305" y1="48440" x2="38556" y2="48531"/>
                      <a14:backgroundMark x1="34898" y1="47203" x2="37866" y2="48281"/>
                      <a14:backgroundMark x1="33646" y1="46749" x2="34040" y2="46892"/>
                      <a14:backgroundMark x1="25554" y1="43810" x2="31075" y2="45815"/>
                      <a14:backgroundMark x1="22930" y1="42857" x2="25554" y2="43810"/>
                      <a14:backgroundMark x1="38273" y1="28171" x2="37580" y2="27619"/>
                      <a14:backgroundMark x1="39138" y1="28861" x2="39034" y2="28778"/>
                      <a14:backgroundMark x1="39795" y1="29385" x2="39613" y2="29240"/>
                      <a14:backgroundMark x1="41389" y1="30657" x2="40556" y2="29993"/>
                      <a14:backgroundMark x1="43804" y1="32583" x2="43468" y2="32315"/>
                      <a14:backgroundMark x1="75796" y1="58095" x2="46279" y2="34556"/>
                      <a14:backgroundMark x1="33656" y1="28502" x2="17834" y2="43810"/>
                      <a14:backgroundMark x1="34184" y1="27991" x2="33992" y2="28177"/>
                      <a14:backgroundMark x1="34880" y1="27317" x2="34520" y2="27666"/>
                      <a14:backgroundMark x1="39490" y1="22857" x2="35048" y2="27155"/>
                      <a14:backgroundMark x1="68153" y1="49524" x2="59236" y2="70476"/>
                      <a14:backgroundMark x1="38854" y1="72381" x2="61783" y2="66667"/>
                      <a14:backgroundMark x1="40235" y1="56420" x2="57962" y2="70476"/>
                      <a14:backgroundMark x1="39592" y1="55910" x2="40228" y2="56414"/>
                      <a14:backgroundMark x1="33599" y1="51158" x2="39470" y2="55813"/>
                      <a14:backgroundMark x1="32074" y1="49949" x2="32837" y2="50553"/>
                      <a14:backgroundMark x1="24332" y1="43810" x2="29598" y2="47985"/>
                      <a14:backgroundMark x1="15924" y1="37143" x2="24332" y2="43810"/>
                      <a14:backgroundMark x1="57962" y1="70476" x2="75159" y2="46667"/>
                      <a14:backgroundMark x1="78344" y1="46667" x2="54777" y2="75238"/>
                      <a14:backgroundMark x1="82166" y1="60000" x2="68153" y2="77143"/>
                      <a14:backgroundMark x1="15287" y1="46667" x2="31210" y2="66667"/>
                      <a14:backgroundMark x1="37580" y1="35238" x2="37580" y2="35238"/>
                      <a14:backgroundMark x1="36306" y1="32381" x2="41401" y2="36190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7682" y="504823"/>
          <a:ext cx="1009650" cy="6752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495299</xdr:colOff>
      <xdr:row>3</xdr:row>
      <xdr:rowOff>64293</xdr:rowOff>
    </xdr:from>
    <xdr:to>
      <xdr:col>2</xdr:col>
      <xdr:colOff>619124</xdr:colOff>
      <xdr:row>5</xdr:row>
      <xdr:rowOff>110886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B1CFA90-C505-4BAF-833C-37C56A213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26115" y1="60952" x2="26115" y2="60952"/>
                      <a14:foregroundMark x1="37580" y1="38095" x2="37580" y2="38095"/>
                      <a14:foregroundMark x1="36943" y1="39048" x2="36943" y2="39048"/>
                      <a14:foregroundMark x1="35669" y1="43810" x2="35669" y2="43810"/>
                      <a14:foregroundMark x1="29936" y1="58095" x2="29936" y2="58095"/>
                      <a14:foregroundMark x1="25478" y1="66667" x2="25478" y2="66667"/>
                      <a14:foregroundMark x1="24204" y1="65714" x2="24204" y2="65714"/>
                      <a14:backgroundMark x1="31847" y1="71429" x2="31847" y2="71429"/>
                      <a14:backgroundMark x1="34395" y1="69524" x2="34395" y2="69524"/>
                      <a14:backgroundMark x1="40127" y1="66667" x2="40127" y2="66667"/>
                      <a14:backgroundMark x1="31847" y1="66667" x2="31847" y2="66667"/>
                      <a14:backgroundMark x1="26115" y1="74286" x2="26115" y2="74286"/>
                      <a14:backgroundMark x1="31847" y1="76190" x2="31847" y2="76190"/>
                      <a14:backgroundMark x1="33758" y1="78095" x2="33758" y2="78095"/>
                      <a14:backgroundMark x1="32484" y1="81905" x2="32484" y2="81905"/>
                      <a14:backgroundMark x1="43949" y1="69524" x2="43949" y2="69524"/>
                      <a14:backgroundMark x1="35669" y1="65714" x2="35669" y2="65714"/>
                      <a14:backgroundMark x1="43949" y1="64762" x2="43949" y2="64762"/>
                      <a14:backgroundMark x1="27389" y1="61905" x2="27389" y2="61905"/>
                      <a14:backgroundMark x1="26752" y1="61905" x2="26752" y2="61905"/>
                      <a14:backgroundMark x1="34395" y1="42857" x2="34395" y2="42857"/>
                      <a14:backgroundMark x1="34395" y1="41905" x2="34395" y2="41905"/>
                      <a14:backgroundMark x1="36306" y1="40952" x2="36306" y2="40952"/>
                      <a14:backgroundMark x1="26752" y1="66667" x2="26752" y2="66667"/>
                      <a14:backgroundMark x1="26115" y1="67619" x2="26115" y2="67619"/>
                      <a14:backgroundMark x1="25478" y1="67619" x2="25478" y2="67619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299" y="502443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showGridLines="0" tabSelected="1" showWhiteSpace="0" zoomScaleNormal="100" zoomScaleSheetLayoutView="100" zoomScalePageLayoutView="70" workbookViewId="0"/>
  </sheetViews>
  <sheetFormatPr defaultColWidth="9.140625" defaultRowHeight="12.75"/>
  <cols>
    <col min="1" max="1" width="33.28515625" style="629" customWidth="1"/>
    <col min="2" max="2" width="53.7109375" style="629" customWidth="1"/>
    <col min="3" max="9" width="9.85546875" style="629" customWidth="1"/>
    <col min="10" max="10" width="10.28515625" style="629" customWidth="1"/>
    <col min="11" max="16384" width="9.140625" style="629"/>
  </cols>
  <sheetData>
    <row r="1" spans="1:10" s="615" customFormat="1" ht="360" customHeight="1">
      <c r="B1" s="640" t="s">
        <v>321</v>
      </c>
    </row>
    <row r="2" spans="1:10" s="615" customFormat="1" ht="360" customHeight="1">
      <c r="A2" s="616"/>
      <c r="B2" s="640"/>
      <c r="C2" s="616"/>
      <c r="D2" s="616"/>
      <c r="E2" s="616"/>
      <c r="F2" s="616"/>
      <c r="G2" s="616"/>
      <c r="H2" s="616"/>
      <c r="I2" s="616"/>
      <c r="J2" s="616"/>
    </row>
    <row r="3" spans="1:10" s="615" customFormat="1">
      <c r="B3" s="627"/>
      <c r="D3" s="617"/>
      <c r="E3" s="618"/>
      <c r="F3" s="618"/>
      <c r="G3" s="618"/>
      <c r="J3" s="619"/>
    </row>
    <row r="4" spans="1:10" s="615" customFormat="1"/>
    <row r="5" spans="1:10" s="615" customFormat="1"/>
    <row r="6" spans="1:10" s="615" customFormat="1"/>
    <row r="7" spans="1:10" s="615" customFormat="1"/>
    <row r="8" spans="1:10" s="615" customFormat="1"/>
    <row r="9" spans="1:10" s="615" customFormat="1">
      <c r="B9" s="620"/>
      <c r="I9" s="621"/>
    </row>
    <row r="10" spans="1:10" s="615" customFormat="1">
      <c r="B10" s="622"/>
      <c r="C10" s="623"/>
    </row>
    <row r="11" spans="1:10" s="615" customFormat="1">
      <c r="B11" s="622"/>
      <c r="C11" s="623"/>
    </row>
    <row r="12" spans="1:10" s="615" customFormat="1">
      <c r="B12" s="622"/>
      <c r="C12" s="623"/>
    </row>
    <row r="13" spans="1:10" s="615" customFormat="1">
      <c r="A13" s="624"/>
      <c r="B13" s="625"/>
      <c r="C13" s="626"/>
      <c r="D13" s="624"/>
      <c r="E13" s="624"/>
      <c r="F13" s="624"/>
      <c r="G13" s="624"/>
      <c r="H13" s="624"/>
      <c r="I13" s="624"/>
      <c r="J13" s="624"/>
    </row>
    <row r="14" spans="1:10" s="615" customFormat="1">
      <c r="A14" s="624"/>
      <c r="B14" s="625"/>
      <c r="C14" s="626"/>
      <c r="D14" s="624"/>
      <c r="E14" s="624"/>
      <c r="F14" s="624"/>
      <c r="G14" s="624"/>
      <c r="H14" s="624"/>
      <c r="I14" s="624"/>
      <c r="J14" s="624"/>
    </row>
    <row r="15" spans="1:10" s="615" customFormat="1">
      <c r="A15" s="624"/>
      <c r="B15" s="625"/>
      <c r="C15" s="626"/>
      <c r="D15" s="624"/>
      <c r="E15" s="624"/>
      <c r="F15" s="624"/>
      <c r="G15" s="624"/>
      <c r="H15" s="624"/>
      <c r="I15" s="624"/>
      <c r="J15" s="624"/>
    </row>
    <row r="16" spans="1:10" s="615" customFormat="1">
      <c r="A16" s="624"/>
      <c r="B16" s="625"/>
      <c r="C16" s="626"/>
      <c r="D16" s="624"/>
      <c r="E16" s="624"/>
      <c r="F16" s="624"/>
      <c r="G16" s="624"/>
      <c r="H16" s="624"/>
      <c r="I16" s="624"/>
      <c r="J16" s="624"/>
    </row>
    <row r="17" spans="1:10" s="615" customFormat="1">
      <c r="A17" s="624"/>
      <c r="B17" s="625"/>
      <c r="C17" s="626"/>
      <c r="D17" s="624"/>
      <c r="E17" s="624"/>
      <c r="F17" s="624"/>
      <c r="G17" s="624"/>
      <c r="H17" s="624"/>
      <c r="I17" s="624"/>
      <c r="J17" s="624"/>
    </row>
    <row r="18" spans="1:10" s="615" customFormat="1">
      <c r="A18" s="624"/>
      <c r="B18" s="625"/>
      <c r="C18" s="626"/>
      <c r="D18" s="624"/>
      <c r="E18" s="624"/>
      <c r="F18" s="624"/>
      <c r="G18" s="624"/>
      <c r="H18" s="624"/>
      <c r="I18" s="624"/>
      <c r="J18" s="624"/>
    </row>
    <row r="19" spans="1:10" s="615" customFormat="1">
      <c r="A19" s="624"/>
      <c r="B19" s="625"/>
      <c r="C19" s="626"/>
      <c r="D19" s="624"/>
      <c r="E19" s="624"/>
      <c r="F19" s="624"/>
      <c r="G19" s="624"/>
      <c r="H19" s="624"/>
      <c r="I19" s="624"/>
      <c r="J19" s="624"/>
    </row>
    <row r="20" spans="1:10" s="615" customFormat="1"/>
    <row r="21" spans="1:10" s="615" customFormat="1">
      <c r="A21" s="624"/>
      <c r="B21" s="625"/>
      <c r="C21" s="626"/>
      <c r="D21" s="624"/>
      <c r="E21" s="624"/>
      <c r="F21" s="624"/>
      <c r="G21" s="624"/>
      <c r="H21" s="624"/>
      <c r="I21" s="624"/>
      <c r="J21" s="624"/>
    </row>
    <row r="22" spans="1:10" s="615" customFormat="1">
      <c r="A22" s="624"/>
      <c r="B22" s="625"/>
      <c r="C22" s="626"/>
      <c r="D22" s="624"/>
      <c r="E22" s="624"/>
      <c r="F22" s="624"/>
      <c r="G22" s="624"/>
      <c r="H22" s="624"/>
      <c r="I22" s="624"/>
      <c r="J22" s="624"/>
    </row>
    <row r="23" spans="1:10" s="615" customFormat="1">
      <c r="A23" s="624"/>
      <c r="B23" s="625"/>
      <c r="C23" s="626"/>
      <c r="D23" s="624"/>
      <c r="E23" s="624"/>
      <c r="F23" s="624"/>
      <c r="G23" s="624"/>
      <c r="H23" s="624"/>
      <c r="I23" s="624"/>
      <c r="J23" s="624"/>
    </row>
    <row r="24" spans="1:10" s="615" customFormat="1"/>
    <row r="25" spans="1:10" s="615" customFormat="1">
      <c r="A25" s="624"/>
      <c r="C25" s="626"/>
      <c r="D25" s="624"/>
      <c r="E25" s="624"/>
      <c r="F25" s="624"/>
      <c r="G25" s="624"/>
      <c r="H25" s="624"/>
      <c r="I25" s="624"/>
      <c r="J25" s="624"/>
    </row>
    <row r="26" spans="1:10" s="615" customFormat="1">
      <c r="A26" s="624"/>
      <c r="C26" s="626"/>
      <c r="D26" s="624"/>
      <c r="E26" s="624"/>
      <c r="F26" s="624"/>
      <c r="G26" s="624"/>
      <c r="H26" s="624"/>
      <c r="I26" s="624"/>
      <c r="J26" s="624"/>
    </row>
    <row r="27" spans="1:10" s="615" customFormat="1">
      <c r="A27" s="624"/>
      <c r="C27" s="626"/>
      <c r="D27" s="624"/>
      <c r="E27" s="624"/>
      <c r="F27" s="624"/>
      <c r="G27" s="624"/>
      <c r="H27" s="624"/>
      <c r="I27" s="624"/>
      <c r="J27" s="624"/>
    </row>
    <row r="28" spans="1:10" s="615" customFormat="1">
      <c r="A28" s="641"/>
      <c r="B28" s="641"/>
      <c r="C28" s="641"/>
      <c r="D28" s="641"/>
      <c r="E28" s="641"/>
      <c r="F28" s="641"/>
      <c r="G28" s="641"/>
      <c r="H28" s="641"/>
      <c r="I28" s="641"/>
      <c r="J28" s="641"/>
    </row>
    <row r="29" spans="1:10" s="615" customFormat="1">
      <c r="A29" s="624"/>
      <c r="B29" s="625"/>
      <c r="C29" s="626"/>
      <c r="D29" s="624"/>
      <c r="E29" s="624"/>
      <c r="F29" s="624"/>
      <c r="G29" s="624"/>
      <c r="H29" s="624"/>
      <c r="I29" s="624"/>
      <c r="J29" s="624"/>
    </row>
    <row r="30" spans="1:10" s="615" customFormat="1"/>
    <row r="31" spans="1:10" s="615" customFormat="1">
      <c r="A31" s="624"/>
      <c r="B31" s="625"/>
      <c r="C31" s="626"/>
      <c r="D31" s="624"/>
      <c r="E31" s="624"/>
      <c r="F31" s="624"/>
      <c r="G31" s="624"/>
      <c r="H31" s="624"/>
      <c r="I31" s="624"/>
      <c r="J31" s="624"/>
    </row>
    <row r="32" spans="1:10" s="615" customFormat="1">
      <c r="A32" s="624"/>
      <c r="B32" s="625"/>
      <c r="C32" s="626"/>
      <c r="D32" s="624"/>
      <c r="E32" s="624"/>
      <c r="F32" s="624"/>
      <c r="G32" s="624"/>
      <c r="H32" s="624"/>
      <c r="I32" s="624"/>
      <c r="J32" s="624"/>
    </row>
    <row r="33" spans="1:10" s="615" customFormat="1">
      <c r="A33" s="642"/>
      <c r="B33" s="642"/>
      <c r="C33" s="642"/>
      <c r="D33" s="642"/>
      <c r="E33" s="642"/>
      <c r="F33" s="642"/>
      <c r="G33" s="642"/>
      <c r="H33" s="642"/>
      <c r="I33" s="642"/>
      <c r="J33" s="642"/>
    </row>
    <row r="34" spans="1:10" s="615" customFormat="1">
      <c r="B34" s="619"/>
      <c r="C34" s="619"/>
      <c r="D34" s="619"/>
      <c r="E34" s="619"/>
      <c r="F34" s="619"/>
      <c r="G34" s="619"/>
      <c r="H34" s="619"/>
      <c r="I34" s="619"/>
      <c r="J34" s="619"/>
    </row>
    <row r="35" spans="1:10" s="615" customFormat="1"/>
    <row r="36" spans="1:10" s="615" customFormat="1"/>
    <row r="37" spans="1:10" s="615" customFormat="1">
      <c r="B37" s="622"/>
      <c r="C37" s="623"/>
    </row>
    <row r="38" spans="1:10" s="615" customFormat="1"/>
    <row r="39" spans="1:10" s="615" customFormat="1">
      <c r="B39" s="628"/>
      <c r="C39" s="628"/>
      <c r="D39" s="628"/>
      <c r="E39" s="628"/>
      <c r="F39" s="628"/>
      <c r="G39" s="628"/>
      <c r="H39" s="628"/>
      <c r="I39" s="628"/>
    </row>
    <row r="40" spans="1:10" s="615" customFormat="1"/>
    <row r="41" spans="1:10" s="615" customFormat="1"/>
    <row r="42" spans="1:10" s="615" customFormat="1"/>
    <row r="43" spans="1:10" s="615" customFormat="1"/>
    <row r="44" spans="1:10" s="615" customFormat="1"/>
    <row r="45" spans="1:10" s="615" customFormat="1"/>
    <row r="46" spans="1:10" s="615" customFormat="1"/>
    <row r="47" spans="1:10" s="615" customFormat="1"/>
    <row r="48" spans="1:10" s="615" customFormat="1"/>
    <row r="49" spans="1:10" s="615" customFormat="1"/>
    <row r="50" spans="1:10" s="615" customFormat="1">
      <c r="A50" s="643"/>
      <c r="B50" s="643"/>
      <c r="C50" s="643"/>
      <c r="D50" s="643"/>
      <c r="E50" s="643"/>
      <c r="F50" s="643"/>
      <c r="G50" s="643"/>
      <c r="H50" s="643"/>
      <c r="I50" s="643"/>
      <c r="J50" s="643"/>
    </row>
    <row r="51" spans="1:10" s="615" customFormat="1"/>
    <row r="52" spans="1:10" s="615" customFormat="1"/>
    <row r="53" spans="1:10" s="615" customFormat="1"/>
    <row r="54" spans="1:10" s="615" customFormat="1"/>
  </sheetData>
  <mergeCells count="4">
    <mergeCell ref="B1:B2"/>
    <mergeCell ref="A28:J28"/>
    <mergeCell ref="A33:J33"/>
    <mergeCell ref="A50:J50"/>
  </mergeCells>
  <printOptions verticalCentered="1"/>
  <pageMargins left="0.78740157480314965" right="0.78740157480314965" top="0.98425196850393704" bottom="0.98425196850393704" header="0" footer="0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7"/>
  <sheetViews>
    <sheetView showGridLines="0" topLeftCell="A4" zoomScaleNormal="100" zoomScaleSheetLayoutView="100" workbookViewId="0"/>
  </sheetViews>
  <sheetFormatPr defaultColWidth="9.140625" defaultRowHeight="12.75"/>
  <cols>
    <col min="1" max="1" width="18.42578125" style="70" customWidth="1"/>
    <col min="2" max="10" width="9" style="70" customWidth="1"/>
    <col min="11" max="12" width="7.7109375" style="70" customWidth="1"/>
    <col min="13" max="16384" width="9.140625" style="70"/>
  </cols>
  <sheetData>
    <row r="1" spans="1:10" ht="15.75">
      <c r="A1" s="697" t="s">
        <v>133</v>
      </c>
      <c r="B1" s="697"/>
      <c r="C1" s="697"/>
      <c r="D1" s="697"/>
      <c r="E1" s="697"/>
      <c r="F1" s="697"/>
      <c r="G1" s="697"/>
      <c r="H1" s="697"/>
      <c r="I1" s="697"/>
      <c r="J1" s="697"/>
    </row>
    <row r="2" spans="1:10" ht="6" customHeight="1">
      <c r="A2" s="191"/>
      <c r="B2" s="192"/>
      <c r="C2" s="192"/>
      <c r="D2" s="192"/>
      <c r="E2" s="192"/>
      <c r="F2" s="192"/>
      <c r="G2" s="192"/>
      <c r="H2" s="192"/>
      <c r="I2" s="192"/>
      <c r="J2" s="192"/>
    </row>
    <row r="3" spans="1:10" ht="15" customHeight="1">
      <c r="A3" s="353"/>
      <c r="B3" s="699">
        <v>2021</v>
      </c>
      <c r="C3" s="700"/>
      <c r="D3" s="700"/>
      <c r="E3" s="700"/>
      <c r="F3" s="700"/>
      <c r="G3" s="700"/>
      <c r="H3" s="700"/>
      <c r="I3" s="700"/>
      <c r="J3" s="700"/>
    </row>
    <row r="4" spans="1:10" ht="15.75" customHeight="1">
      <c r="A4" s="701"/>
      <c r="B4" s="658" t="str">
        <f>'3.1'!D6</f>
        <v>duben</v>
      </c>
      <c r="C4" s="659"/>
      <c r="D4" s="660"/>
      <c r="E4" s="658" t="str">
        <f>'3.1'!E6</f>
        <v>květen</v>
      </c>
      <c r="F4" s="659"/>
      <c r="G4" s="660"/>
      <c r="H4" s="658" t="str">
        <f>'3.1'!F6</f>
        <v>červen</v>
      </c>
      <c r="I4" s="659"/>
      <c r="J4" s="659"/>
    </row>
    <row r="5" spans="1:10" ht="28.5" customHeight="1">
      <c r="A5" s="701"/>
      <c r="B5" s="702" t="s">
        <v>65</v>
      </c>
      <c r="C5" s="702"/>
      <c r="D5" s="335" t="s">
        <v>236</v>
      </c>
      <c r="E5" s="702" t="s">
        <v>65</v>
      </c>
      <c r="F5" s="702"/>
      <c r="G5" s="335" t="s">
        <v>236</v>
      </c>
      <c r="H5" s="702" t="s">
        <v>65</v>
      </c>
      <c r="I5" s="702"/>
      <c r="J5" s="354" t="s">
        <v>236</v>
      </c>
    </row>
    <row r="6" spans="1:10" ht="15" customHeight="1">
      <c r="A6" s="338" t="s">
        <v>228</v>
      </c>
      <c r="B6" s="339" t="s">
        <v>278</v>
      </c>
      <c r="C6" s="340" t="s">
        <v>273</v>
      </c>
      <c r="D6" s="338" t="s">
        <v>276</v>
      </c>
      <c r="E6" s="339" t="s">
        <v>278</v>
      </c>
      <c r="F6" s="340" t="s">
        <v>273</v>
      </c>
      <c r="G6" s="338" t="s">
        <v>276</v>
      </c>
      <c r="H6" s="339" t="s">
        <v>278</v>
      </c>
      <c r="I6" s="340" t="s">
        <v>273</v>
      </c>
      <c r="J6" s="340" t="s">
        <v>276</v>
      </c>
    </row>
    <row r="7" spans="1:10" ht="12.6" customHeight="1">
      <c r="A7" s="355">
        <v>1</v>
      </c>
      <c r="B7" s="83">
        <v>20806.313349247604</v>
      </c>
      <c r="C7" s="84">
        <v>222095.18106996667</v>
      </c>
      <c r="D7" s="85">
        <v>13.1</v>
      </c>
      <c r="E7" s="83">
        <v>17555.156400042928</v>
      </c>
      <c r="F7" s="84">
        <v>187444.68820793548</v>
      </c>
      <c r="G7" s="85">
        <v>10.199999999999999</v>
      </c>
      <c r="H7" s="83">
        <v>17062.632156671025</v>
      </c>
      <c r="I7" s="84">
        <v>182297.08611939999</v>
      </c>
      <c r="J7" s="356">
        <v>14.1</v>
      </c>
    </row>
    <row r="8" spans="1:10" ht="12.6" customHeight="1">
      <c r="A8" s="355">
        <v>2</v>
      </c>
      <c r="B8" s="83">
        <v>21593.193151654898</v>
      </c>
      <c r="C8" s="84">
        <v>230524.20906996669</v>
      </c>
      <c r="D8" s="85">
        <v>5.9</v>
      </c>
      <c r="E8" s="83">
        <v>21792.397742285222</v>
      </c>
      <c r="F8" s="84">
        <v>232681.98620793549</v>
      </c>
      <c r="G8" s="85">
        <v>6.6</v>
      </c>
      <c r="H8" s="83">
        <v>14608.921813486624</v>
      </c>
      <c r="I8" s="84">
        <v>156080.69211939999</v>
      </c>
      <c r="J8" s="356">
        <v>16.100000000000001</v>
      </c>
    </row>
    <row r="9" spans="1:10" ht="12.6" customHeight="1">
      <c r="A9" s="355">
        <v>3</v>
      </c>
      <c r="B9" s="83">
        <v>24310.030196843793</v>
      </c>
      <c r="C9" s="84">
        <v>259525.50406996667</v>
      </c>
      <c r="D9" s="85">
        <v>3.2</v>
      </c>
      <c r="E9" s="83">
        <v>24481.672529189189</v>
      </c>
      <c r="F9" s="84">
        <v>261394.99720793549</v>
      </c>
      <c r="G9" s="85">
        <v>5.9</v>
      </c>
      <c r="H9" s="83">
        <v>13580.075739126489</v>
      </c>
      <c r="I9" s="84">
        <v>145087.61611939999</v>
      </c>
      <c r="J9" s="356">
        <v>17.100000000000001</v>
      </c>
    </row>
    <row r="10" spans="1:10" ht="12.6" customHeight="1">
      <c r="A10" s="355">
        <v>4</v>
      </c>
      <c r="B10" s="83">
        <v>24084.418719104669</v>
      </c>
      <c r="C10" s="84">
        <v>257120.63406996668</v>
      </c>
      <c r="D10" s="85">
        <v>2.8</v>
      </c>
      <c r="E10" s="83">
        <v>22130.481991062014</v>
      </c>
      <c r="F10" s="84">
        <v>236288.23720793548</v>
      </c>
      <c r="G10" s="85">
        <v>11.8</v>
      </c>
      <c r="H10" s="83">
        <v>14734.630518153997</v>
      </c>
      <c r="I10" s="84">
        <v>157421.30711940001</v>
      </c>
      <c r="J10" s="356">
        <v>19.2</v>
      </c>
    </row>
    <row r="11" spans="1:10" ht="12.6" customHeight="1">
      <c r="A11" s="355">
        <v>5</v>
      </c>
      <c r="B11" s="83">
        <v>27225.204623084453</v>
      </c>
      <c r="C11" s="84">
        <v>290639.96806996665</v>
      </c>
      <c r="D11" s="85">
        <v>3.5</v>
      </c>
      <c r="E11" s="83">
        <v>24058.374752559375</v>
      </c>
      <c r="F11" s="84">
        <v>256869.3202079355</v>
      </c>
      <c r="G11" s="85">
        <v>7.3</v>
      </c>
      <c r="H11" s="83">
        <v>10396.756199171119</v>
      </c>
      <c r="I11" s="84">
        <v>111087.0501194</v>
      </c>
      <c r="J11" s="356">
        <v>18.8</v>
      </c>
    </row>
    <row r="12" spans="1:10" ht="12.6" customHeight="1">
      <c r="A12" s="355">
        <v>6</v>
      </c>
      <c r="B12" s="83">
        <v>38049.567607232966</v>
      </c>
      <c r="C12" s="84">
        <v>406165.27906996669</v>
      </c>
      <c r="D12" s="85">
        <v>-1</v>
      </c>
      <c r="E12" s="83">
        <v>27655.073905846428</v>
      </c>
      <c r="F12" s="84">
        <v>295251.64220793545</v>
      </c>
      <c r="G12" s="85">
        <v>7.7</v>
      </c>
      <c r="H12" s="83">
        <v>11129.505061745871</v>
      </c>
      <c r="I12" s="84">
        <v>118914.2071194</v>
      </c>
      <c r="J12" s="356">
        <v>18.2</v>
      </c>
    </row>
    <row r="13" spans="1:10" ht="12.6" customHeight="1">
      <c r="A13" s="355">
        <v>7</v>
      </c>
      <c r="B13" s="83">
        <v>37703.885262453041</v>
      </c>
      <c r="C13" s="84">
        <v>402491.62606996665</v>
      </c>
      <c r="D13" s="85">
        <v>0.2</v>
      </c>
      <c r="E13" s="83">
        <v>25693.515427270071</v>
      </c>
      <c r="F13" s="84">
        <v>274322.90820793546</v>
      </c>
      <c r="G13" s="85">
        <v>6.3</v>
      </c>
      <c r="H13" s="83">
        <v>15177.289819896208</v>
      </c>
      <c r="I13" s="84">
        <v>162143.26011939999</v>
      </c>
      <c r="J13" s="356">
        <v>18.8</v>
      </c>
    </row>
    <row r="14" spans="1:10" ht="12.6" customHeight="1">
      <c r="A14" s="355">
        <v>8</v>
      </c>
      <c r="B14" s="83">
        <v>38273.835092326975</v>
      </c>
      <c r="C14" s="84">
        <v>408567.56006996665</v>
      </c>
      <c r="D14" s="85">
        <v>1</v>
      </c>
      <c r="E14" s="83">
        <v>19272.5024117209</v>
      </c>
      <c r="F14" s="84">
        <v>205776.80320793547</v>
      </c>
      <c r="G14" s="85">
        <v>8.1999999999999993</v>
      </c>
      <c r="H14" s="83">
        <v>15494.026713075156</v>
      </c>
      <c r="I14" s="84">
        <v>165526.53511939998</v>
      </c>
      <c r="J14" s="356">
        <v>19.2</v>
      </c>
    </row>
    <row r="15" spans="1:10" ht="12.6" customHeight="1">
      <c r="A15" s="355">
        <v>9</v>
      </c>
      <c r="B15" s="83">
        <v>32705.619613294602</v>
      </c>
      <c r="C15" s="84">
        <v>349145.99806996668</v>
      </c>
      <c r="D15" s="85">
        <v>6.3</v>
      </c>
      <c r="E15" s="83">
        <v>15555.622529376016</v>
      </c>
      <c r="F15" s="84">
        <v>166096.80020793548</v>
      </c>
      <c r="G15" s="85">
        <v>15.8</v>
      </c>
      <c r="H15" s="83">
        <v>15605.950953028276</v>
      </c>
      <c r="I15" s="84">
        <v>166740.72411939999</v>
      </c>
      <c r="J15" s="356">
        <v>17.8</v>
      </c>
    </row>
    <row r="16" spans="1:10" ht="12.6" customHeight="1">
      <c r="A16" s="355">
        <v>10</v>
      </c>
      <c r="B16" s="83">
        <v>26144.701227552199</v>
      </c>
      <c r="C16" s="84">
        <v>279121.15206996666</v>
      </c>
      <c r="D16" s="85">
        <v>9</v>
      </c>
      <c r="E16" s="83">
        <v>15114.225264328346</v>
      </c>
      <c r="F16" s="84">
        <v>161384.16620793549</v>
      </c>
      <c r="G16" s="85">
        <v>19</v>
      </c>
      <c r="H16" s="83">
        <v>15434.99760757627</v>
      </c>
      <c r="I16" s="84">
        <v>164907.3051194</v>
      </c>
      <c r="J16" s="356">
        <v>17</v>
      </c>
    </row>
    <row r="17" spans="1:10" ht="12.6" customHeight="1">
      <c r="A17" s="355">
        <v>11</v>
      </c>
      <c r="B17" s="83">
        <v>22264.904938176536</v>
      </c>
      <c r="C17" s="84">
        <v>237705.22006996669</v>
      </c>
      <c r="D17" s="85">
        <v>11</v>
      </c>
      <c r="E17" s="83">
        <v>13924.148491874421</v>
      </c>
      <c r="F17" s="84">
        <v>148679.73520793548</v>
      </c>
      <c r="G17" s="85">
        <v>21</v>
      </c>
      <c r="H17" s="83">
        <v>14191.505245947859</v>
      </c>
      <c r="I17" s="84">
        <v>151655.25711939999</v>
      </c>
      <c r="J17" s="356">
        <v>17.7</v>
      </c>
    </row>
    <row r="18" spans="1:10" ht="12.6" customHeight="1">
      <c r="A18" s="355">
        <v>12</v>
      </c>
      <c r="B18" s="83">
        <v>33386.232179397084</v>
      </c>
      <c r="C18" s="84">
        <v>356423.94006996666</v>
      </c>
      <c r="D18" s="85">
        <v>3.2</v>
      </c>
      <c r="E18" s="83">
        <v>14858.751950425603</v>
      </c>
      <c r="F18" s="84">
        <v>158654.77620793547</v>
      </c>
      <c r="G18" s="85">
        <v>14.4</v>
      </c>
      <c r="H18" s="83">
        <v>10500.469963626023</v>
      </c>
      <c r="I18" s="84">
        <v>112190.4261194</v>
      </c>
      <c r="J18" s="356">
        <v>18.3</v>
      </c>
    </row>
    <row r="19" spans="1:10" ht="12.6" customHeight="1">
      <c r="A19" s="355">
        <v>13</v>
      </c>
      <c r="B19" s="83">
        <v>36528.69628073179</v>
      </c>
      <c r="C19" s="84">
        <v>389965.68206996669</v>
      </c>
      <c r="D19" s="86">
        <v>2.2000000000000002</v>
      </c>
      <c r="E19" s="83">
        <v>17523.397423308299</v>
      </c>
      <c r="F19" s="84">
        <v>187100.72520793549</v>
      </c>
      <c r="G19" s="86">
        <v>10.3</v>
      </c>
      <c r="H19" s="83">
        <v>11636.946417892497</v>
      </c>
      <c r="I19" s="84">
        <v>124332.9721194</v>
      </c>
      <c r="J19" s="357">
        <v>12.7</v>
      </c>
    </row>
    <row r="20" spans="1:10" ht="12.6" customHeight="1">
      <c r="A20" s="355">
        <v>14</v>
      </c>
      <c r="B20" s="83">
        <v>36227.830512577719</v>
      </c>
      <c r="C20" s="84">
        <v>386742.82406996668</v>
      </c>
      <c r="D20" s="86">
        <v>2.2999999999999998</v>
      </c>
      <c r="E20" s="83">
        <v>17996.160026529091</v>
      </c>
      <c r="F20" s="84">
        <v>192150.55220793549</v>
      </c>
      <c r="G20" s="86">
        <v>10</v>
      </c>
      <c r="H20" s="83">
        <v>14957.039935127799</v>
      </c>
      <c r="I20" s="84">
        <v>159808.55111939998</v>
      </c>
      <c r="J20" s="357">
        <v>15.5</v>
      </c>
    </row>
    <row r="21" spans="1:10" ht="12.6" customHeight="1">
      <c r="A21" s="355">
        <v>15</v>
      </c>
      <c r="B21" s="83">
        <v>36971.186487278028</v>
      </c>
      <c r="C21" s="84">
        <v>394673.21306996664</v>
      </c>
      <c r="D21" s="86">
        <v>1.2</v>
      </c>
      <c r="E21" s="83">
        <v>15224.314811570091</v>
      </c>
      <c r="F21" s="84">
        <v>162558.29620793549</v>
      </c>
      <c r="G21" s="86">
        <v>10.9</v>
      </c>
      <c r="H21" s="83">
        <v>15483.461147391716</v>
      </c>
      <c r="I21" s="84">
        <v>165422.7291194</v>
      </c>
      <c r="J21" s="357">
        <v>19.5</v>
      </c>
    </row>
    <row r="22" spans="1:10" ht="12.6" customHeight="1">
      <c r="A22" s="355">
        <v>16</v>
      </c>
      <c r="B22" s="83">
        <v>37215.241057096588</v>
      </c>
      <c r="C22" s="84">
        <v>397295.91506996669</v>
      </c>
      <c r="D22" s="86">
        <v>2.2999999999999998</v>
      </c>
      <c r="E22" s="83">
        <v>15615.784223896704</v>
      </c>
      <c r="F22" s="84">
        <v>166736.21120793547</v>
      </c>
      <c r="G22" s="86">
        <v>11.4</v>
      </c>
      <c r="H22" s="83">
        <v>15011.133788989011</v>
      </c>
      <c r="I22" s="84">
        <v>160374.3271194</v>
      </c>
      <c r="J22" s="357">
        <v>21.3</v>
      </c>
    </row>
    <row r="23" spans="1:10" ht="12.6" customHeight="1">
      <c r="A23" s="355">
        <v>17</v>
      </c>
      <c r="B23" s="83">
        <v>33397.296385795322</v>
      </c>
      <c r="C23" s="84">
        <v>356565.5940699667</v>
      </c>
      <c r="D23" s="86">
        <v>3.2</v>
      </c>
      <c r="E23" s="83">
        <v>18675.296447562967</v>
      </c>
      <c r="F23" s="84">
        <v>199400.05720793549</v>
      </c>
      <c r="G23" s="86">
        <v>10.5</v>
      </c>
      <c r="H23" s="83">
        <v>14772.412403245544</v>
      </c>
      <c r="I23" s="84">
        <v>157812.4541194</v>
      </c>
      <c r="J23" s="357">
        <v>22.8</v>
      </c>
    </row>
    <row r="24" spans="1:10" ht="12.6" customHeight="1">
      <c r="A24" s="355">
        <v>18</v>
      </c>
      <c r="B24" s="83">
        <v>31140.004248788413</v>
      </c>
      <c r="C24" s="87">
        <v>332440.9960699667</v>
      </c>
      <c r="D24" s="88">
        <v>5.8</v>
      </c>
      <c r="E24" s="83">
        <v>18667.629830306192</v>
      </c>
      <c r="F24" s="87">
        <v>199320.96820793548</v>
      </c>
      <c r="G24" s="88">
        <v>10.6</v>
      </c>
      <c r="H24" s="83">
        <v>13968.082132587035</v>
      </c>
      <c r="I24" s="87">
        <v>149212.3001194</v>
      </c>
      <c r="J24" s="358">
        <v>23.5</v>
      </c>
    </row>
    <row r="25" spans="1:10" ht="12.6" customHeight="1">
      <c r="A25" s="355">
        <v>19</v>
      </c>
      <c r="B25" s="83">
        <v>32239.179009024203</v>
      </c>
      <c r="C25" s="87">
        <v>344170.86906996666</v>
      </c>
      <c r="D25" s="88">
        <v>6.8</v>
      </c>
      <c r="E25" s="83">
        <v>19249.736445992039</v>
      </c>
      <c r="F25" s="87">
        <v>205536.83620793547</v>
      </c>
      <c r="G25" s="88">
        <v>9.5</v>
      </c>
      <c r="H25" s="83">
        <v>10611.756883323778</v>
      </c>
      <c r="I25" s="87">
        <v>113373.0311194</v>
      </c>
      <c r="J25" s="358">
        <v>24.2</v>
      </c>
    </row>
    <row r="26" spans="1:10" ht="12.6" customHeight="1">
      <c r="A26" s="355">
        <v>20</v>
      </c>
      <c r="B26" s="83">
        <v>29017.537245726406</v>
      </c>
      <c r="C26" s="84">
        <v>309797.52806996665</v>
      </c>
      <c r="D26" s="86">
        <v>8.3000000000000007</v>
      </c>
      <c r="E26" s="83">
        <v>18691.39458938787</v>
      </c>
      <c r="F26" s="84">
        <v>199577.5702079355</v>
      </c>
      <c r="G26" s="86">
        <v>10.1</v>
      </c>
      <c r="H26" s="83">
        <v>10539.767650647724</v>
      </c>
      <c r="I26" s="84">
        <v>112609.68111939999</v>
      </c>
      <c r="J26" s="357">
        <v>24.8</v>
      </c>
    </row>
    <row r="27" spans="1:10" ht="12.6" customHeight="1">
      <c r="A27" s="355">
        <v>21</v>
      </c>
      <c r="B27" s="83">
        <v>27957.217547568776</v>
      </c>
      <c r="C27" s="84">
        <v>298474.85106996668</v>
      </c>
      <c r="D27" s="86">
        <v>8.6999999999999993</v>
      </c>
      <c r="E27" s="83">
        <v>17359.717764675173</v>
      </c>
      <c r="F27" s="84">
        <v>185365.97320793549</v>
      </c>
      <c r="G27" s="86">
        <v>12.2</v>
      </c>
      <c r="H27" s="83">
        <v>14100.261808396564</v>
      </c>
      <c r="I27" s="84">
        <v>150633.9541194</v>
      </c>
      <c r="J27" s="357">
        <v>23.4</v>
      </c>
    </row>
    <row r="28" spans="1:10" ht="12.6" customHeight="1">
      <c r="A28" s="355">
        <v>22</v>
      </c>
      <c r="B28" s="83">
        <v>30144.7636258081</v>
      </c>
      <c r="C28" s="84">
        <v>321826.57706996665</v>
      </c>
      <c r="D28" s="86">
        <v>6.2</v>
      </c>
      <c r="E28" s="83">
        <v>15813.513797871787</v>
      </c>
      <c r="F28" s="84">
        <v>168861.26920793549</v>
      </c>
      <c r="G28" s="86">
        <v>10.8</v>
      </c>
      <c r="H28" s="83">
        <v>15080.228318086651</v>
      </c>
      <c r="I28" s="84">
        <v>161104.51211939999</v>
      </c>
      <c r="J28" s="357">
        <v>19.3</v>
      </c>
    </row>
    <row r="29" spans="1:10" ht="12.6" customHeight="1">
      <c r="A29" s="355">
        <v>23</v>
      </c>
      <c r="B29" s="89">
        <v>29513.818369159584</v>
      </c>
      <c r="C29" s="90">
        <v>315086.0670699667</v>
      </c>
      <c r="D29" s="85">
        <v>5.4</v>
      </c>
      <c r="E29" s="89">
        <v>17008.211528127002</v>
      </c>
      <c r="F29" s="90">
        <v>181614.66320793549</v>
      </c>
      <c r="G29" s="85">
        <v>9.5</v>
      </c>
      <c r="H29" s="89">
        <v>15673.76610009491</v>
      </c>
      <c r="I29" s="90">
        <v>167448.35611940001</v>
      </c>
      <c r="J29" s="356">
        <v>19</v>
      </c>
    </row>
    <row r="30" spans="1:10" ht="12.6" customHeight="1">
      <c r="A30" s="355">
        <v>24</v>
      </c>
      <c r="B30" s="91">
        <v>23058.070099483983</v>
      </c>
      <c r="C30" s="92">
        <v>246177.03006996668</v>
      </c>
      <c r="D30" s="85">
        <v>7.4</v>
      </c>
      <c r="E30" s="91">
        <v>18574.655198728746</v>
      </c>
      <c r="F30" s="92">
        <v>198338.82920793549</v>
      </c>
      <c r="G30" s="85">
        <v>12</v>
      </c>
      <c r="H30" s="91">
        <v>15361.404556393387</v>
      </c>
      <c r="I30" s="92">
        <v>164108.27411939998</v>
      </c>
      <c r="J30" s="356">
        <v>19.8</v>
      </c>
    </row>
    <row r="31" spans="1:10" ht="12.6" customHeight="1">
      <c r="A31" s="355">
        <v>25</v>
      </c>
      <c r="B31" s="83">
        <v>24002.292111800103</v>
      </c>
      <c r="C31" s="84">
        <v>256248.96506996668</v>
      </c>
      <c r="D31" s="86">
        <v>5.6</v>
      </c>
      <c r="E31" s="83">
        <v>20466.525708827568</v>
      </c>
      <c r="F31" s="84">
        <v>218535.51420793548</v>
      </c>
      <c r="G31" s="86">
        <v>9.1</v>
      </c>
      <c r="H31" s="83">
        <v>14650.06685566498</v>
      </c>
      <c r="I31" s="84">
        <v>156506.6531194</v>
      </c>
      <c r="J31" s="357">
        <v>17.100000000000001</v>
      </c>
    </row>
    <row r="32" spans="1:10" ht="12.6" customHeight="1">
      <c r="A32" s="355">
        <v>26</v>
      </c>
      <c r="B32" s="83">
        <v>30049.022433246486</v>
      </c>
      <c r="C32" s="84">
        <v>320817.23806996667</v>
      </c>
      <c r="D32" s="86">
        <v>5.0999999999999996</v>
      </c>
      <c r="E32" s="83">
        <v>19713.860726743478</v>
      </c>
      <c r="F32" s="84">
        <v>210496.86420793549</v>
      </c>
      <c r="G32" s="86">
        <v>11.2</v>
      </c>
      <c r="H32" s="83">
        <v>10003.978115301736</v>
      </c>
      <c r="I32" s="84">
        <v>106891.0471194</v>
      </c>
      <c r="J32" s="357">
        <v>18</v>
      </c>
    </row>
    <row r="33" spans="1:15" ht="12.6" customHeight="1">
      <c r="A33" s="355">
        <v>27</v>
      </c>
      <c r="B33" s="83">
        <v>28198.936964679178</v>
      </c>
      <c r="C33" s="84">
        <v>301093.17706996668</v>
      </c>
      <c r="D33" s="86">
        <v>6.7</v>
      </c>
      <c r="E33" s="83">
        <v>18953.098791800297</v>
      </c>
      <c r="F33" s="84">
        <v>202380.41220793547</v>
      </c>
      <c r="G33" s="86">
        <v>11</v>
      </c>
      <c r="H33" s="83">
        <v>10443.626986726702</v>
      </c>
      <c r="I33" s="84">
        <v>111586.4491194</v>
      </c>
      <c r="J33" s="357">
        <v>19.399999999999999</v>
      </c>
    </row>
    <row r="34" spans="1:15" ht="12.6" customHeight="1">
      <c r="A34" s="355">
        <v>28</v>
      </c>
      <c r="B34" s="83">
        <v>24637.139212175873</v>
      </c>
      <c r="C34" s="84">
        <v>263050.00506996666</v>
      </c>
      <c r="D34" s="86">
        <v>10.8</v>
      </c>
      <c r="E34" s="83">
        <v>19562.282373282556</v>
      </c>
      <c r="F34" s="84">
        <v>208894.96820793548</v>
      </c>
      <c r="G34" s="86">
        <v>10.8</v>
      </c>
      <c r="H34" s="83">
        <v>15158.864774037487</v>
      </c>
      <c r="I34" s="84">
        <v>161938.58911939999</v>
      </c>
      <c r="J34" s="357">
        <v>21.6</v>
      </c>
    </row>
    <row r="35" spans="1:15" ht="12.6" customHeight="1">
      <c r="A35" s="355">
        <v>29</v>
      </c>
      <c r="B35" s="83">
        <v>23829.342902318684</v>
      </c>
      <c r="C35" s="84">
        <v>254397.77306996667</v>
      </c>
      <c r="D35" s="86">
        <v>12.4</v>
      </c>
      <c r="E35" s="83">
        <v>15698.266746685173</v>
      </c>
      <c r="F35" s="84">
        <v>167630.80320793547</v>
      </c>
      <c r="G35" s="86">
        <v>10.3</v>
      </c>
      <c r="H35" s="83">
        <v>15195.087727045078</v>
      </c>
      <c r="I35" s="84">
        <v>162289.5411194</v>
      </c>
      <c r="J35" s="357">
        <v>21</v>
      </c>
    </row>
    <row r="36" spans="1:15" ht="12.6" customHeight="1">
      <c r="A36" s="355">
        <v>30</v>
      </c>
      <c r="B36" s="83">
        <v>21540.333703004038</v>
      </c>
      <c r="C36" s="84">
        <v>229970.02106996666</v>
      </c>
      <c r="D36" s="86">
        <v>11.7</v>
      </c>
      <c r="E36" s="83">
        <v>16936.682869128388</v>
      </c>
      <c r="F36" s="84">
        <v>180852.90520793549</v>
      </c>
      <c r="G36" s="86">
        <v>9.6</v>
      </c>
      <c r="H36" s="83">
        <v>14694.856885485255</v>
      </c>
      <c r="I36" s="84">
        <v>156918.68711939998</v>
      </c>
      <c r="J36" s="357">
        <v>17.100000000000001</v>
      </c>
    </row>
    <row r="37" spans="1:15" ht="12.6" customHeight="1">
      <c r="A37" s="355">
        <v>31</v>
      </c>
      <c r="B37" s="83"/>
      <c r="C37" s="84"/>
      <c r="D37" s="86"/>
      <c r="E37" s="83">
        <v>19298.526494353471</v>
      </c>
      <c r="F37" s="84">
        <v>206092.97120793548</v>
      </c>
      <c r="G37" s="86">
        <v>11.9</v>
      </c>
      <c r="H37" s="83"/>
      <c r="I37" s="84"/>
      <c r="J37" s="357"/>
    </row>
    <row r="38" spans="1:15" ht="12.6" customHeight="1">
      <c r="A38" s="359" t="s">
        <v>0</v>
      </c>
      <c r="B38" s="307">
        <f>SUM(B7:B37)</f>
        <v>882215.81415663194</v>
      </c>
      <c r="C38" s="308">
        <f>SUM(C7:C37)</f>
        <v>9418320.5980990008</v>
      </c>
      <c r="D38" s="309">
        <f>AVERAGE(D7:D37)</f>
        <v>5.6766666666666667</v>
      </c>
      <c r="E38" s="307">
        <f>SUM(E7:E37)</f>
        <v>583120.97919475741</v>
      </c>
      <c r="F38" s="308">
        <f>SUM(F7:F37)</f>
        <v>6226292.4504460013</v>
      </c>
      <c r="G38" s="309">
        <f>AVERAGE(G7:G37)</f>
        <v>10.835483870967742</v>
      </c>
      <c r="H38" s="307">
        <f>SUM(H7:H37)</f>
        <v>415259.50427794282</v>
      </c>
      <c r="I38" s="308">
        <f>SUM(I7:I37)</f>
        <v>4436423.5755820004</v>
      </c>
      <c r="J38" s="360">
        <f>AVERAGE(J7:J37)</f>
        <v>19.076666666666668</v>
      </c>
      <c r="M38" s="193"/>
      <c r="N38" s="193"/>
      <c r="O38" s="193"/>
    </row>
    <row r="39" spans="1:15" ht="12.95" customHeight="1">
      <c r="A39" s="361" t="s">
        <v>229</v>
      </c>
      <c r="B39" s="67">
        <f>MAX(B7:B37)</f>
        <v>38273.835092326975</v>
      </c>
      <c r="C39" s="67">
        <f>MAX(C7:C37)</f>
        <v>408567.56006996665</v>
      </c>
      <c r="D39" s="68">
        <f>VLOOKUP(B39,$B$7:$D$37,3,FALSE)</f>
        <v>1</v>
      </c>
      <c r="E39" s="67">
        <f>MAX(E7:E37)</f>
        <v>27655.073905846428</v>
      </c>
      <c r="F39" s="67">
        <f>MAX(F7:F37)</f>
        <v>295251.64220793545</v>
      </c>
      <c r="G39" s="68">
        <f>VLOOKUP(E39,$E$7:$G$37,3,FALSE)</f>
        <v>7.7</v>
      </c>
      <c r="H39" s="67">
        <f>MAX(H7:H37)</f>
        <v>17062.632156671025</v>
      </c>
      <c r="I39" s="67">
        <f>MAX(I7:I37)</f>
        <v>182297.08611939999</v>
      </c>
      <c r="J39" s="362">
        <f>VLOOKUP(H39,$H$7:$J$37,3,FALSE)</f>
        <v>14.1</v>
      </c>
    </row>
    <row r="40" spans="1:15" ht="12.95" customHeight="1">
      <c r="A40" s="363" t="s">
        <v>230</v>
      </c>
      <c r="B40" s="67">
        <f>MIN(B7:B37)</f>
        <v>20806.313349247604</v>
      </c>
      <c r="C40" s="67">
        <f>MIN(C7:C37)</f>
        <v>222095.18106996667</v>
      </c>
      <c r="D40" s="69">
        <f>VLOOKUP(B40,$B$7:$D$37,3,FALSE)</f>
        <v>13.1</v>
      </c>
      <c r="E40" s="67">
        <f>MIN(E7:E37)</f>
        <v>13924.148491874421</v>
      </c>
      <c r="F40" s="67">
        <f>MIN(F7:F37)</f>
        <v>148679.73520793548</v>
      </c>
      <c r="G40" s="69">
        <f>VLOOKUP(E40,$E$7:$G$37,3,FALSE)</f>
        <v>21</v>
      </c>
      <c r="H40" s="67">
        <f>MIN(H7:H37)</f>
        <v>10003.978115301736</v>
      </c>
      <c r="I40" s="67">
        <f>MIN(I7:I37)</f>
        <v>106891.0471194</v>
      </c>
      <c r="J40" s="364">
        <f>VLOOKUP(H40,$H$7:$J$37,3,FALSE)</f>
        <v>18</v>
      </c>
    </row>
    <row r="41" spans="1:15" ht="12.95" customHeight="1">
      <c r="A41" s="363" t="s">
        <v>231</v>
      </c>
      <c r="B41" s="67">
        <f t="shared" ref="B41:J41" si="0">AVERAGE(B7:B37)</f>
        <v>29407.193805221064</v>
      </c>
      <c r="C41" s="67">
        <f t="shared" si="0"/>
        <v>313944.01993663335</v>
      </c>
      <c r="D41" s="69">
        <f t="shared" si="0"/>
        <v>5.6766666666666667</v>
      </c>
      <c r="E41" s="67">
        <f t="shared" si="0"/>
        <v>18810.354167572819</v>
      </c>
      <c r="F41" s="67">
        <f>AVERAGE(F7:F37)</f>
        <v>200848.14356277423</v>
      </c>
      <c r="G41" s="69">
        <f>AVERAGE(G7:G37)</f>
        <v>10.835483870967742</v>
      </c>
      <c r="H41" s="67">
        <f>AVERAGE(H7:H37)</f>
        <v>13841.983475931427</v>
      </c>
      <c r="I41" s="67">
        <f t="shared" si="0"/>
        <v>147880.78585273336</v>
      </c>
      <c r="J41" s="364">
        <f t="shared" si="0"/>
        <v>19.076666666666668</v>
      </c>
    </row>
    <row r="42" spans="1:15" ht="7.5" customHeight="1">
      <c r="A42" s="453"/>
      <c r="B42" s="240"/>
      <c r="C42" s="240"/>
      <c r="D42" s="240"/>
      <c r="E42" s="453"/>
      <c r="F42" s="453"/>
      <c r="G42" s="453"/>
      <c r="H42" s="453"/>
      <c r="I42" s="453"/>
      <c r="J42" s="453"/>
    </row>
    <row r="43" spans="1:15" ht="15" customHeight="1">
      <c r="A43" s="28"/>
      <c r="B43" s="698" t="str">
        <f>B4</f>
        <v>duben</v>
      </c>
      <c r="C43" s="698"/>
      <c r="D43" s="698"/>
      <c r="E43" s="698" t="str">
        <f>E4</f>
        <v>květen</v>
      </c>
      <c r="F43" s="698"/>
      <c r="G43" s="698"/>
      <c r="H43" s="698" t="str">
        <f>H4</f>
        <v>červen</v>
      </c>
      <c r="I43" s="698"/>
      <c r="J43" s="698"/>
    </row>
    <row r="44" spans="1:15" ht="15" customHeight="1">
      <c r="A44" s="28"/>
      <c r="B44" s="71"/>
      <c r="C44" s="71"/>
      <c r="D44" s="71"/>
      <c r="E44" s="71"/>
      <c r="F44" s="71"/>
      <c r="G44" s="71"/>
      <c r="H44" s="71"/>
      <c r="I44" s="71"/>
      <c r="J44" s="71"/>
    </row>
    <row r="45" spans="1:15" ht="15" customHeight="1">
      <c r="A45" s="28"/>
      <c r="B45" s="71"/>
      <c r="C45" s="71"/>
      <c r="D45" s="71"/>
      <c r="E45" s="71"/>
      <c r="F45" s="71"/>
      <c r="G45" s="71"/>
      <c r="H45" s="71"/>
      <c r="I45" s="71"/>
      <c r="J45" s="71"/>
    </row>
    <row r="46" spans="1:15" ht="15" customHeight="1">
      <c r="B46" s="71"/>
      <c r="C46" s="71"/>
      <c r="D46" s="71"/>
      <c r="E46" s="71"/>
      <c r="F46" s="71"/>
      <c r="G46" s="71"/>
      <c r="H46" s="71"/>
      <c r="I46" s="71"/>
      <c r="J46" s="71"/>
    </row>
    <row r="47" spans="1:15" ht="15" customHeight="1">
      <c r="B47" s="72" t="s">
        <v>70</v>
      </c>
      <c r="C47" s="73">
        <f>B39</f>
        <v>38273.835092326975</v>
      </c>
      <c r="D47" s="71"/>
      <c r="E47" s="72" t="s">
        <v>70</v>
      </c>
      <c r="F47" s="73">
        <f>E39</f>
        <v>27655.073905846428</v>
      </c>
      <c r="G47" s="71"/>
      <c r="H47" s="72" t="s">
        <v>70</v>
      </c>
      <c r="I47" s="73">
        <f>H39</f>
        <v>17062.632156671025</v>
      </c>
      <c r="J47" s="71"/>
    </row>
    <row r="48" spans="1:15" ht="15" customHeight="1">
      <c r="B48" s="74" t="s">
        <v>71</v>
      </c>
      <c r="C48" s="73">
        <f t="shared" ref="C48:C49" si="1">B40</f>
        <v>20806.313349247604</v>
      </c>
      <c r="D48" s="71"/>
      <c r="E48" s="74" t="s">
        <v>71</v>
      </c>
      <c r="F48" s="73">
        <f t="shared" ref="F48:F49" si="2">E40</f>
        <v>13924.148491874421</v>
      </c>
      <c r="G48" s="71"/>
      <c r="H48" s="74" t="s">
        <v>71</v>
      </c>
      <c r="I48" s="73">
        <f t="shared" ref="I48:I49" si="3">H40</f>
        <v>10003.978115301736</v>
      </c>
      <c r="J48" s="71"/>
    </row>
    <row r="49" spans="1:10" ht="15" customHeight="1">
      <c r="B49" s="74" t="s">
        <v>72</v>
      </c>
      <c r="C49" s="73">
        <f t="shared" si="1"/>
        <v>29407.193805221064</v>
      </c>
      <c r="D49" s="71"/>
      <c r="E49" s="74" t="s">
        <v>72</v>
      </c>
      <c r="F49" s="73">
        <f t="shared" si="2"/>
        <v>18810.354167572819</v>
      </c>
      <c r="G49" s="71"/>
      <c r="H49" s="74" t="s">
        <v>72</v>
      </c>
      <c r="I49" s="73">
        <f t="shared" si="3"/>
        <v>13841.983475931427</v>
      </c>
      <c r="J49" s="71"/>
    </row>
    <row r="50" spans="1:10" ht="15" customHeight="1">
      <c r="B50" s="71"/>
      <c r="C50" s="71"/>
      <c r="D50" s="71"/>
      <c r="E50" s="71"/>
      <c r="F50" s="71"/>
      <c r="G50" s="71"/>
      <c r="H50" s="71"/>
      <c r="I50" s="71"/>
      <c r="J50" s="71"/>
    </row>
    <row r="51" spans="1:10" ht="15" customHeight="1">
      <c r="B51" s="71"/>
      <c r="C51" s="71"/>
      <c r="D51" s="71"/>
      <c r="E51" s="71"/>
      <c r="F51" s="71"/>
      <c r="G51" s="71"/>
      <c r="H51" s="71"/>
      <c r="I51" s="71"/>
      <c r="J51" s="71"/>
    </row>
    <row r="52" spans="1:10" ht="15" customHeight="1">
      <c r="B52" s="71"/>
      <c r="C52" s="71"/>
      <c r="D52" s="71"/>
      <c r="E52" s="71"/>
      <c r="F52" s="71"/>
      <c r="G52" s="71"/>
      <c r="H52" s="71"/>
      <c r="I52" s="71"/>
      <c r="J52" s="71"/>
    </row>
    <row r="53" spans="1:10" ht="15" customHeight="1">
      <c r="A53" s="75"/>
      <c r="B53" s="75"/>
      <c r="C53" s="75"/>
      <c r="D53" s="75"/>
      <c r="E53" s="75"/>
      <c r="F53" s="75"/>
      <c r="G53" s="75"/>
      <c r="H53" s="75"/>
      <c r="I53" s="75"/>
      <c r="J53" s="75"/>
    </row>
    <row r="54" spans="1:10" ht="12.75" customHeight="1">
      <c r="A54" s="361" t="s">
        <v>232</v>
      </c>
      <c r="B54" s="23">
        <v>1141.4439773814925</v>
      </c>
      <c r="C54" s="23">
        <v>12185.777166129412</v>
      </c>
      <c r="D54" s="76" t="s">
        <v>309</v>
      </c>
      <c r="E54" s="23">
        <v>657.60672977576189</v>
      </c>
      <c r="F54" s="23">
        <v>7021.616376449726</v>
      </c>
      <c r="G54" s="76" t="s">
        <v>309</v>
      </c>
      <c r="H54" s="23">
        <v>113.26523279997539</v>
      </c>
      <c r="I54" s="23">
        <v>1210.0687495674144</v>
      </c>
      <c r="J54" s="365" t="s">
        <v>309</v>
      </c>
    </row>
    <row r="55" spans="1:10" ht="12.95" customHeight="1">
      <c r="A55" s="366" t="s">
        <v>233</v>
      </c>
      <c r="B55" s="32">
        <v>1283.0864761379969</v>
      </c>
      <c r="C55" s="24">
        <v>13697.917894279801</v>
      </c>
      <c r="D55" s="77" t="s">
        <v>309</v>
      </c>
      <c r="E55" s="32">
        <v>781.86496427602572</v>
      </c>
      <c r="F55" s="24">
        <v>8348.3875525496042</v>
      </c>
      <c r="G55" s="77" t="s">
        <v>309</v>
      </c>
      <c r="H55" s="32">
        <v>100.86936554177758</v>
      </c>
      <c r="I55" s="24">
        <v>1077.6375416660405</v>
      </c>
      <c r="J55" s="367" t="s">
        <v>309</v>
      </c>
    </row>
    <row r="56" spans="1:10" ht="12.95" customHeight="1">
      <c r="A56" s="368" t="s">
        <v>234</v>
      </c>
      <c r="B56" s="78">
        <v>38492.808080516385</v>
      </c>
      <c r="C56" s="78">
        <v>410939.819266301</v>
      </c>
      <c r="D56" s="79">
        <v>0</v>
      </c>
      <c r="E56" s="78" t="s">
        <v>317</v>
      </c>
      <c r="F56" s="78" t="s">
        <v>317</v>
      </c>
      <c r="G56" s="79">
        <v>0</v>
      </c>
      <c r="H56" s="78" t="s">
        <v>317</v>
      </c>
      <c r="I56" s="78" t="s">
        <v>317</v>
      </c>
      <c r="J56" s="369">
        <v>0</v>
      </c>
    </row>
    <row r="57" spans="1:10" ht="12.95" customHeight="1">
      <c r="A57" s="366" t="s">
        <v>235</v>
      </c>
      <c r="B57" s="80">
        <v>53889.845794172346</v>
      </c>
      <c r="C57" s="81">
        <v>575314.83399765869</v>
      </c>
      <c r="D57" s="82">
        <v>-12</v>
      </c>
      <c r="E57" s="80" t="s">
        <v>317</v>
      </c>
      <c r="F57" s="81" t="s">
        <v>317</v>
      </c>
      <c r="G57" s="82">
        <v>-12</v>
      </c>
      <c r="H57" s="80" t="s">
        <v>317</v>
      </c>
      <c r="I57" s="81" t="s">
        <v>317</v>
      </c>
      <c r="J57" s="370">
        <v>-12</v>
      </c>
    </row>
  </sheetData>
  <mergeCells count="12">
    <mergeCell ref="A1:J1"/>
    <mergeCell ref="B43:D43"/>
    <mergeCell ref="E43:G43"/>
    <mergeCell ref="H43:J43"/>
    <mergeCell ref="E4:G4"/>
    <mergeCell ref="H4:J4"/>
    <mergeCell ref="B3:J3"/>
    <mergeCell ref="B4:D4"/>
    <mergeCell ref="A4:A5"/>
    <mergeCell ref="B5:C5"/>
    <mergeCell ref="E5:F5"/>
    <mergeCell ref="H5:I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8:D40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4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2" width="9.140625" style="635"/>
    <col min="13" max="13" width="9.140625" style="630"/>
    <col min="14" max="14" width="11.140625" style="630" customWidth="1"/>
    <col min="15" max="19" width="9.140625" style="630"/>
    <col min="20" max="16384" width="9.140625" style="204"/>
  </cols>
  <sheetData>
    <row r="1" spans="1:21" ht="18.75">
      <c r="A1" s="19" t="s">
        <v>137</v>
      </c>
    </row>
    <row r="2" spans="1:21" s="205" customFormat="1" ht="15.75">
      <c r="A2" s="697" t="s">
        <v>134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35"/>
      <c r="M2" s="630"/>
      <c r="N2" s="630"/>
      <c r="O2" s="630"/>
      <c r="P2" s="630"/>
      <c r="Q2" s="630"/>
      <c r="R2" s="630"/>
      <c r="S2" s="630"/>
    </row>
    <row r="3" spans="1:21" ht="6" customHeight="1">
      <c r="A3" s="716"/>
      <c r="B3" s="716"/>
      <c r="C3" s="716"/>
      <c r="D3" s="206"/>
      <c r="E3" s="206"/>
      <c r="F3" s="207"/>
      <c r="G3" s="208"/>
      <c r="H3" s="208"/>
      <c r="I3" s="208"/>
      <c r="J3" s="75"/>
      <c r="K3" s="75"/>
    </row>
    <row r="4" spans="1:21" ht="12.95" customHeight="1">
      <c r="A4" s="722" t="s">
        <v>2</v>
      </c>
      <c r="B4" s="722"/>
      <c r="C4" s="722"/>
      <c r="D4" s="724"/>
      <c r="E4" s="371"/>
      <c r="F4" s="372"/>
      <c r="G4" s="261"/>
      <c r="H4" s="262"/>
      <c r="I4" s="373"/>
      <c r="J4" s="374"/>
      <c r="K4" s="374"/>
    </row>
    <row r="5" spans="1:21" ht="24.95" customHeight="1">
      <c r="A5" s="253"/>
      <c r="B5" s="253"/>
      <c r="C5" s="253"/>
      <c r="D5" s="263"/>
      <c r="E5" s="725">
        <f>'3.1'!D4</f>
        <v>2021</v>
      </c>
      <c r="F5" s="726"/>
      <c r="G5" s="727"/>
      <c r="H5" s="264"/>
      <c r="I5" s="728">
        <f>E5-1</f>
        <v>2020</v>
      </c>
      <c r="J5" s="729"/>
      <c r="K5" s="729"/>
    </row>
    <row r="6" spans="1:21" ht="24.95" customHeight="1">
      <c r="A6" s="375"/>
      <c r="B6" s="265"/>
      <c r="C6" s="266"/>
      <c r="D6" s="267"/>
      <c r="E6" s="721" t="s">
        <v>65</v>
      </c>
      <c r="F6" s="722"/>
      <c r="G6" s="724" t="s">
        <v>35</v>
      </c>
      <c r="H6" s="732" t="s">
        <v>270</v>
      </c>
      <c r="I6" s="717" t="s">
        <v>65</v>
      </c>
      <c r="J6" s="718"/>
      <c r="K6" s="718" t="s">
        <v>35</v>
      </c>
    </row>
    <row r="7" spans="1:21" ht="18" customHeight="1">
      <c r="A7" s="376"/>
      <c r="B7" s="268"/>
      <c r="C7" s="268"/>
      <c r="D7" s="269"/>
      <c r="E7" s="723"/>
      <c r="F7" s="702"/>
      <c r="G7" s="730"/>
      <c r="H7" s="732"/>
      <c r="I7" s="719"/>
      <c r="J7" s="720"/>
      <c r="K7" s="720"/>
    </row>
    <row r="8" spans="1:21" ht="22.5" customHeight="1">
      <c r="A8" s="735" t="s">
        <v>210</v>
      </c>
      <c r="B8" s="736"/>
      <c r="C8" s="270" t="s">
        <v>237</v>
      </c>
      <c r="D8" s="271" t="s">
        <v>211</v>
      </c>
      <c r="E8" s="339" t="s">
        <v>278</v>
      </c>
      <c r="F8" s="340" t="s">
        <v>273</v>
      </c>
      <c r="G8" s="731"/>
      <c r="H8" s="733"/>
      <c r="I8" s="289" t="s">
        <v>279</v>
      </c>
      <c r="J8" s="329" t="s">
        <v>273</v>
      </c>
      <c r="K8" s="734"/>
    </row>
    <row r="9" spans="1:21" ht="12.95" customHeight="1">
      <c r="A9" s="706" t="str">
        <f>'3.1'!D6</f>
        <v>duben</v>
      </c>
      <c r="B9" s="707"/>
      <c r="C9" s="337" t="s">
        <v>4</v>
      </c>
      <c r="D9" s="99">
        <v>1588</v>
      </c>
      <c r="E9" s="95">
        <v>426622.4110844644</v>
      </c>
      <c r="F9" s="95">
        <v>4554433.7340050004</v>
      </c>
      <c r="G9" s="100">
        <f t="shared" ref="G9:G14" si="0">E9/$E$15</f>
        <v>0.4835804984170245</v>
      </c>
      <c r="H9" s="101">
        <f>(E9-I9)/I9</f>
        <v>0.5254145354539026</v>
      </c>
      <c r="I9" s="98">
        <v>279676.37725276989</v>
      </c>
      <c r="J9" s="98">
        <v>2986128.3852419998</v>
      </c>
      <c r="K9" s="377">
        <f>I9/$I$15</f>
        <v>0.48641238389706121</v>
      </c>
      <c r="M9" s="631"/>
      <c r="N9" s="631"/>
      <c r="O9" s="631"/>
      <c r="P9" s="631"/>
      <c r="Q9" s="631"/>
      <c r="R9" s="631"/>
      <c r="S9" s="631"/>
      <c r="T9" s="209"/>
      <c r="U9" s="209"/>
    </row>
    <row r="10" spans="1:21" ht="12.95" customHeight="1">
      <c r="A10" s="708"/>
      <c r="B10" s="709"/>
      <c r="C10" s="337" t="s">
        <v>5</v>
      </c>
      <c r="D10" s="94">
        <v>6422</v>
      </c>
      <c r="E10" s="95">
        <v>76157.409255721403</v>
      </c>
      <c r="F10" s="95">
        <v>813040.45298000006</v>
      </c>
      <c r="G10" s="96">
        <f t="shared" si="0"/>
        <v>8.6325136629401472E-2</v>
      </c>
      <c r="H10" s="97">
        <f t="shared" ref="H10:H13" si="1">(E10-I10)/I10</f>
        <v>0.41870903771559048</v>
      </c>
      <c r="I10" s="98">
        <v>53680.781070056684</v>
      </c>
      <c r="J10" s="98">
        <v>573127.50654999982</v>
      </c>
      <c r="K10" s="378">
        <f t="shared" ref="K10:K14" si="2">I10/$I$15</f>
        <v>9.3361466371339408E-2</v>
      </c>
      <c r="L10" s="636"/>
      <c r="M10" s="631"/>
      <c r="N10" s="631"/>
      <c r="O10" s="631"/>
      <c r="P10" s="631"/>
      <c r="Q10" s="631"/>
      <c r="R10" s="631"/>
      <c r="S10" s="631"/>
    </row>
    <row r="11" spans="1:21" ht="12.95" customHeight="1">
      <c r="A11" s="708"/>
      <c r="B11" s="709"/>
      <c r="C11" s="337" t="s">
        <v>6</v>
      </c>
      <c r="D11" s="94">
        <v>206264</v>
      </c>
      <c r="E11" s="95">
        <v>116353.06221197476</v>
      </c>
      <c r="F11" s="95">
        <v>1242159.2859291539</v>
      </c>
      <c r="G11" s="96">
        <f t="shared" si="0"/>
        <v>0.13188728570022082</v>
      </c>
      <c r="H11" s="97">
        <f t="shared" si="1"/>
        <v>0.53349990041110729</v>
      </c>
      <c r="I11" s="98">
        <v>75874.18961082575</v>
      </c>
      <c r="J11" s="98">
        <v>810094.73078705114</v>
      </c>
      <c r="K11" s="378">
        <f t="shared" si="2"/>
        <v>0.13196018129019108</v>
      </c>
      <c r="L11" s="636"/>
      <c r="M11" s="631"/>
      <c r="N11" s="631"/>
      <c r="O11" s="631"/>
      <c r="P11" s="631"/>
      <c r="Q11" s="631"/>
      <c r="R11" s="631"/>
      <c r="S11" s="631"/>
    </row>
    <row r="12" spans="1:21" ht="12.95" customHeight="1">
      <c r="A12" s="708"/>
      <c r="B12" s="709"/>
      <c r="C12" s="337" t="s">
        <v>7</v>
      </c>
      <c r="D12" s="94">
        <v>2609565</v>
      </c>
      <c r="E12" s="95">
        <v>239896.04100450664</v>
      </c>
      <c r="F12" s="95">
        <v>2561135.8816678049</v>
      </c>
      <c r="G12" s="96">
        <f t="shared" si="0"/>
        <v>0.27192440918032862</v>
      </c>
      <c r="H12" s="97">
        <f t="shared" si="1"/>
        <v>0.61692982490498127</v>
      </c>
      <c r="I12" s="98">
        <v>148365.15308795427</v>
      </c>
      <c r="J12" s="98">
        <v>1584189.2479389487</v>
      </c>
      <c r="K12" s="378">
        <f t="shared" si="2"/>
        <v>0.25803626502048282</v>
      </c>
      <c r="L12" s="636"/>
      <c r="M12" s="631"/>
      <c r="N12" s="631"/>
      <c r="O12" s="631"/>
      <c r="P12" s="631"/>
      <c r="Q12" s="631"/>
      <c r="R12" s="631"/>
      <c r="S12" s="631"/>
    </row>
    <row r="13" spans="1:21" ht="12.95" customHeight="1">
      <c r="A13" s="708"/>
      <c r="B13" s="709"/>
      <c r="C13" s="337" t="s">
        <v>107</v>
      </c>
      <c r="D13" s="94">
        <v>263</v>
      </c>
      <c r="E13" s="95">
        <v>7839.4666892475234</v>
      </c>
      <c r="F13" s="95">
        <v>83686.269904000015</v>
      </c>
      <c r="G13" s="96">
        <f t="shared" si="0"/>
        <v>8.8861089113281919E-3</v>
      </c>
      <c r="H13" s="97">
        <f t="shared" si="1"/>
        <v>0.30899685102531055</v>
      </c>
      <c r="I13" s="98">
        <v>5988.9118015119966</v>
      </c>
      <c r="J13" s="98">
        <v>63939.550740000006</v>
      </c>
      <c r="K13" s="378">
        <f t="shared" si="2"/>
        <v>1.0415898886196841E-2</v>
      </c>
      <c r="L13" s="636"/>
      <c r="M13" s="631"/>
      <c r="N13" s="631"/>
      <c r="O13" s="631"/>
      <c r="P13" s="631"/>
      <c r="Q13" s="631"/>
      <c r="R13" s="631"/>
      <c r="S13" s="631"/>
    </row>
    <row r="14" spans="1:21" ht="12.95" customHeight="1">
      <c r="A14" s="708"/>
      <c r="B14" s="709"/>
      <c r="C14" s="337" t="s">
        <v>109</v>
      </c>
      <c r="D14" s="102"/>
      <c r="E14" s="95">
        <v>15347.523094243934</v>
      </c>
      <c r="F14" s="95">
        <v>163864.9333587146</v>
      </c>
      <c r="G14" s="96">
        <f t="shared" si="0"/>
        <v>1.7396561161696415E-2</v>
      </c>
      <c r="H14" s="97">
        <f>(E14-I14)/I14</f>
        <v>0.34716024810992507</v>
      </c>
      <c r="I14" s="98">
        <v>11392.499975987721</v>
      </c>
      <c r="J14" s="98">
        <v>121814.40689900001</v>
      </c>
      <c r="K14" s="378">
        <f t="shared" si="2"/>
        <v>1.9813804534728606E-2</v>
      </c>
      <c r="L14" s="636"/>
      <c r="M14" s="631"/>
      <c r="N14" s="631"/>
      <c r="O14" s="631"/>
      <c r="P14" s="631"/>
      <c r="Q14" s="631"/>
      <c r="R14" s="631"/>
      <c r="S14" s="631"/>
    </row>
    <row r="15" spans="1:21" ht="12.95" customHeight="1">
      <c r="A15" s="710"/>
      <c r="B15" s="711"/>
      <c r="C15" s="310" t="s">
        <v>0</v>
      </c>
      <c r="D15" s="311">
        <v>2824102</v>
      </c>
      <c r="E15" s="312">
        <v>882215.91334015864</v>
      </c>
      <c r="F15" s="313">
        <v>9418320.5578446742</v>
      </c>
      <c r="G15" s="314">
        <f>SUM(G9:G14)</f>
        <v>1.0000000000000002</v>
      </c>
      <c r="H15" s="315">
        <f>(E15-I15)/I15</f>
        <v>0.53434748309784086</v>
      </c>
      <c r="I15" s="316">
        <v>574977.91279910633</v>
      </c>
      <c r="J15" s="317">
        <v>6139293.8281569984</v>
      </c>
      <c r="K15" s="379">
        <f>SUM(K9:K14)</f>
        <v>1</v>
      </c>
      <c r="L15" s="636"/>
      <c r="M15" s="631"/>
      <c r="N15" s="631"/>
      <c r="O15" s="631"/>
      <c r="P15" s="631"/>
      <c r="Q15" s="631"/>
      <c r="R15" s="631"/>
      <c r="S15" s="631"/>
    </row>
    <row r="16" spans="1:21" ht="12.95" customHeight="1">
      <c r="A16" s="712" t="str">
        <f>'3.1'!E6</f>
        <v>květen</v>
      </c>
      <c r="B16" s="713"/>
      <c r="C16" s="337" t="s">
        <v>4</v>
      </c>
      <c r="D16" s="99">
        <v>1601</v>
      </c>
      <c r="E16" s="95">
        <v>320965.18772738858</v>
      </c>
      <c r="F16" s="95">
        <v>3427085.3183309999</v>
      </c>
      <c r="G16" s="100">
        <f>E16/$E$22</f>
        <v>0.55042642423004151</v>
      </c>
      <c r="H16" s="101">
        <f>(E16-I16)/I16</f>
        <v>0.16791201436318073</v>
      </c>
      <c r="I16" s="98">
        <v>274819.66430698894</v>
      </c>
      <c r="J16" s="98">
        <v>2935336.1545949997</v>
      </c>
      <c r="K16" s="377">
        <f>I16/$I$22</f>
        <v>0.55818513373093248</v>
      </c>
      <c r="L16" s="636"/>
      <c r="M16" s="631"/>
      <c r="N16" s="631"/>
      <c r="O16" s="631"/>
      <c r="P16" s="631"/>
      <c r="Q16" s="631"/>
      <c r="R16" s="631"/>
      <c r="S16" s="631"/>
    </row>
    <row r="17" spans="1:20" ht="12.95" customHeight="1">
      <c r="A17" s="712"/>
      <c r="B17" s="713"/>
      <c r="C17" s="337" t="s">
        <v>5</v>
      </c>
      <c r="D17" s="94">
        <v>6424</v>
      </c>
      <c r="E17" s="95">
        <v>51172.635220722084</v>
      </c>
      <c r="F17" s="95">
        <v>546397.16506999999</v>
      </c>
      <c r="G17" s="96">
        <f t="shared" ref="G17:G21" si="3">E17/$E$22</f>
        <v>8.7756466121471574E-2</v>
      </c>
      <c r="H17" s="97">
        <f t="shared" ref="H17:H19" si="4">(E17-I17)/I17</f>
        <v>0.17893369856348937</v>
      </c>
      <c r="I17" s="98">
        <v>43405.863521481377</v>
      </c>
      <c r="J17" s="98">
        <v>463656.36140000005</v>
      </c>
      <c r="K17" s="378">
        <f t="shared" ref="K17:K21" si="5">I17/$I$22</f>
        <v>8.8161477802331079E-2</v>
      </c>
      <c r="L17" s="637"/>
      <c r="M17" s="631"/>
      <c r="N17" s="631"/>
      <c r="O17" s="631"/>
      <c r="P17" s="631"/>
      <c r="Q17" s="631"/>
      <c r="R17" s="631"/>
      <c r="S17" s="631"/>
    </row>
    <row r="18" spans="1:20" ht="12.95" customHeight="1">
      <c r="A18" s="712"/>
      <c r="B18" s="713"/>
      <c r="C18" s="337" t="s">
        <v>6</v>
      </c>
      <c r="D18" s="94">
        <v>206089</v>
      </c>
      <c r="E18" s="95">
        <v>62852.138073953553</v>
      </c>
      <c r="F18" s="95">
        <v>671095.47281464597</v>
      </c>
      <c r="G18" s="96">
        <f t="shared" si="3"/>
        <v>0.10778576287420533</v>
      </c>
      <c r="H18" s="97">
        <f t="shared" si="4"/>
        <v>0.24529609651719689</v>
      </c>
      <c r="I18" s="98">
        <v>50471.64144313657</v>
      </c>
      <c r="J18" s="98">
        <v>539121.02747302805</v>
      </c>
      <c r="K18" s="378">
        <f>I18/$I$22</f>
        <v>0.10251275140590586</v>
      </c>
      <c r="L18" s="636"/>
      <c r="M18" s="631"/>
      <c r="N18" s="631"/>
      <c r="O18" s="631"/>
      <c r="P18" s="631"/>
      <c r="Q18" s="631"/>
      <c r="R18" s="631"/>
      <c r="S18" s="631"/>
    </row>
    <row r="19" spans="1:20" ht="12.95" customHeight="1">
      <c r="A19" s="712"/>
      <c r="B19" s="713"/>
      <c r="C19" s="337" t="s">
        <v>7</v>
      </c>
      <c r="D19" s="94">
        <v>2608327</v>
      </c>
      <c r="E19" s="95">
        <v>132436.73955407066</v>
      </c>
      <c r="F19" s="95">
        <v>1414126.7876323396</v>
      </c>
      <c r="G19" s="96">
        <f t="shared" si="3"/>
        <v>0.2271170948649644</v>
      </c>
      <c r="H19" s="97">
        <f t="shared" si="4"/>
        <v>0.26188210411765855</v>
      </c>
      <c r="I19" s="98">
        <v>104951.75351319682</v>
      </c>
      <c r="J19" s="98">
        <v>1121163.597482983</v>
      </c>
      <c r="K19" s="378">
        <f>I19/$I$22</f>
        <v>0.21316709165549264</v>
      </c>
      <c r="L19" s="636"/>
      <c r="M19" s="631"/>
      <c r="N19" s="631"/>
      <c r="O19" s="631"/>
      <c r="P19" s="631"/>
      <c r="Q19" s="631"/>
      <c r="R19" s="631"/>
      <c r="S19" s="631"/>
    </row>
    <row r="20" spans="1:20" ht="12.95" customHeight="1">
      <c r="A20" s="712"/>
      <c r="B20" s="713"/>
      <c r="C20" s="337" t="s">
        <v>107</v>
      </c>
      <c r="D20" s="94">
        <v>265</v>
      </c>
      <c r="E20" s="95">
        <v>8342.3015703725268</v>
      </c>
      <c r="F20" s="95">
        <v>89068.121380000011</v>
      </c>
      <c r="G20" s="96">
        <f t="shared" si="3"/>
        <v>1.4306296753680559E-2</v>
      </c>
      <c r="H20" s="97">
        <f>(E20-I20)/I20</f>
        <v>0.23955812006683863</v>
      </c>
      <c r="I20" s="98">
        <v>6730.0608461366046</v>
      </c>
      <c r="J20" s="98">
        <v>71887.607060000009</v>
      </c>
      <c r="K20" s="378">
        <f>I20/$I$22</f>
        <v>1.3669399978677357E-2</v>
      </c>
      <c r="L20" s="636"/>
      <c r="M20" s="631"/>
      <c r="N20" s="631"/>
      <c r="O20" s="631"/>
      <c r="P20" s="631"/>
      <c r="Q20" s="631"/>
      <c r="R20" s="631"/>
      <c r="S20" s="631"/>
    </row>
    <row r="21" spans="1:20" ht="12.95" customHeight="1">
      <c r="A21" s="712"/>
      <c r="B21" s="713"/>
      <c r="C21" s="337" t="s">
        <v>109</v>
      </c>
      <c r="D21" s="102"/>
      <c r="E21" s="95">
        <v>7351.96297860905</v>
      </c>
      <c r="F21" s="95">
        <v>78519.575070920386</v>
      </c>
      <c r="G21" s="96">
        <f t="shared" si="3"/>
        <v>1.2607955155636683E-2</v>
      </c>
      <c r="H21" s="97">
        <f t="shared" ref="H21" si="6">(E21-I21)/I21</f>
        <v>-0.38559687332187914</v>
      </c>
      <c r="I21" s="98">
        <v>11966.024682131319</v>
      </c>
      <c r="J21" s="98">
        <v>127952.95073500001</v>
      </c>
      <c r="K21" s="378">
        <f t="shared" si="5"/>
        <v>2.4304145426660609E-2</v>
      </c>
      <c r="L21" s="636"/>
      <c r="M21" s="631"/>
      <c r="N21" s="631"/>
      <c r="O21" s="631"/>
      <c r="P21" s="631"/>
      <c r="Q21" s="631"/>
      <c r="R21" s="631"/>
      <c r="S21" s="631"/>
    </row>
    <row r="22" spans="1:20" ht="12.95" customHeight="1">
      <c r="A22" s="712"/>
      <c r="B22" s="713"/>
      <c r="C22" s="310" t="s">
        <v>0</v>
      </c>
      <c r="D22" s="311">
        <v>2822706</v>
      </c>
      <c r="E22" s="312">
        <v>583120.9651251164</v>
      </c>
      <c r="F22" s="313">
        <v>6226292.4402989065</v>
      </c>
      <c r="G22" s="314">
        <f>SUM(G16:G21)</f>
        <v>1</v>
      </c>
      <c r="H22" s="315">
        <f>(E22-I22)/I22</f>
        <v>0.18437468701687801</v>
      </c>
      <c r="I22" s="316">
        <v>492345.00831307162</v>
      </c>
      <c r="J22" s="317">
        <v>5259117.6987460107</v>
      </c>
      <c r="K22" s="379">
        <f>SUM(K16:K21)</f>
        <v>1</v>
      </c>
      <c r="L22" s="636"/>
      <c r="M22" s="631"/>
      <c r="N22" s="631"/>
      <c r="O22" s="631"/>
      <c r="P22" s="631"/>
      <c r="Q22" s="631"/>
      <c r="R22" s="631"/>
      <c r="S22" s="631"/>
    </row>
    <row r="23" spans="1:20" ht="12.95" customHeight="1">
      <c r="A23" s="712" t="str">
        <f>'3.1'!F6</f>
        <v>červen</v>
      </c>
      <c r="B23" s="713"/>
      <c r="C23" s="336" t="s">
        <v>4</v>
      </c>
      <c r="D23" s="99">
        <v>1601</v>
      </c>
      <c r="E23" s="242">
        <v>315774.46520886116</v>
      </c>
      <c r="F23" s="242">
        <v>3373493.851338</v>
      </c>
      <c r="G23" s="100">
        <f>E23/$E$29</f>
        <v>0.76042668174697425</v>
      </c>
      <c r="H23" s="101">
        <f>(E23-I23)/I23</f>
        <v>9.9347116074284494E-2</v>
      </c>
      <c r="I23" s="454">
        <v>287238.18036333832</v>
      </c>
      <c r="J23" s="454">
        <v>3076221.9417680004</v>
      </c>
      <c r="K23" s="377">
        <f>I23/$I$29</f>
        <v>0.71189175924775783</v>
      </c>
      <c r="L23" s="638"/>
      <c r="M23" s="631"/>
      <c r="N23" s="631"/>
      <c r="O23" s="631"/>
      <c r="P23" s="631"/>
      <c r="Q23" s="631"/>
      <c r="R23" s="631"/>
      <c r="S23" s="631"/>
      <c r="T23" s="95"/>
    </row>
    <row r="24" spans="1:20" ht="12.95" customHeight="1">
      <c r="A24" s="712"/>
      <c r="B24" s="713"/>
      <c r="C24" s="337" t="s">
        <v>5</v>
      </c>
      <c r="D24" s="94">
        <v>6458</v>
      </c>
      <c r="E24" s="95">
        <v>29610.431879835491</v>
      </c>
      <c r="F24" s="95">
        <v>316367.83652999997</v>
      </c>
      <c r="G24" s="96">
        <f t="shared" ref="G24:G28" si="7">E24/$E$29</f>
        <v>7.1305836729341321E-2</v>
      </c>
      <c r="H24" s="97">
        <f t="shared" ref="H24:H27" si="8">(E24-I24)/I24</f>
        <v>-1.0447258416024527E-2</v>
      </c>
      <c r="I24" s="98">
        <v>29923.045670550233</v>
      </c>
      <c r="J24" s="98">
        <v>320455.42075000005</v>
      </c>
      <c r="K24" s="378">
        <f t="shared" ref="K24:K28" si="9">I24/$I$29</f>
        <v>7.4161344419858624E-2</v>
      </c>
      <c r="L24" s="638"/>
      <c r="M24" s="631"/>
      <c r="N24" s="631"/>
      <c r="O24" s="631"/>
      <c r="P24" s="631"/>
      <c r="Q24" s="631"/>
      <c r="R24" s="631"/>
      <c r="S24" s="631"/>
      <c r="T24" s="95"/>
    </row>
    <row r="25" spans="1:20" ht="12.95" customHeight="1">
      <c r="A25" s="712"/>
      <c r="B25" s="713"/>
      <c r="C25" s="337" t="s">
        <v>6</v>
      </c>
      <c r="D25" s="94">
        <v>205854</v>
      </c>
      <c r="E25" s="95">
        <v>18260.71648975306</v>
      </c>
      <c r="F25" s="95">
        <v>195084.26634655372</v>
      </c>
      <c r="G25" s="96">
        <f t="shared" si="7"/>
        <v>4.3974220770006428E-2</v>
      </c>
      <c r="H25" s="97">
        <f t="shared" si="8"/>
        <v>-0.17366576678782036</v>
      </c>
      <c r="I25" s="98">
        <v>22098.463013893092</v>
      </c>
      <c r="J25" s="98">
        <v>236657.22851081402</v>
      </c>
      <c r="K25" s="378">
        <f t="shared" si="9"/>
        <v>5.4768880974431139E-2</v>
      </c>
      <c r="L25" s="638"/>
      <c r="M25" s="631"/>
      <c r="N25" s="631"/>
      <c r="O25" s="631"/>
      <c r="P25" s="631"/>
      <c r="Q25" s="631"/>
      <c r="R25" s="631"/>
      <c r="S25" s="631"/>
      <c r="T25" s="95"/>
    </row>
    <row r="26" spans="1:20" ht="12.95" customHeight="1">
      <c r="A26" s="712"/>
      <c r="B26" s="713"/>
      <c r="C26" s="337" t="s">
        <v>7</v>
      </c>
      <c r="D26" s="94">
        <v>2607371</v>
      </c>
      <c r="E26" s="95">
        <v>40693.545324746803</v>
      </c>
      <c r="F26" s="95">
        <v>434796.5759434491</v>
      </c>
      <c r="G26" s="96">
        <f t="shared" si="7"/>
        <v>9.7995439939546319E-2</v>
      </c>
      <c r="H26" s="97">
        <f t="shared" si="8"/>
        <v>-0.1296362009781897</v>
      </c>
      <c r="I26" s="98">
        <v>46754.639118127052</v>
      </c>
      <c r="J26" s="98">
        <v>500744.73537316726</v>
      </c>
      <c r="K26" s="378">
        <f t="shared" si="9"/>
        <v>0.11587680388691718</v>
      </c>
      <c r="L26" s="638"/>
      <c r="M26" s="631"/>
      <c r="N26" s="631"/>
      <c r="O26" s="631"/>
      <c r="P26" s="631"/>
      <c r="Q26" s="631"/>
      <c r="R26" s="631"/>
      <c r="S26" s="631"/>
      <c r="T26" s="95"/>
    </row>
    <row r="27" spans="1:20" ht="12.95" customHeight="1">
      <c r="A27" s="712"/>
      <c r="B27" s="713"/>
      <c r="C27" s="337" t="s">
        <v>107</v>
      </c>
      <c r="D27" s="94">
        <v>264</v>
      </c>
      <c r="E27" s="95">
        <v>8543.0276968642884</v>
      </c>
      <c r="F27" s="95">
        <v>91266.164200999992</v>
      </c>
      <c r="G27" s="96">
        <f t="shared" si="7"/>
        <v>2.0572740735392142E-2</v>
      </c>
      <c r="H27" s="97">
        <f t="shared" si="8"/>
        <v>0.15561650973431734</v>
      </c>
      <c r="I27" s="98">
        <v>7392.614786049031</v>
      </c>
      <c r="J27" s="98">
        <v>79163.341719999997</v>
      </c>
      <c r="K27" s="378">
        <f t="shared" si="9"/>
        <v>1.8321873292834513E-2</v>
      </c>
      <c r="L27" s="638"/>
      <c r="M27" s="631"/>
      <c r="N27" s="631"/>
      <c r="O27" s="631"/>
      <c r="P27" s="631"/>
      <c r="Q27" s="631"/>
      <c r="R27" s="631"/>
      <c r="S27" s="631"/>
      <c r="T27" s="95"/>
    </row>
    <row r="28" spans="1:20" ht="12.95" customHeight="1">
      <c r="A28" s="712"/>
      <c r="B28" s="713"/>
      <c r="C28" s="337" t="s">
        <v>109</v>
      </c>
      <c r="D28" s="102"/>
      <c r="E28" s="95">
        <v>2377.3943544282847</v>
      </c>
      <c r="F28" s="95">
        <v>25414.852341736048</v>
      </c>
      <c r="G28" s="96">
        <f t="shared" si="7"/>
        <v>5.7250800787395639E-3</v>
      </c>
      <c r="H28" s="97">
        <f t="shared" ref="H28" si="10">(E28-I28)/I28</f>
        <v>-0.76411946821885657</v>
      </c>
      <c r="I28" s="98">
        <v>10078.806998087055</v>
      </c>
      <c r="J28" s="98">
        <v>108241.09503999997</v>
      </c>
      <c r="K28" s="378">
        <f t="shared" si="9"/>
        <v>2.4979338178200597E-2</v>
      </c>
      <c r="L28" s="638"/>
      <c r="M28" s="631"/>
      <c r="N28" s="631"/>
      <c r="O28" s="631"/>
      <c r="P28" s="631"/>
      <c r="Q28" s="631"/>
      <c r="R28" s="631"/>
      <c r="S28" s="631"/>
      <c r="T28" s="95"/>
    </row>
    <row r="29" spans="1:20" ht="12.95" customHeight="1">
      <c r="A29" s="712"/>
      <c r="B29" s="713"/>
      <c r="C29" s="310" t="s">
        <v>0</v>
      </c>
      <c r="D29" s="311">
        <v>2821548</v>
      </c>
      <c r="E29" s="312">
        <v>415259.58095448907</v>
      </c>
      <c r="F29" s="313">
        <v>4436423.5467007384</v>
      </c>
      <c r="G29" s="314">
        <f>SUM(G23:G28)</f>
        <v>1</v>
      </c>
      <c r="H29" s="315">
        <f>(E29-I29)/I29</f>
        <v>2.9180289529188885E-2</v>
      </c>
      <c r="I29" s="316">
        <v>403485.74995004485</v>
      </c>
      <c r="J29" s="317">
        <v>4321483.7631619815</v>
      </c>
      <c r="K29" s="379">
        <f>SUM(K23:K28)</f>
        <v>1</v>
      </c>
      <c r="M29" s="631"/>
      <c r="N29" s="631"/>
      <c r="O29" s="631"/>
      <c r="P29" s="631"/>
      <c r="Q29" s="631"/>
      <c r="R29" s="631"/>
      <c r="S29" s="631"/>
    </row>
    <row r="30" spans="1:20" ht="12.95" customHeight="1">
      <c r="A30" s="714" t="str">
        <f>'3.1'!G6</f>
        <v>II. čtvrtletí</v>
      </c>
      <c r="B30" s="715"/>
      <c r="C30" s="337" t="s">
        <v>4</v>
      </c>
      <c r="D30" s="94">
        <f>D23</f>
        <v>1601</v>
      </c>
      <c r="E30" s="95">
        <f>E9+E16+E23</f>
        <v>1063362.0640207143</v>
      </c>
      <c r="F30" s="95">
        <f>F9+F16+F23</f>
        <v>11355012.903673999</v>
      </c>
      <c r="G30" s="96">
        <f>E30/$E$36</f>
        <v>0.56543872487604385</v>
      </c>
      <c r="H30" s="97">
        <f>(E30-I30)/I30</f>
        <v>0.26329907508247363</v>
      </c>
      <c r="I30" s="98">
        <f>I9+I16+I23</f>
        <v>841734.22192309715</v>
      </c>
      <c r="J30" s="98">
        <f>J9+J16+J23</f>
        <v>8997686.4816049989</v>
      </c>
      <c r="K30" s="378">
        <f>I30/$I$36</f>
        <v>0.57229348621883902</v>
      </c>
      <c r="M30" s="631"/>
      <c r="N30" s="631"/>
      <c r="O30" s="631"/>
      <c r="P30" s="631"/>
      <c r="Q30" s="631"/>
      <c r="R30" s="631"/>
      <c r="S30" s="631"/>
    </row>
    <row r="31" spans="1:20" ht="12.95" customHeight="1">
      <c r="A31" s="712"/>
      <c r="B31" s="713"/>
      <c r="C31" s="337" t="s">
        <v>5</v>
      </c>
      <c r="D31" s="94">
        <f t="shared" ref="D31:D34" si="11">D24</f>
        <v>6458</v>
      </c>
      <c r="E31" s="95">
        <f>E10+E17+E24</f>
        <v>156940.47635627899</v>
      </c>
      <c r="F31" s="95">
        <f t="shared" ref="F31" si="12">F10+F17+F24</f>
        <v>1675805.4545800001</v>
      </c>
      <c r="G31" s="96">
        <f t="shared" ref="G31:G35" si="13">E31/$E$36</f>
        <v>8.3452500173642308E-2</v>
      </c>
      <c r="H31" s="97">
        <f t="shared" ref="H31:H33" si="14">(E31-I31)/I31</f>
        <v>0.23565750008859659</v>
      </c>
      <c r="I31" s="98">
        <f>I10+I17+I24</f>
        <v>127009.69026208829</v>
      </c>
      <c r="J31" s="98">
        <f t="shared" ref="J31" si="15">J10+J17+J24</f>
        <v>1357239.2886999999</v>
      </c>
      <c r="K31" s="378">
        <f t="shared" ref="K31:K35" si="16">I31/$I$36</f>
        <v>8.6353645284373712E-2</v>
      </c>
      <c r="M31" s="631"/>
      <c r="N31" s="631"/>
      <c r="O31" s="631"/>
      <c r="P31" s="631"/>
      <c r="Q31" s="631"/>
      <c r="R31" s="631"/>
      <c r="S31" s="631"/>
    </row>
    <row r="32" spans="1:20" ht="12.95" customHeight="1">
      <c r="A32" s="712"/>
      <c r="B32" s="713"/>
      <c r="C32" s="337" t="s">
        <v>6</v>
      </c>
      <c r="D32" s="94">
        <f t="shared" si="11"/>
        <v>205854</v>
      </c>
      <c r="E32" s="95">
        <f t="shared" ref="E32:F32" si="17">E11+E18+E25</f>
        <v>197465.91677568137</v>
      </c>
      <c r="F32" s="95">
        <f t="shared" si="17"/>
        <v>2108339.0250903536</v>
      </c>
      <c r="G32" s="96">
        <f t="shared" si="13"/>
        <v>0.10500174866680709</v>
      </c>
      <c r="H32" s="97">
        <f t="shared" si="14"/>
        <v>0.33023581684734671</v>
      </c>
      <c r="I32" s="98">
        <f t="shared" ref="I32:J32" si="18">I11+I18+I25</f>
        <v>148444.2940678554</v>
      </c>
      <c r="J32" s="98">
        <f t="shared" si="18"/>
        <v>1585872.9867708932</v>
      </c>
      <c r="K32" s="378">
        <f t="shared" si="16"/>
        <v>0.10092699138131164</v>
      </c>
      <c r="M32" s="631"/>
      <c r="N32" s="631"/>
      <c r="O32" s="631"/>
      <c r="P32" s="631"/>
      <c r="Q32" s="631"/>
      <c r="R32" s="631"/>
      <c r="S32" s="631"/>
    </row>
    <row r="33" spans="1:20" ht="12.95" customHeight="1">
      <c r="A33" s="712"/>
      <c r="B33" s="713"/>
      <c r="C33" s="337" t="s">
        <v>7</v>
      </c>
      <c r="D33" s="94">
        <f t="shared" si="11"/>
        <v>2607371</v>
      </c>
      <c r="E33" s="95">
        <f>E12+E19+E26</f>
        <v>413026.32588332408</v>
      </c>
      <c r="F33" s="95">
        <f t="shared" ref="E33:F35" si="19">F12+F19+F26</f>
        <v>4410059.2452435941</v>
      </c>
      <c r="G33" s="96">
        <f t="shared" si="13"/>
        <v>0.2196251746697207</v>
      </c>
      <c r="H33" s="97">
        <f t="shared" si="14"/>
        <v>0.37642616161186093</v>
      </c>
      <c r="I33" s="98">
        <f>I12+I19+I26</f>
        <v>300071.54571927816</v>
      </c>
      <c r="J33" s="98">
        <f t="shared" ref="J33" si="20">J12+J19+J26</f>
        <v>3206097.580795099</v>
      </c>
      <c r="K33" s="378">
        <f t="shared" si="16"/>
        <v>0.20401806953080137</v>
      </c>
      <c r="M33" s="631"/>
      <c r="N33" s="631"/>
      <c r="O33" s="631"/>
      <c r="P33" s="631"/>
      <c r="Q33" s="631"/>
      <c r="R33" s="631"/>
      <c r="S33" s="631"/>
    </row>
    <row r="34" spans="1:20" ht="12.95" customHeight="1">
      <c r="A34" s="712"/>
      <c r="B34" s="713"/>
      <c r="C34" s="337" t="s">
        <v>107</v>
      </c>
      <c r="D34" s="94">
        <f t="shared" si="11"/>
        <v>264</v>
      </c>
      <c r="E34" s="95">
        <f>E13+E20+E27</f>
        <v>24724.79595648434</v>
      </c>
      <c r="F34" s="95">
        <f t="shared" si="19"/>
        <v>264020.55548500002</v>
      </c>
      <c r="G34" s="96">
        <f t="shared" si="13"/>
        <v>1.3147316019148989E-2</v>
      </c>
      <c r="H34" s="97">
        <f>(E34-I34)/I34</f>
        <v>0.22938062636751996</v>
      </c>
      <c r="I34" s="98">
        <f>I13+I20+I27</f>
        <v>20111.587433697634</v>
      </c>
      <c r="J34" s="98">
        <f t="shared" ref="J34" si="21">J13+J20+J27</f>
        <v>214990.49952000001</v>
      </c>
      <c r="K34" s="378">
        <f t="shared" si="16"/>
        <v>1.3673829798115739E-2</v>
      </c>
      <c r="M34" s="631"/>
      <c r="N34" s="631"/>
      <c r="O34" s="631"/>
      <c r="P34" s="631"/>
      <c r="Q34" s="631"/>
      <c r="R34" s="631"/>
      <c r="S34" s="631"/>
    </row>
    <row r="35" spans="1:20" ht="12.95" customHeight="1">
      <c r="A35" s="712"/>
      <c r="B35" s="713"/>
      <c r="C35" s="337" t="s">
        <v>109</v>
      </c>
      <c r="D35" s="94"/>
      <c r="E35" s="95">
        <f t="shared" si="19"/>
        <v>25076.880427281267</v>
      </c>
      <c r="F35" s="95">
        <f t="shared" si="19"/>
        <v>267799.36077137099</v>
      </c>
      <c r="G35" s="96">
        <f t="shared" si="13"/>
        <v>1.3334535594637055E-2</v>
      </c>
      <c r="H35" s="97">
        <f t="shared" ref="H35" si="22">(E35-I35)/I35</f>
        <v>-0.25003344509917241</v>
      </c>
      <c r="I35" s="98">
        <f t="shared" ref="I35:J35" si="23">I14+I21+I28</f>
        <v>33437.331656206094</v>
      </c>
      <c r="J35" s="98">
        <f t="shared" si="23"/>
        <v>358008.452674</v>
      </c>
      <c r="K35" s="378">
        <f t="shared" si="16"/>
        <v>2.2733977786558425E-2</v>
      </c>
      <c r="M35" s="631"/>
      <c r="N35" s="631"/>
      <c r="O35" s="631"/>
      <c r="P35" s="631"/>
      <c r="Q35" s="631"/>
      <c r="R35" s="631"/>
      <c r="S35" s="631"/>
    </row>
    <row r="36" spans="1:20" ht="12.95" customHeight="1">
      <c r="A36" s="712"/>
      <c r="B36" s="713"/>
      <c r="C36" s="310" t="s">
        <v>0</v>
      </c>
      <c r="D36" s="311">
        <f>SUM(D30:D35)</f>
        <v>2821548</v>
      </c>
      <c r="E36" s="312">
        <f>SUM(E30:E35)</f>
        <v>1880596.4594197643</v>
      </c>
      <c r="F36" s="313">
        <f>SUM(F30:F35)</f>
        <v>20081036.544844314</v>
      </c>
      <c r="G36" s="314">
        <f>SUM(G30:G35)</f>
        <v>0.99999999999999989</v>
      </c>
      <c r="H36" s="315">
        <f>(E36-I36)/I36</f>
        <v>0.2786139328792448</v>
      </c>
      <c r="I36" s="316">
        <f>SUM(I30:I35)</f>
        <v>1470808.6710622229</v>
      </c>
      <c r="J36" s="317">
        <f>SUM(J30:J35)</f>
        <v>15719895.290064989</v>
      </c>
      <c r="K36" s="379">
        <f>SUM(K30:K35)</f>
        <v>0.99999999999999989</v>
      </c>
      <c r="M36" s="631"/>
      <c r="N36" s="631"/>
      <c r="O36" s="631"/>
      <c r="P36" s="631"/>
      <c r="Q36" s="631"/>
      <c r="R36" s="631"/>
      <c r="S36" s="631"/>
    </row>
    <row r="37" spans="1:20" ht="20.100000000000001" customHeight="1">
      <c r="A37" s="240"/>
      <c r="B37" s="241"/>
      <c r="C37" s="182"/>
      <c r="D37" s="242"/>
      <c r="E37" s="242"/>
      <c r="F37" s="242"/>
      <c r="G37" s="243"/>
      <c r="H37" s="244"/>
      <c r="I37" s="245"/>
      <c r="J37" s="245"/>
      <c r="K37" s="246"/>
    </row>
    <row r="38" spans="1:20" ht="15" customHeight="1">
      <c r="A38" s="703" t="s">
        <v>65</v>
      </c>
      <c r="B38" s="703"/>
      <c r="C38" s="703"/>
      <c r="D38" s="703"/>
      <c r="E38" s="703"/>
      <c r="F38" s="341"/>
      <c r="G38" s="703" t="s">
        <v>66</v>
      </c>
      <c r="H38" s="703"/>
      <c r="I38" s="703"/>
      <c r="J38" s="703"/>
      <c r="K38" s="703"/>
      <c r="M38" s="632"/>
      <c r="N38" s="632"/>
      <c r="O38" s="632"/>
      <c r="P38" s="632"/>
      <c r="Q38" s="632"/>
      <c r="R38" s="632"/>
      <c r="S38" s="632"/>
    </row>
    <row r="39" spans="1:20" ht="15" customHeight="1">
      <c r="A39" s="704" t="str">
        <f>A30</f>
        <v>II. čtvrtletí</v>
      </c>
      <c r="B39" s="698"/>
      <c r="C39" s="698"/>
      <c r="D39" s="698"/>
      <c r="E39" s="698"/>
      <c r="F39" s="341"/>
      <c r="G39" s="705" t="str">
        <f>A30</f>
        <v>II. čtvrtletí</v>
      </c>
      <c r="H39" s="705"/>
      <c r="I39" s="705"/>
      <c r="J39" s="705"/>
      <c r="K39" s="705"/>
      <c r="M39" s="632"/>
      <c r="N39" s="632"/>
      <c r="O39" s="632"/>
      <c r="P39" s="632"/>
      <c r="Q39" s="632"/>
      <c r="R39" s="632"/>
      <c r="S39" s="632"/>
    </row>
    <row r="40" spans="1:20" ht="15" customHeight="1">
      <c r="A40" s="93"/>
      <c r="B40" s="93"/>
      <c r="C40" s="93"/>
      <c r="D40" s="70"/>
      <c r="E40" s="70"/>
      <c r="F40" s="70"/>
      <c r="G40" s="93"/>
      <c r="H40" s="93"/>
      <c r="I40" s="93"/>
      <c r="J40" s="93"/>
      <c r="K40" s="93"/>
      <c r="M40" s="632"/>
      <c r="N40" s="632"/>
      <c r="O40" s="632"/>
      <c r="P40" s="632"/>
      <c r="Q40" s="632"/>
      <c r="R40" s="632"/>
      <c r="S40" s="632"/>
      <c r="T40" s="210"/>
    </row>
    <row r="41" spans="1:20" ht="15" customHeight="1">
      <c r="A41" s="93"/>
      <c r="B41" s="93"/>
      <c r="C41" s="93"/>
      <c r="D41" s="70"/>
      <c r="E41" s="70"/>
      <c r="F41" s="70"/>
      <c r="G41" s="93"/>
      <c r="H41" s="93"/>
      <c r="I41" s="93"/>
      <c r="J41" s="93"/>
      <c r="K41" s="93"/>
    </row>
    <row r="42" spans="1:20" ht="15" customHeight="1">
      <c r="A42" s="93"/>
      <c r="B42" s="93"/>
      <c r="C42" s="93"/>
      <c r="D42" s="70"/>
      <c r="E42" s="70"/>
      <c r="F42" s="70"/>
      <c r="G42" s="93"/>
      <c r="H42" s="93"/>
      <c r="I42" s="93"/>
      <c r="J42" s="93"/>
      <c r="K42" s="93"/>
    </row>
    <row r="43" spans="1:20" ht="15" customHeight="1">
      <c r="A43" s="93"/>
      <c r="B43" s="93"/>
      <c r="C43" s="93">
        <f>E5</f>
        <v>2021</v>
      </c>
      <c r="D43" s="93">
        <f>I5</f>
        <v>2020</v>
      </c>
      <c r="E43" s="70"/>
      <c r="F43" s="70"/>
      <c r="G43" s="70"/>
      <c r="H43" s="93"/>
      <c r="I43" s="93">
        <f>E5</f>
        <v>2021</v>
      </c>
      <c r="J43" s="93">
        <f>I5</f>
        <v>2020</v>
      </c>
      <c r="K43" s="93"/>
    </row>
    <row r="44" spans="1:20" ht="15" customHeight="1">
      <c r="A44" s="93"/>
      <c r="B44" s="93" t="str">
        <f>A9</f>
        <v>duben</v>
      </c>
      <c r="C44" s="67">
        <f>E15</f>
        <v>882215.91334015864</v>
      </c>
      <c r="D44" s="67">
        <f>I15</f>
        <v>574977.91279910633</v>
      </c>
      <c r="E44" s="70"/>
      <c r="F44" s="70"/>
      <c r="G44" s="70"/>
      <c r="H44" s="93" t="str">
        <f>A9</f>
        <v>duben</v>
      </c>
      <c r="I44" s="213">
        <f>E15/E36</f>
        <v>0.46911494963271166</v>
      </c>
      <c r="J44" s="213">
        <f>I15/I36</f>
        <v>0.39092638227639448</v>
      </c>
      <c r="K44" s="93"/>
    </row>
    <row r="45" spans="1:20" ht="15" customHeight="1">
      <c r="A45" s="93"/>
      <c r="B45" s="93" t="str">
        <f>A16</f>
        <v>květen</v>
      </c>
      <c r="C45" s="67">
        <f>E22</f>
        <v>583120.9651251164</v>
      </c>
      <c r="D45" s="67">
        <f>I22</f>
        <v>492345.00831307162</v>
      </c>
      <c r="E45" s="70"/>
      <c r="F45" s="70"/>
      <c r="G45" s="70"/>
      <c r="H45" s="93" t="str">
        <f>A16</f>
        <v>květen</v>
      </c>
      <c r="I45" s="213">
        <f>E22/E36</f>
        <v>0.31007235082481832</v>
      </c>
      <c r="J45" s="213">
        <f>I22/I36</f>
        <v>0.33474442869411314</v>
      </c>
      <c r="K45" s="93"/>
    </row>
    <row r="46" spans="1:20" ht="15" customHeight="1">
      <c r="A46" s="93"/>
      <c r="B46" s="93" t="str">
        <f>A23</f>
        <v>červen</v>
      </c>
      <c r="C46" s="67">
        <f>E29</f>
        <v>415259.58095448907</v>
      </c>
      <c r="D46" s="67">
        <f>I29</f>
        <v>403485.74995004485</v>
      </c>
      <c r="E46" s="70"/>
      <c r="F46" s="70"/>
      <c r="G46" s="70"/>
      <c r="H46" s="93" t="str">
        <f>A23</f>
        <v>červen</v>
      </c>
      <c r="I46" s="213">
        <f>E29/E36</f>
        <v>0.22081269954246988</v>
      </c>
      <c r="J46" s="213">
        <f>I29/I36</f>
        <v>0.27432918902949227</v>
      </c>
      <c r="K46" s="93"/>
    </row>
    <row r="47" spans="1:20" ht="15" customHeight="1">
      <c r="A47" s="93"/>
      <c r="B47" s="93"/>
      <c r="C47" s="67">
        <f>SUM(C44:C46)</f>
        <v>1880596.4594197641</v>
      </c>
      <c r="D47" s="67">
        <f>SUM(D44:D46)</f>
        <v>1470808.6710622227</v>
      </c>
      <c r="E47" s="93"/>
      <c r="F47" s="93"/>
      <c r="G47" s="93"/>
      <c r="H47" s="93"/>
      <c r="I47" s="127">
        <f>SUM(I44:I46)</f>
        <v>0.99999999999999989</v>
      </c>
      <c r="J47" s="127">
        <f>SUM(J44:J46)</f>
        <v>1</v>
      </c>
      <c r="K47" s="93"/>
    </row>
    <row r="48" spans="1:20" ht="1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</row>
    <row r="49" spans="1:11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ht="1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1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1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ht="1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ht="1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ht="1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ht="1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ht="1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mergeCells count="19">
    <mergeCell ref="A2:K2"/>
    <mergeCell ref="A3:C3"/>
    <mergeCell ref="I6:J7"/>
    <mergeCell ref="E6:F7"/>
    <mergeCell ref="A4:D4"/>
    <mergeCell ref="E5:G5"/>
    <mergeCell ref="I5:K5"/>
    <mergeCell ref="G6:G8"/>
    <mergeCell ref="H6:H8"/>
    <mergeCell ref="K6:K8"/>
    <mergeCell ref="A8:B8"/>
    <mergeCell ref="A38:E38"/>
    <mergeCell ref="A39:E39"/>
    <mergeCell ref="G38:K38"/>
    <mergeCell ref="G39:K39"/>
    <mergeCell ref="A9:B15"/>
    <mergeCell ref="A16:B22"/>
    <mergeCell ref="A23:B29"/>
    <mergeCell ref="A30:B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6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3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21" s="205" customFormat="1" ht="15.75" customHeight="1">
      <c r="A1" s="697" t="s">
        <v>266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</row>
    <row r="2" spans="1:21" ht="6" customHeight="1">
      <c r="A2" s="716"/>
      <c r="B2" s="716"/>
      <c r="C2" s="716"/>
      <c r="D2" s="206"/>
      <c r="E2" s="206"/>
      <c r="F2" s="207"/>
      <c r="G2" s="208"/>
      <c r="H2" s="208"/>
      <c r="I2" s="208"/>
      <c r="J2" s="75"/>
      <c r="K2" s="75"/>
    </row>
    <row r="3" spans="1:21" ht="12.95" customHeight="1">
      <c r="A3" s="722" t="s">
        <v>8</v>
      </c>
      <c r="B3" s="722"/>
      <c r="C3" s="722"/>
      <c r="D3" s="724"/>
      <c r="E3" s="371"/>
      <c r="F3" s="372"/>
      <c r="G3" s="261"/>
      <c r="H3" s="262"/>
      <c r="I3" s="373"/>
      <c r="J3" s="374"/>
      <c r="K3" s="374"/>
    </row>
    <row r="4" spans="1:21" ht="24.95" customHeight="1">
      <c r="A4" s="253"/>
      <c r="B4" s="253"/>
      <c r="C4" s="253"/>
      <c r="D4" s="263"/>
      <c r="E4" s="725">
        <f>'3.1'!D4</f>
        <v>2021</v>
      </c>
      <c r="F4" s="726"/>
      <c r="G4" s="727"/>
      <c r="H4" s="264"/>
      <c r="I4" s="728">
        <f>E4-1</f>
        <v>2020</v>
      </c>
      <c r="J4" s="729"/>
      <c r="K4" s="729"/>
    </row>
    <row r="5" spans="1:21" ht="24.95" customHeight="1">
      <c r="A5" s="375"/>
      <c r="B5" s="265"/>
      <c r="C5" s="266"/>
      <c r="D5" s="267"/>
      <c r="E5" s="721" t="s">
        <v>65</v>
      </c>
      <c r="F5" s="722"/>
      <c r="G5" s="724" t="s">
        <v>35</v>
      </c>
      <c r="H5" s="732" t="s">
        <v>270</v>
      </c>
      <c r="I5" s="717" t="s">
        <v>65</v>
      </c>
      <c r="J5" s="718"/>
      <c r="K5" s="718" t="s">
        <v>35</v>
      </c>
    </row>
    <row r="6" spans="1:21" ht="18" customHeight="1">
      <c r="A6" s="376"/>
      <c r="B6" s="268"/>
      <c r="C6" s="268"/>
      <c r="D6" s="269"/>
      <c r="E6" s="723"/>
      <c r="F6" s="702"/>
      <c r="G6" s="730"/>
      <c r="H6" s="732"/>
      <c r="I6" s="719"/>
      <c r="J6" s="720"/>
      <c r="K6" s="720"/>
    </row>
    <row r="7" spans="1:21" ht="22.5" customHeight="1">
      <c r="A7" s="735" t="s">
        <v>210</v>
      </c>
      <c r="B7" s="736"/>
      <c r="C7" s="270" t="s">
        <v>237</v>
      </c>
      <c r="D7" s="271" t="s">
        <v>211</v>
      </c>
      <c r="E7" s="339" t="s">
        <v>278</v>
      </c>
      <c r="F7" s="597" t="s">
        <v>273</v>
      </c>
      <c r="G7" s="731"/>
      <c r="H7" s="733"/>
      <c r="I7" s="289" t="s">
        <v>279</v>
      </c>
      <c r="J7" s="329" t="s">
        <v>273</v>
      </c>
      <c r="K7" s="734"/>
    </row>
    <row r="8" spans="1:21" ht="12.95" customHeight="1">
      <c r="A8" s="706" t="str">
        <f>'3.1'!D6</f>
        <v>duben</v>
      </c>
      <c r="B8" s="707"/>
      <c r="C8" s="337" t="s">
        <v>4</v>
      </c>
      <c r="D8" s="99">
        <v>144</v>
      </c>
      <c r="E8" s="95">
        <v>17432.072214464395</v>
      </c>
      <c r="F8" s="95">
        <v>186074.09247</v>
      </c>
      <c r="G8" s="100">
        <f t="shared" ref="G8:G13" si="0">E8/$E$14</f>
        <v>0.20620152984982906</v>
      </c>
      <c r="H8" s="101">
        <f>(E8-I8)/I8</f>
        <v>0.38138670232698196</v>
      </c>
      <c r="I8" s="98">
        <v>12619.255842769888</v>
      </c>
      <c r="J8" s="98">
        <v>134603.42855000001</v>
      </c>
      <c r="K8" s="377">
        <f>I8/$I$14</f>
        <v>0.22558773894217413</v>
      </c>
      <c r="M8" s="209"/>
      <c r="N8" s="209"/>
      <c r="O8" s="209"/>
      <c r="P8" s="209"/>
      <c r="Q8" s="209"/>
      <c r="R8" s="209"/>
      <c r="S8" s="209"/>
      <c r="T8" s="209"/>
      <c r="U8" s="209"/>
    </row>
    <row r="9" spans="1:21" ht="12.95" customHeight="1">
      <c r="A9" s="708"/>
      <c r="B9" s="709"/>
      <c r="C9" s="337" t="s">
        <v>5</v>
      </c>
      <c r="D9" s="94">
        <v>1551</v>
      </c>
      <c r="E9" s="95">
        <v>15708.488805721412</v>
      </c>
      <c r="F9" s="95">
        <v>167676.13061000002</v>
      </c>
      <c r="G9" s="96">
        <f t="shared" si="0"/>
        <v>0.1858135041846023</v>
      </c>
      <c r="H9" s="97">
        <f t="shared" ref="H9:H12" si="1">(E9-I9)/I9</f>
        <v>0.50597564107624915</v>
      </c>
      <c r="I9" s="98">
        <v>10430.772170056684</v>
      </c>
      <c r="J9" s="98">
        <v>111259.90870999997</v>
      </c>
      <c r="K9" s="378">
        <f t="shared" ref="K9:K13" si="2">I9/$I$14</f>
        <v>0.18646537787822157</v>
      </c>
      <c r="L9" s="210"/>
      <c r="M9" s="209"/>
      <c r="N9" s="209"/>
      <c r="O9" s="209"/>
      <c r="P9" s="209"/>
      <c r="Q9" s="209"/>
      <c r="R9" s="209"/>
      <c r="S9" s="209"/>
    </row>
    <row r="10" spans="1:21" ht="12.95" customHeight="1">
      <c r="A10" s="708"/>
      <c r="B10" s="709"/>
      <c r="C10" s="337" t="s">
        <v>6</v>
      </c>
      <c r="D10" s="94">
        <v>38661</v>
      </c>
      <c r="E10" s="95">
        <v>20029.377201974745</v>
      </c>
      <c r="F10" s="95">
        <v>213798.31690315402</v>
      </c>
      <c r="G10" s="96">
        <f t="shared" si="0"/>
        <v>0.23692468515358195</v>
      </c>
      <c r="H10" s="97">
        <f t="shared" si="1"/>
        <v>0.55099954177526933</v>
      </c>
      <c r="I10" s="98">
        <v>12913.851140825729</v>
      </c>
      <c r="J10" s="98">
        <v>137745.68896705101</v>
      </c>
      <c r="K10" s="378">
        <f t="shared" si="2"/>
        <v>0.23085406272698664</v>
      </c>
      <c r="L10" s="210"/>
      <c r="M10" s="209"/>
      <c r="N10" s="209"/>
      <c r="O10" s="209"/>
      <c r="P10" s="209"/>
      <c r="Q10" s="209"/>
      <c r="R10" s="209"/>
      <c r="S10" s="209"/>
    </row>
    <row r="11" spans="1:21" ht="12.95" customHeight="1">
      <c r="A11" s="708"/>
      <c r="B11" s="709"/>
      <c r="C11" s="337" t="s">
        <v>7</v>
      </c>
      <c r="D11" s="94">
        <v>376106</v>
      </c>
      <c r="E11" s="95">
        <v>28253.187344506641</v>
      </c>
      <c r="F11" s="95">
        <v>301581.2144578048</v>
      </c>
      <c r="G11" s="96">
        <f t="shared" si="0"/>
        <v>0.33420297838928498</v>
      </c>
      <c r="H11" s="97">
        <f t="shared" si="1"/>
        <v>0.60436549264590012</v>
      </c>
      <c r="I11" s="98">
        <v>17610.193857954291</v>
      </c>
      <c r="J11" s="98">
        <v>187839.26338894901</v>
      </c>
      <c r="K11" s="378">
        <f t="shared" si="2"/>
        <v>0.31480808886408057</v>
      </c>
      <c r="L11" s="210"/>
      <c r="M11" s="209"/>
      <c r="N11" s="209"/>
      <c r="O11" s="209"/>
      <c r="P11" s="209"/>
      <c r="Q11" s="209"/>
      <c r="R11" s="209"/>
      <c r="S11" s="209"/>
    </row>
    <row r="12" spans="1:21" ht="12.95" customHeight="1">
      <c r="A12" s="708"/>
      <c r="B12" s="709"/>
      <c r="C12" s="337" t="s">
        <v>107</v>
      </c>
      <c r="D12" s="94">
        <v>34</v>
      </c>
      <c r="E12" s="95">
        <v>1244.0026892475246</v>
      </c>
      <c r="F12" s="95">
        <v>13278.77939</v>
      </c>
      <c r="G12" s="96">
        <f t="shared" si="0"/>
        <v>1.4715132802587612E-2</v>
      </c>
      <c r="H12" s="97">
        <f t="shared" si="1"/>
        <v>0.372259856888909</v>
      </c>
      <c r="I12" s="98">
        <v>906.5358015119964</v>
      </c>
      <c r="J12" s="98">
        <v>9669.5708500000019</v>
      </c>
      <c r="K12" s="378">
        <f t="shared" si="2"/>
        <v>1.6205659373360878E-2</v>
      </c>
      <c r="L12" s="210"/>
      <c r="M12" s="209"/>
      <c r="N12" s="209"/>
      <c r="O12" s="209"/>
      <c r="P12" s="209"/>
      <c r="Q12" s="209"/>
      <c r="R12" s="209"/>
      <c r="S12" s="209"/>
    </row>
    <row r="13" spans="1:21" ht="12.95" customHeight="1">
      <c r="A13" s="708"/>
      <c r="B13" s="709"/>
      <c r="C13" s="337" t="s">
        <v>109</v>
      </c>
      <c r="D13" s="102"/>
      <c r="E13" s="95">
        <v>1871.8769937538759</v>
      </c>
      <c r="F13" s="95">
        <v>19980.858450000003</v>
      </c>
      <c r="G13" s="96">
        <f t="shared" si="0"/>
        <v>2.2142169620114071E-2</v>
      </c>
      <c r="H13" s="97">
        <f>(E13-I13)/I13</f>
        <v>0.2831189403260802</v>
      </c>
      <c r="I13" s="98">
        <v>1458.8491642701292</v>
      </c>
      <c r="J13" s="98">
        <v>15560.825430000001</v>
      </c>
      <c r="K13" s="378">
        <f t="shared" si="2"/>
        <v>2.6079072215176097E-2</v>
      </c>
      <c r="L13" s="210"/>
      <c r="M13" s="209"/>
      <c r="N13" s="209"/>
      <c r="O13" s="209"/>
      <c r="P13" s="209"/>
      <c r="Q13" s="209"/>
      <c r="R13" s="209"/>
      <c r="S13" s="209"/>
    </row>
    <row r="14" spans="1:21" ht="12.95" customHeight="1">
      <c r="A14" s="710"/>
      <c r="B14" s="711"/>
      <c r="C14" s="310" t="s">
        <v>0</v>
      </c>
      <c r="D14" s="311">
        <v>416496</v>
      </c>
      <c r="E14" s="312">
        <v>84539.005249668597</v>
      </c>
      <c r="F14" s="313">
        <v>902389.39228095894</v>
      </c>
      <c r="G14" s="314">
        <f>SUM(G8:G13)</f>
        <v>1</v>
      </c>
      <c r="H14" s="315">
        <f>(E14-I14)/I14</f>
        <v>0.51125892717516297</v>
      </c>
      <c r="I14" s="316">
        <v>55939.457977388724</v>
      </c>
      <c r="J14" s="317">
        <v>596678.68589600001</v>
      </c>
      <c r="K14" s="379">
        <f>SUM(K8:K13)</f>
        <v>0.99999999999999989</v>
      </c>
      <c r="L14" s="210"/>
      <c r="M14" s="209"/>
      <c r="N14" s="209"/>
      <c r="O14" s="209"/>
      <c r="P14" s="209"/>
      <c r="Q14" s="209"/>
      <c r="R14" s="209"/>
      <c r="S14" s="209"/>
    </row>
    <row r="15" spans="1:21" ht="12.95" customHeight="1">
      <c r="A15" s="712" t="str">
        <f>'3.1'!E6</f>
        <v>květen</v>
      </c>
      <c r="B15" s="713"/>
      <c r="C15" s="337" t="s">
        <v>4</v>
      </c>
      <c r="D15" s="99">
        <v>143</v>
      </c>
      <c r="E15" s="95">
        <v>12489.235897388584</v>
      </c>
      <c r="F15" s="95">
        <v>133312.59015999999</v>
      </c>
      <c r="G15" s="100">
        <f>E15/$E$21</f>
        <v>0.23635228400071551</v>
      </c>
      <c r="H15" s="101">
        <f>(E15-I15)/I15</f>
        <v>0.18324522462644283</v>
      </c>
      <c r="I15" s="98">
        <v>10555.069766988923</v>
      </c>
      <c r="J15" s="98">
        <v>112652.45935</v>
      </c>
      <c r="K15" s="377">
        <f>I15/$I$21</f>
        <v>0.24686705143159807</v>
      </c>
      <c r="L15" s="210"/>
      <c r="M15" s="209"/>
      <c r="N15" s="209"/>
      <c r="O15" s="209"/>
      <c r="P15" s="209"/>
      <c r="Q15" s="209"/>
      <c r="R15" s="209"/>
      <c r="S15" s="209"/>
    </row>
    <row r="16" spans="1:21" ht="12.95" customHeight="1">
      <c r="A16" s="712"/>
      <c r="B16" s="713"/>
      <c r="C16" s="337" t="s">
        <v>5</v>
      </c>
      <c r="D16" s="94">
        <v>1552</v>
      </c>
      <c r="E16" s="95">
        <v>9631.5017107220883</v>
      </c>
      <c r="F16" s="95">
        <v>102808.57519</v>
      </c>
      <c r="G16" s="96">
        <f t="shared" ref="G16:G20" si="3">E16/$E$21</f>
        <v>0.18227115304643657</v>
      </c>
      <c r="H16" s="97">
        <f t="shared" ref="H16:H18" si="4">(E16-I16)/I16</f>
        <v>0.24246864331770085</v>
      </c>
      <c r="I16" s="98">
        <v>7751.9072714813783</v>
      </c>
      <c r="J16" s="98">
        <v>82734.820389999993</v>
      </c>
      <c r="K16" s="378">
        <f t="shared" ref="K16:K20" si="5">I16/$I$21</f>
        <v>0.18130533793976966</v>
      </c>
      <c r="L16" s="211"/>
      <c r="M16" s="209"/>
      <c r="N16" s="209"/>
      <c r="O16" s="209"/>
      <c r="P16" s="209"/>
      <c r="Q16" s="209"/>
      <c r="R16" s="209"/>
      <c r="S16" s="209"/>
    </row>
    <row r="17" spans="1:20" ht="12.95" customHeight="1">
      <c r="A17" s="712"/>
      <c r="B17" s="713"/>
      <c r="C17" s="337" t="s">
        <v>6</v>
      </c>
      <c r="D17" s="94">
        <v>38653</v>
      </c>
      <c r="E17" s="95">
        <v>11619.380913953553</v>
      </c>
      <c r="F17" s="95">
        <v>124027.59530464599</v>
      </c>
      <c r="G17" s="96">
        <f t="shared" si="3"/>
        <v>0.21989073152677577</v>
      </c>
      <c r="H17" s="97">
        <f t="shared" si="4"/>
        <v>0.25645429490525717</v>
      </c>
      <c r="I17" s="98">
        <v>9247.7545431365743</v>
      </c>
      <c r="J17" s="98">
        <v>98699.750183028096</v>
      </c>
      <c r="K17" s="378">
        <f>I17/$I$21</f>
        <v>0.21629093381905329</v>
      </c>
      <c r="L17" s="210"/>
      <c r="M17" s="209"/>
      <c r="N17" s="209"/>
      <c r="O17" s="209"/>
      <c r="P17" s="209"/>
      <c r="Q17" s="209"/>
      <c r="R17" s="209"/>
      <c r="S17" s="209"/>
    </row>
    <row r="18" spans="1:20" ht="12.95" customHeight="1">
      <c r="A18" s="712"/>
      <c r="B18" s="713"/>
      <c r="C18" s="337" t="s">
        <v>7</v>
      </c>
      <c r="D18" s="94">
        <v>375772</v>
      </c>
      <c r="E18" s="95">
        <v>16316.865054070662</v>
      </c>
      <c r="F18" s="95">
        <v>174169.48033233971</v>
      </c>
      <c r="G18" s="96">
        <f t="shared" si="3"/>
        <v>0.30878817206642989</v>
      </c>
      <c r="H18" s="97">
        <f t="shared" si="4"/>
        <v>0.26679572629949666</v>
      </c>
      <c r="I18" s="98">
        <v>12880.423193196832</v>
      </c>
      <c r="J18" s="98">
        <v>137470.62008298302</v>
      </c>
      <c r="K18" s="378">
        <f>I18/$I$21</f>
        <v>0.30125353646077968</v>
      </c>
      <c r="L18" s="210"/>
      <c r="M18" s="209"/>
      <c r="N18" s="209"/>
      <c r="O18" s="209"/>
      <c r="P18" s="209"/>
      <c r="Q18" s="209"/>
      <c r="R18" s="209"/>
      <c r="S18" s="209"/>
    </row>
    <row r="19" spans="1:20" ht="12.95" customHeight="1">
      <c r="A19" s="712"/>
      <c r="B19" s="713"/>
      <c r="C19" s="337" t="s">
        <v>107</v>
      </c>
      <c r="D19" s="94">
        <v>35</v>
      </c>
      <c r="E19" s="95">
        <v>1290.9175703725266</v>
      </c>
      <c r="F19" s="95">
        <v>13779.512279999999</v>
      </c>
      <c r="G19" s="96">
        <f t="shared" si="3"/>
        <v>2.4429942609859565E-2</v>
      </c>
      <c r="H19" s="97">
        <f>(E19-I19)/I19</f>
        <v>0.29787568159712874</v>
      </c>
      <c r="I19" s="98">
        <v>994.638846136604</v>
      </c>
      <c r="J19" s="98">
        <v>10615.61541</v>
      </c>
      <c r="K19" s="378">
        <f>I19/$I$21</f>
        <v>2.3263092012239472E-2</v>
      </c>
      <c r="L19" s="210"/>
      <c r="M19" s="209"/>
      <c r="N19" s="209"/>
      <c r="O19" s="209"/>
      <c r="P19" s="209"/>
      <c r="Q19" s="209"/>
      <c r="R19" s="209"/>
      <c r="S19" s="209"/>
    </row>
    <row r="20" spans="1:20" ht="12.95" customHeight="1">
      <c r="A20" s="712"/>
      <c r="B20" s="713"/>
      <c r="C20" s="337" t="s">
        <v>109</v>
      </c>
      <c r="D20" s="102"/>
      <c r="E20" s="95">
        <v>1493.7117458426208</v>
      </c>
      <c r="F20" s="95">
        <v>15944.17786</v>
      </c>
      <c r="G20" s="96">
        <f t="shared" si="3"/>
        <v>2.8267716749782783E-2</v>
      </c>
      <c r="H20" s="97">
        <f t="shared" ref="H20" si="6">(E20-I20)/I20</f>
        <v>0.12622807014337634</v>
      </c>
      <c r="I20" s="98">
        <v>1326.2959656585911</v>
      </c>
      <c r="J20" s="98">
        <v>14155.336829999997</v>
      </c>
      <c r="K20" s="378">
        <f t="shared" si="5"/>
        <v>3.1020048336560087E-2</v>
      </c>
      <c r="L20" s="210"/>
      <c r="M20" s="209"/>
      <c r="N20" s="209"/>
      <c r="O20" s="209"/>
      <c r="P20" s="209"/>
      <c r="Q20" s="209"/>
      <c r="R20" s="209"/>
      <c r="S20" s="209"/>
    </row>
    <row r="21" spans="1:20" ht="12.95" customHeight="1">
      <c r="A21" s="712"/>
      <c r="B21" s="713"/>
      <c r="C21" s="310" t="s">
        <v>0</v>
      </c>
      <c r="D21" s="311">
        <v>416155</v>
      </c>
      <c r="E21" s="312">
        <v>52841.612892350029</v>
      </c>
      <c r="F21" s="313">
        <v>564041.9311269857</v>
      </c>
      <c r="G21" s="314">
        <f>SUM(G15:G20)</f>
        <v>1</v>
      </c>
      <c r="H21" s="315">
        <f>(E21-I21)/I21</f>
        <v>0.23588507282275545</v>
      </c>
      <c r="I21" s="316">
        <v>42756.089586598893</v>
      </c>
      <c r="J21" s="317">
        <v>456328.60224601114</v>
      </c>
      <c r="K21" s="379">
        <f>SUM(K15:K20)</f>
        <v>1.0000000000000002</v>
      </c>
      <c r="L21" s="210"/>
      <c r="M21" s="209"/>
      <c r="N21" s="209"/>
      <c r="O21" s="209"/>
      <c r="P21" s="209"/>
      <c r="Q21" s="209"/>
      <c r="R21" s="209"/>
      <c r="S21" s="209"/>
    </row>
    <row r="22" spans="1:20" ht="12.95" customHeight="1">
      <c r="A22" s="712" t="str">
        <f>'3.1'!F6</f>
        <v>červen</v>
      </c>
      <c r="B22" s="713"/>
      <c r="C22" s="336" t="s">
        <v>4</v>
      </c>
      <c r="D22" s="99">
        <v>142</v>
      </c>
      <c r="E22" s="242">
        <v>6632.0123688611757</v>
      </c>
      <c r="F22" s="242">
        <v>70835.250780000017</v>
      </c>
      <c r="G22" s="100">
        <f>E22/$E$28</f>
        <v>0.3137497211809826</v>
      </c>
      <c r="H22" s="101">
        <f>(E22-I22)/I22</f>
        <v>-4.6401624277863658E-2</v>
      </c>
      <c r="I22" s="454">
        <v>6954.7228033383735</v>
      </c>
      <c r="J22" s="454">
        <v>74497.591489999992</v>
      </c>
      <c r="K22" s="377">
        <f>I22/$I$28</f>
        <v>0.29347847136050242</v>
      </c>
      <c r="L22" s="95"/>
      <c r="M22" s="209"/>
      <c r="N22" s="209"/>
      <c r="O22" s="209"/>
      <c r="P22" s="209"/>
      <c r="Q22" s="209"/>
      <c r="R22" s="209"/>
      <c r="S22" s="209"/>
      <c r="T22" s="95"/>
    </row>
    <row r="23" spans="1:20" ht="12.95" customHeight="1">
      <c r="A23" s="712"/>
      <c r="B23" s="713"/>
      <c r="C23" s="337" t="s">
        <v>5</v>
      </c>
      <c r="D23" s="94">
        <v>1557</v>
      </c>
      <c r="E23" s="95">
        <v>3522.8564498354895</v>
      </c>
      <c r="F23" s="95">
        <v>37626.950599999996</v>
      </c>
      <c r="G23" s="96">
        <f t="shared" ref="G23:G27" si="7">E23/$E$28</f>
        <v>0.16666061029773205</v>
      </c>
      <c r="H23" s="97">
        <f t="shared" ref="H23:H27" si="8">(E23-I23)/I23</f>
        <v>-0.10626068052335251</v>
      </c>
      <c r="I23" s="98">
        <v>3941.7046705502344</v>
      </c>
      <c r="J23" s="98">
        <v>42222.752090000002</v>
      </c>
      <c r="K23" s="378">
        <f t="shared" ref="K23:K27" si="9">I23/$I$28</f>
        <v>0.1663337984818534</v>
      </c>
      <c r="L23" s="95"/>
      <c r="M23" s="209"/>
      <c r="N23" s="209"/>
      <c r="O23" s="209"/>
      <c r="P23" s="209"/>
      <c r="Q23" s="209"/>
      <c r="R23" s="209"/>
      <c r="S23" s="209"/>
      <c r="T23" s="95"/>
    </row>
    <row r="24" spans="1:20" ht="12.95" customHeight="1">
      <c r="A24" s="712"/>
      <c r="B24" s="713"/>
      <c r="C24" s="337" t="s">
        <v>6</v>
      </c>
      <c r="D24" s="94">
        <v>38506</v>
      </c>
      <c r="E24" s="95">
        <v>3540.4442897530607</v>
      </c>
      <c r="F24" s="95">
        <v>37814.802927553697</v>
      </c>
      <c r="G24" s="96">
        <f t="shared" si="7"/>
        <v>0.16749266240550897</v>
      </c>
      <c r="H24" s="97">
        <f t="shared" si="8"/>
        <v>-0.20049309957204361</v>
      </c>
      <c r="I24" s="98">
        <v>4428.2848438930896</v>
      </c>
      <c r="J24" s="98">
        <v>47434.901590813999</v>
      </c>
      <c r="K24" s="378">
        <f t="shared" si="9"/>
        <v>0.1868667240210917</v>
      </c>
      <c r="L24" s="95"/>
      <c r="M24" s="209"/>
      <c r="N24" s="209"/>
      <c r="O24" s="209"/>
      <c r="P24" s="209"/>
      <c r="Q24" s="209"/>
      <c r="R24" s="209"/>
      <c r="S24" s="209"/>
      <c r="T24" s="95"/>
    </row>
    <row r="25" spans="1:20" ht="12.95" customHeight="1">
      <c r="A25" s="712"/>
      <c r="B25" s="713"/>
      <c r="C25" s="337" t="s">
        <v>7</v>
      </c>
      <c r="D25" s="94">
        <v>375583</v>
      </c>
      <c r="E25" s="95">
        <v>5049.5387847468073</v>
      </c>
      <c r="F25" s="95">
        <v>53933.150303448987</v>
      </c>
      <c r="G25" s="96">
        <f t="shared" si="7"/>
        <v>0.23888546909916533</v>
      </c>
      <c r="H25" s="97">
        <f t="shared" si="8"/>
        <v>-0.1818833131086241</v>
      </c>
      <c r="I25" s="98">
        <v>6172.1498481270455</v>
      </c>
      <c r="J25" s="98">
        <v>66114.834743167288</v>
      </c>
      <c r="K25" s="378">
        <f t="shared" si="9"/>
        <v>0.26045511139089339</v>
      </c>
      <c r="L25" s="95"/>
      <c r="M25" s="209"/>
      <c r="N25" s="209"/>
      <c r="O25" s="209"/>
      <c r="P25" s="209"/>
      <c r="Q25" s="209"/>
      <c r="R25" s="209"/>
      <c r="S25" s="209"/>
      <c r="T25" s="95"/>
    </row>
    <row r="26" spans="1:20" ht="12.95" customHeight="1">
      <c r="A26" s="712"/>
      <c r="B26" s="713"/>
      <c r="C26" s="337" t="s">
        <v>107</v>
      </c>
      <c r="D26" s="94">
        <v>35</v>
      </c>
      <c r="E26" s="95">
        <v>1297.0306968642878</v>
      </c>
      <c r="F26" s="95">
        <v>13853.33483</v>
      </c>
      <c r="G26" s="96">
        <f t="shared" si="7"/>
        <v>6.1360413230686514E-2</v>
      </c>
      <c r="H26" s="97">
        <f t="shared" si="8"/>
        <v>0.23827363933409204</v>
      </c>
      <c r="I26" s="98">
        <v>1047.4507860490301</v>
      </c>
      <c r="J26" s="98">
        <v>11220.083329999999</v>
      </c>
      <c r="K26" s="378">
        <f t="shared" si="9"/>
        <v>4.420079192336282E-2</v>
      </c>
      <c r="L26" s="95"/>
      <c r="M26" s="209"/>
      <c r="N26" s="209"/>
      <c r="O26" s="209"/>
      <c r="P26" s="209"/>
      <c r="Q26" s="209"/>
      <c r="R26" s="209"/>
      <c r="S26" s="209"/>
      <c r="T26" s="95"/>
    </row>
    <row r="27" spans="1:20" ht="12.95" customHeight="1">
      <c r="A27" s="712"/>
      <c r="B27" s="713"/>
      <c r="C27" s="337" t="s">
        <v>109</v>
      </c>
      <c r="D27" s="102"/>
      <c r="E27" s="95">
        <v>1096.0242227251015</v>
      </c>
      <c r="F27" s="95">
        <v>11706.423429999999</v>
      </c>
      <c r="G27" s="96">
        <f t="shared" si="7"/>
        <v>5.1851123785924588E-2</v>
      </c>
      <c r="H27" s="97">
        <f t="shared" si="8"/>
        <v>-4.9616406357581209E-2</v>
      </c>
      <c r="I27" s="98">
        <v>1153.2440480422265</v>
      </c>
      <c r="J27" s="98">
        <v>12352.4264</v>
      </c>
      <c r="K27" s="378">
        <f t="shared" si="9"/>
        <v>4.8665102822296261E-2</v>
      </c>
      <c r="L27" s="95"/>
      <c r="M27" s="209"/>
      <c r="N27" s="209"/>
      <c r="O27" s="209"/>
      <c r="P27" s="209"/>
      <c r="Q27" s="209"/>
      <c r="R27" s="209"/>
      <c r="S27" s="209"/>
      <c r="T27" s="95"/>
    </row>
    <row r="28" spans="1:20" ht="12.95" customHeight="1">
      <c r="A28" s="712"/>
      <c r="B28" s="713"/>
      <c r="C28" s="310" t="s">
        <v>0</v>
      </c>
      <c r="D28" s="311">
        <v>415823</v>
      </c>
      <c r="E28" s="312">
        <v>21137.906812785921</v>
      </c>
      <c r="F28" s="313">
        <v>225769.91287100269</v>
      </c>
      <c r="G28" s="314">
        <f>SUM(G22:G27)</f>
        <v>1</v>
      </c>
      <c r="H28" s="315">
        <f>(E28-I28)/I28</f>
        <v>-0.10801325162817753</v>
      </c>
      <c r="I28" s="316">
        <v>23697.557000000001</v>
      </c>
      <c r="J28" s="317">
        <v>253842.58964398125</v>
      </c>
      <c r="K28" s="379">
        <f>SUM(K22:K27)</f>
        <v>1</v>
      </c>
      <c r="M28" s="209"/>
      <c r="N28" s="209"/>
      <c r="O28" s="209"/>
      <c r="P28" s="209"/>
      <c r="Q28" s="209"/>
      <c r="R28" s="209"/>
      <c r="S28" s="209"/>
    </row>
    <row r="29" spans="1:20" ht="12.95" customHeight="1">
      <c r="A29" s="714" t="str">
        <f>'3.1'!G6</f>
        <v>II. čtvrtletí</v>
      </c>
      <c r="B29" s="715"/>
      <c r="C29" s="337" t="s">
        <v>4</v>
      </c>
      <c r="D29" s="94">
        <f>D22</f>
        <v>142</v>
      </c>
      <c r="E29" s="95">
        <f>E8+E15+E22</f>
        <v>36553.320480714159</v>
      </c>
      <c r="F29" s="95">
        <f>F8+F15+F22</f>
        <v>390221.93341</v>
      </c>
      <c r="G29" s="96">
        <f>E29/$E$35</f>
        <v>0.23059336750159595</v>
      </c>
      <c r="H29" s="97">
        <f>(E29-I29)/I29</f>
        <v>0.21322518984118757</v>
      </c>
      <c r="I29" s="98">
        <f>I8+I15+I22</f>
        <v>30129.048413097182</v>
      </c>
      <c r="J29" s="98">
        <f>J8+J15+J22</f>
        <v>321753.47938999999</v>
      </c>
      <c r="K29" s="378">
        <f>I29/$I$35</f>
        <v>0.24616622415477329</v>
      </c>
      <c r="M29" s="209"/>
      <c r="N29" s="209"/>
      <c r="O29" s="209"/>
      <c r="P29" s="209"/>
      <c r="Q29" s="209"/>
      <c r="R29" s="209"/>
      <c r="S29" s="209"/>
    </row>
    <row r="30" spans="1:20" ht="12.95" customHeight="1">
      <c r="A30" s="712"/>
      <c r="B30" s="713"/>
      <c r="C30" s="337" t="s">
        <v>5</v>
      </c>
      <c r="D30" s="94">
        <f t="shared" ref="D30:D33" si="10">D23</f>
        <v>1557</v>
      </c>
      <c r="E30" s="95">
        <f>E9+E16+E23</f>
        <v>28862.84696627899</v>
      </c>
      <c r="F30" s="95">
        <f t="shared" ref="F30" si="11">F9+F16+F23</f>
        <v>308111.65639999998</v>
      </c>
      <c r="G30" s="96">
        <f t="shared" ref="G30:G34" si="12">E30/$E$35</f>
        <v>0.18207870010466043</v>
      </c>
      <c r="H30" s="97">
        <f t="shared" ref="H30:H32" si="13">(E30-I30)/I30</f>
        <v>0.30457177113052125</v>
      </c>
      <c r="I30" s="98">
        <f>I9+I16+I23</f>
        <v>22124.384112088293</v>
      </c>
      <c r="J30" s="98">
        <f t="shared" ref="J30" si="14">J9+J16+J23</f>
        <v>236217.48118999996</v>
      </c>
      <c r="K30" s="378">
        <f t="shared" ref="K30:K34" si="15">I30/$I$35</f>
        <v>0.18076495559863487</v>
      </c>
      <c r="M30" s="209"/>
      <c r="N30" s="209"/>
      <c r="O30" s="209"/>
      <c r="P30" s="209"/>
      <c r="Q30" s="209"/>
      <c r="R30" s="209"/>
      <c r="S30" s="209"/>
    </row>
    <row r="31" spans="1:20" ht="12.95" customHeight="1">
      <c r="A31" s="712"/>
      <c r="B31" s="713"/>
      <c r="C31" s="337" t="s">
        <v>6</v>
      </c>
      <c r="D31" s="94">
        <f t="shared" si="10"/>
        <v>38506</v>
      </c>
      <c r="E31" s="95">
        <f t="shared" ref="E31:F34" si="16">E10+E17+E24</f>
        <v>35189.202405681361</v>
      </c>
      <c r="F31" s="95">
        <f t="shared" si="16"/>
        <v>375640.71513535373</v>
      </c>
      <c r="G31" s="96">
        <f t="shared" si="12"/>
        <v>0.22198795008794209</v>
      </c>
      <c r="H31" s="97">
        <f t="shared" si="13"/>
        <v>0.32340531333957107</v>
      </c>
      <c r="I31" s="98">
        <f t="shared" ref="I31:J33" si="17">I10+I17+I24</f>
        <v>26589.890527855394</v>
      </c>
      <c r="J31" s="98">
        <f t="shared" si="17"/>
        <v>283880.34074089309</v>
      </c>
      <c r="K31" s="378">
        <f t="shared" si="15"/>
        <v>0.21724990654154125</v>
      </c>
      <c r="M31" s="209"/>
      <c r="N31" s="209"/>
      <c r="O31" s="209"/>
      <c r="P31" s="209"/>
      <c r="Q31" s="209"/>
      <c r="R31" s="209"/>
      <c r="S31" s="209"/>
    </row>
    <row r="32" spans="1:20" ht="12.95" customHeight="1">
      <c r="A32" s="712"/>
      <c r="B32" s="713"/>
      <c r="C32" s="337" t="s">
        <v>7</v>
      </c>
      <c r="D32" s="94">
        <f t="shared" si="10"/>
        <v>375583</v>
      </c>
      <c r="E32" s="95">
        <f>E11+E18+E25</f>
        <v>49619.591183324112</v>
      </c>
      <c r="F32" s="95">
        <f t="shared" si="16"/>
        <v>529683.84509359347</v>
      </c>
      <c r="G32" s="96">
        <f t="shared" si="12"/>
        <v>0.31302077279277751</v>
      </c>
      <c r="H32" s="97">
        <f t="shared" si="13"/>
        <v>0.35340552227390787</v>
      </c>
      <c r="I32" s="98">
        <f>I11+I18+I25</f>
        <v>36662.766899278169</v>
      </c>
      <c r="J32" s="98">
        <f t="shared" si="17"/>
        <v>391424.7182150993</v>
      </c>
      <c r="K32" s="378">
        <f t="shared" si="15"/>
        <v>0.29954928449511409</v>
      </c>
      <c r="M32" s="209"/>
      <c r="N32" s="209"/>
      <c r="O32" s="209"/>
      <c r="P32" s="209"/>
      <c r="Q32" s="209"/>
      <c r="R32" s="209"/>
      <c r="S32" s="209"/>
    </row>
    <row r="33" spans="1:20" ht="12.95" customHeight="1">
      <c r="A33" s="712"/>
      <c r="B33" s="713"/>
      <c r="C33" s="337" t="s">
        <v>107</v>
      </c>
      <c r="D33" s="94">
        <f t="shared" si="10"/>
        <v>35</v>
      </c>
      <c r="E33" s="95">
        <f>E12+E19+E26</f>
        <v>3831.9509564843393</v>
      </c>
      <c r="F33" s="95">
        <f t="shared" si="16"/>
        <v>40911.626499999998</v>
      </c>
      <c r="G33" s="96">
        <f t="shared" si="12"/>
        <v>2.4173521407525538E-2</v>
      </c>
      <c r="H33" s="97">
        <f>(E33-I33)/I33</f>
        <v>0.29957196756557919</v>
      </c>
      <c r="I33" s="98">
        <f>I12+I19+I26</f>
        <v>2948.6254336976308</v>
      </c>
      <c r="J33" s="98">
        <f t="shared" si="17"/>
        <v>31505.269590000004</v>
      </c>
      <c r="K33" s="378">
        <f t="shared" si="15"/>
        <v>2.4091434269943514E-2</v>
      </c>
      <c r="M33" s="209"/>
      <c r="N33" s="209"/>
      <c r="O33" s="209"/>
      <c r="P33" s="209"/>
      <c r="Q33" s="209"/>
      <c r="R33" s="209"/>
      <c r="S33" s="209"/>
    </row>
    <row r="34" spans="1:20" ht="12.95" customHeight="1">
      <c r="A34" s="712"/>
      <c r="B34" s="713"/>
      <c r="C34" s="337" t="s">
        <v>109</v>
      </c>
      <c r="D34" s="94"/>
      <c r="E34" s="95">
        <f t="shared" si="16"/>
        <v>4461.6129623215984</v>
      </c>
      <c r="F34" s="95">
        <f t="shared" si="16"/>
        <v>47631.459740000006</v>
      </c>
      <c r="G34" s="96">
        <f t="shared" si="12"/>
        <v>2.8145688105498425E-2</v>
      </c>
      <c r="H34" s="97">
        <f t="shared" ref="H34" si="18">(E34-I34)/I34</f>
        <v>0.13285222986018261</v>
      </c>
      <c r="I34" s="98">
        <f t="shared" ref="I34:J34" si="19">I13+I20+I27</f>
        <v>3938.3891779709465</v>
      </c>
      <c r="J34" s="98">
        <f t="shared" si="19"/>
        <v>42068.588659999994</v>
      </c>
      <c r="K34" s="378">
        <f t="shared" si="15"/>
        <v>3.2178194939993049E-2</v>
      </c>
      <c r="M34" s="209"/>
      <c r="N34" s="209"/>
      <c r="O34" s="209"/>
      <c r="P34" s="209"/>
      <c r="Q34" s="209"/>
      <c r="R34" s="209"/>
      <c r="S34" s="209"/>
    </row>
    <row r="35" spans="1:20" ht="12.95" customHeight="1">
      <c r="A35" s="712"/>
      <c r="B35" s="713"/>
      <c r="C35" s="310" t="s">
        <v>0</v>
      </c>
      <c r="D35" s="311">
        <f>SUM(D29:D34)</f>
        <v>415823</v>
      </c>
      <c r="E35" s="312">
        <f>SUM(E29:E34)</f>
        <v>158518.52495480457</v>
      </c>
      <c r="F35" s="313">
        <f>SUM(F29:F34)</f>
        <v>1692201.2362789474</v>
      </c>
      <c r="G35" s="314">
        <f>SUM(G29:G34)</f>
        <v>1</v>
      </c>
      <c r="H35" s="315">
        <f>(E35-I35)/I35</f>
        <v>0.29515895131110464</v>
      </c>
      <c r="I35" s="316">
        <f>SUM(I29:I34)</f>
        <v>122393.10456398761</v>
      </c>
      <c r="J35" s="317">
        <f>SUM(J29:J34)</f>
        <v>1306849.8777859921</v>
      </c>
      <c r="K35" s="379">
        <f>SUM(K29:K34)</f>
        <v>1</v>
      </c>
      <c r="M35" s="209"/>
      <c r="N35" s="209"/>
      <c r="O35" s="209"/>
      <c r="P35" s="209"/>
      <c r="Q35" s="209"/>
      <c r="R35" s="209"/>
      <c r="S35" s="209"/>
    </row>
    <row r="36" spans="1:20" ht="20.100000000000001" customHeight="1">
      <c r="A36" s="240"/>
      <c r="B36" s="241"/>
      <c r="C36" s="182"/>
      <c r="D36" s="242"/>
      <c r="E36" s="242"/>
      <c r="F36" s="242"/>
      <c r="G36" s="243"/>
      <c r="H36" s="244"/>
      <c r="I36" s="245"/>
      <c r="J36" s="245"/>
      <c r="K36" s="246"/>
    </row>
    <row r="37" spans="1:20" ht="15" customHeight="1">
      <c r="A37" s="703" t="s">
        <v>65</v>
      </c>
      <c r="B37" s="703"/>
      <c r="C37" s="703"/>
      <c r="D37" s="703"/>
      <c r="E37" s="703"/>
      <c r="F37" s="341"/>
      <c r="G37" s="703" t="s">
        <v>66</v>
      </c>
      <c r="H37" s="703"/>
      <c r="I37" s="703"/>
      <c r="J37" s="703"/>
      <c r="K37" s="703"/>
      <c r="M37" s="210"/>
      <c r="N37" s="210"/>
      <c r="O37" s="210"/>
      <c r="P37" s="210"/>
      <c r="Q37" s="210"/>
      <c r="R37" s="210"/>
      <c r="S37" s="210"/>
    </row>
    <row r="38" spans="1:20" ht="15" customHeight="1">
      <c r="A38" s="704" t="str">
        <f>A29</f>
        <v>II. čtvrtletí</v>
      </c>
      <c r="B38" s="698"/>
      <c r="C38" s="698"/>
      <c r="D38" s="698"/>
      <c r="E38" s="698"/>
      <c r="F38" s="341"/>
      <c r="G38" s="705" t="str">
        <f>A29</f>
        <v>II. čtvrtletí</v>
      </c>
      <c r="H38" s="705"/>
      <c r="I38" s="705"/>
      <c r="J38" s="705"/>
      <c r="K38" s="705"/>
      <c r="M38" s="210"/>
      <c r="N38" s="210"/>
      <c r="O38" s="210"/>
      <c r="P38" s="210"/>
      <c r="Q38" s="210"/>
      <c r="R38" s="210"/>
      <c r="S38" s="210"/>
    </row>
    <row r="39" spans="1:20" ht="15" customHeight="1">
      <c r="A39" s="93"/>
      <c r="B39" s="93"/>
      <c r="C39" s="93"/>
      <c r="D39" s="70"/>
      <c r="E39" s="70"/>
      <c r="F39" s="70"/>
      <c r="G39" s="93"/>
      <c r="H39" s="93"/>
      <c r="I39" s="93"/>
      <c r="J39" s="93"/>
      <c r="K39" s="93"/>
      <c r="M39" s="210"/>
      <c r="N39" s="210"/>
      <c r="O39" s="210"/>
      <c r="P39" s="210"/>
      <c r="Q39" s="210"/>
      <c r="R39" s="210"/>
      <c r="S39" s="210"/>
      <c r="T39" s="210"/>
    </row>
    <row r="40" spans="1:20" ht="15" customHeight="1">
      <c r="A40" s="93"/>
      <c r="B40" s="93"/>
      <c r="C40" s="93"/>
      <c r="D40" s="70"/>
      <c r="E40" s="70"/>
      <c r="F40" s="70"/>
      <c r="G40" s="93"/>
      <c r="H40" s="93"/>
      <c r="I40" s="93"/>
      <c r="J40" s="93"/>
      <c r="K40" s="93"/>
    </row>
    <row r="41" spans="1:20" ht="15" customHeight="1">
      <c r="A41" s="93"/>
      <c r="B41" s="93"/>
      <c r="C41" s="93"/>
      <c r="D41" s="70"/>
      <c r="E41" s="70"/>
      <c r="F41" s="70"/>
      <c r="G41" s="93"/>
      <c r="H41" s="93"/>
      <c r="I41" s="93"/>
      <c r="J41" s="93"/>
      <c r="K41" s="93"/>
    </row>
    <row r="42" spans="1:20" ht="15" customHeight="1">
      <c r="A42" s="93"/>
      <c r="B42" s="93"/>
      <c r="C42" s="93">
        <f>E4</f>
        <v>2021</v>
      </c>
      <c r="D42" s="93">
        <f>I4</f>
        <v>2020</v>
      </c>
      <c r="E42" s="70"/>
      <c r="F42" s="70"/>
      <c r="G42" s="70"/>
      <c r="H42" s="93"/>
      <c r="I42" s="93">
        <f>E4</f>
        <v>2021</v>
      </c>
      <c r="J42" s="93">
        <f>I4</f>
        <v>2020</v>
      </c>
      <c r="K42" s="93"/>
    </row>
    <row r="43" spans="1:20" ht="15" customHeight="1">
      <c r="A43" s="93"/>
      <c r="B43" s="93" t="str">
        <f>A8</f>
        <v>duben</v>
      </c>
      <c r="C43" s="67">
        <f>E14</f>
        <v>84539.005249668597</v>
      </c>
      <c r="D43" s="67">
        <f>I14</f>
        <v>55939.457977388724</v>
      </c>
      <c r="E43" s="70"/>
      <c r="F43" s="70"/>
      <c r="G43" s="70"/>
      <c r="H43" s="93" t="str">
        <f>A8</f>
        <v>duben</v>
      </c>
      <c r="I43" s="213">
        <f>E14/E35</f>
        <v>0.53330678716428648</v>
      </c>
      <c r="J43" s="213">
        <f>I14/I35</f>
        <v>0.45704746338992774</v>
      </c>
      <c r="K43" s="93"/>
    </row>
    <row r="44" spans="1:20" ht="15" customHeight="1">
      <c r="A44" s="93"/>
      <c r="B44" s="93" t="str">
        <f>A15</f>
        <v>květen</v>
      </c>
      <c r="C44" s="67">
        <f>E21</f>
        <v>52841.612892350029</v>
      </c>
      <c r="D44" s="67">
        <f>I21</f>
        <v>42756.089586598893</v>
      </c>
      <c r="E44" s="70"/>
      <c r="F44" s="70"/>
      <c r="G44" s="70"/>
      <c r="H44" s="93" t="str">
        <f>A15</f>
        <v>květen</v>
      </c>
      <c r="I44" s="213">
        <f>E21/E35</f>
        <v>0.33334660985153486</v>
      </c>
      <c r="J44" s="213">
        <f>I21/I35</f>
        <v>0.34933413723683948</v>
      </c>
      <c r="K44" s="93"/>
    </row>
    <row r="45" spans="1:20" ht="15" customHeight="1">
      <c r="A45" s="93"/>
      <c r="B45" s="93" t="str">
        <f>A22</f>
        <v>červen</v>
      </c>
      <c r="C45" s="67">
        <f>E28</f>
        <v>21137.906812785921</v>
      </c>
      <c r="D45" s="67">
        <f>I28</f>
        <v>23697.557000000001</v>
      </c>
      <c r="E45" s="70"/>
      <c r="F45" s="70"/>
      <c r="G45" s="70"/>
      <c r="H45" s="93" t="str">
        <f>A22</f>
        <v>červen</v>
      </c>
      <c r="I45" s="213">
        <f>E28/E35</f>
        <v>0.13334660298417852</v>
      </c>
      <c r="J45" s="213">
        <f>I28/I35</f>
        <v>0.19361839937323286</v>
      </c>
      <c r="K45" s="93"/>
    </row>
    <row r="46" spans="1:20" ht="15" customHeight="1">
      <c r="A46" s="93"/>
      <c r="B46" s="93"/>
      <c r="C46" s="67">
        <f>SUM(C43:C45)</f>
        <v>158518.52495480454</v>
      </c>
      <c r="D46" s="67">
        <f>SUM(D43:D45)</f>
        <v>122393.10456398761</v>
      </c>
      <c r="E46" s="93"/>
      <c r="F46" s="93"/>
      <c r="G46" s="93"/>
      <c r="H46" s="93"/>
      <c r="I46" s="127">
        <f>SUM(I43:I45)</f>
        <v>0.99999999999999989</v>
      </c>
      <c r="J46" s="127">
        <f>SUM(J43:J45)</f>
        <v>1</v>
      </c>
      <c r="K46" s="93"/>
    </row>
    <row r="47" spans="1:20" ht="1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</row>
    <row r="48" spans="1:20" ht="1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</row>
    <row r="49" spans="1:11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ht="1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1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1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ht="1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ht="1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ht="1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ht="1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ht="1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  <mergeCell ref="A1:K1"/>
    <mergeCell ref="A2:C2"/>
    <mergeCell ref="A3:D3"/>
    <mergeCell ref="E4:G4"/>
    <mergeCell ref="I4:K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3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21" s="205" customFormat="1" ht="15.75">
      <c r="A1" s="697" t="s">
        <v>267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</row>
    <row r="2" spans="1:21" ht="6" customHeight="1">
      <c r="A2" s="716"/>
      <c r="B2" s="716"/>
      <c r="C2" s="716"/>
      <c r="D2" s="206"/>
      <c r="E2" s="206"/>
      <c r="F2" s="207"/>
      <c r="G2" s="208"/>
      <c r="H2" s="208"/>
      <c r="I2" s="208"/>
      <c r="J2" s="75"/>
      <c r="K2" s="75"/>
    </row>
    <row r="3" spans="1:21" ht="12.95" customHeight="1">
      <c r="A3" s="722" t="s">
        <v>102</v>
      </c>
      <c r="B3" s="722"/>
      <c r="C3" s="722"/>
      <c r="D3" s="724"/>
      <c r="E3" s="371"/>
      <c r="F3" s="372"/>
      <c r="G3" s="261"/>
      <c r="H3" s="262"/>
      <c r="I3" s="373"/>
      <c r="J3" s="374"/>
      <c r="K3" s="374"/>
    </row>
    <row r="4" spans="1:21" ht="24.95" customHeight="1">
      <c r="A4" s="253"/>
      <c r="B4" s="253"/>
      <c r="C4" s="253"/>
      <c r="D4" s="263"/>
      <c r="E4" s="725">
        <f>'3.1'!D4</f>
        <v>2021</v>
      </c>
      <c r="F4" s="737"/>
      <c r="G4" s="738"/>
      <c r="H4" s="264"/>
      <c r="I4" s="728">
        <f>E4-1</f>
        <v>2020</v>
      </c>
      <c r="J4" s="739"/>
      <c r="K4" s="739"/>
    </row>
    <row r="5" spans="1:21" ht="24.95" customHeight="1">
      <c r="A5" s="375"/>
      <c r="B5" s="265"/>
      <c r="C5" s="266"/>
      <c r="D5" s="267"/>
      <c r="E5" s="721" t="s">
        <v>65</v>
      </c>
      <c r="F5" s="722"/>
      <c r="G5" s="724" t="s">
        <v>35</v>
      </c>
      <c r="H5" s="732" t="s">
        <v>270</v>
      </c>
      <c r="I5" s="717" t="s">
        <v>65</v>
      </c>
      <c r="J5" s="718"/>
      <c r="K5" s="718" t="s">
        <v>35</v>
      </c>
    </row>
    <row r="6" spans="1:21" ht="18" customHeight="1">
      <c r="A6" s="376"/>
      <c r="B6" s="268"/>
      <c r="C6" s="268"/>
      <c r="D6" s="269"/>
      <c r="E6" s="723"/>
      <c r="F6" s="702"/>
      <c r="G6" s="730"/>
      <c r="H6" s="732"/>
      <c r="I6" s="719"/>
      <c r="J6" s="720"/>
      <c r="K6" s="720"/>
    </row>
    <row r="7" spans="1:21" ht="22.5" customHeight="1">
      <c r="A7" s="735" t="s">
        <v>210</v>
      </c>
      <c r="B7" s="736"/>
      <c r="C7" s="270" t="s">
        <v>237</v>
      </c>
      <c r="D7" s="271" t="s">
        <v>211</v>
      </c>
      <c r="E7" s="339" t="s">
        <v>278</v>
      </c>
      <c r="F7" s="597" t="s">
        <v>273</v>
      </c>
      <c r="G7" s="731"/>
      <c r="H7" s="733"/>
      <c r="I7" s="289" t="s">
        <v>279</v>
      </c>
      <c r="J7" s="329" t="s">
        <v>273</v>
      </c>
      <c r="K7" s="734"/>
    </row>
    <row r="8" spans="1:21" ht="12.95" customHeight="1">
      <c r="A8" s="706" t="str">
        <f>'3.1'!D6</f>
        <v>duben</v>
      </c>
      <c r="B8" s="707"/>
      <c r="C8" s="337" t="s">
        <v>4</v>
      </c>
      <c r="D8" s="99">
        <v>1255</v>
      </c>
      <c r="E8" s="95">
        <v>321411.21799999999</v>
      </c>
      <c r="F8" s="95">
        <v>3431431.3515300001</v>
      </c>
      <c r="G8" s="100">
        <f t="shared" ref="G8:G13" si="0">E8/$E$14</f>
        <v>0.46940204136265234</v>
      </c>
      <c r="H8" s="101">
        <f>(E8-I8)/I8</f>
        <v>0.50215939794580566</v>
      </c>
      <c r="I8" s="98">
        <v>213966.12</v>
      </c>
      <c r="J8" s="98">
        <v>2284960.1565799997</v>
      </c>
      <c r="K8" s="377">
        <f>I8/$I$14</f>
        <v>0.47634930827601851</v>
      </c>
      <c r="M8" s="209"/>
      <c r="N8" s="209"/>
      <c r="O8" s="209"/>
      <c r="P8" s="209"/>
      <c r="Q8" s="209"/>
      <c r="R8" s="209"/>
      <c r="S8" s="209"/>
      <c r="T8" s="209"/>
      <c r="U8" s="209"/>
    </row>
    <row r="9" spans="1:21" ht="12.95" customHeight="1">
      <c r="A9" s="708"/>
      <c r="B9" s="709"/>
      <c r="C9" s="337" t="s">
        <v>5</v>
      </c>
      <c r="D9" s="94">
        <v>4388</v>
      </c>
      <c r="E9" s="95">
        <v>56116.088999999993</v>
      </c>
      <c r="F9" s="95">
        <v>599103.72312999994</v>
      </c>
      <c r="G9" s="96">
        <f t="shared" si="0"/>
        <v>8.1954223296239387E-2</v>
      </c>
      <c r="H9" s="97">
        <f t="shared" ref="H9:H12" si="1">(E9-I9)/I9</f>
        <v>0.38527186991163437</v>
      </c>
      <c r="I9" s="98">
        <v>40509.08</v>
      </c>
      <c r="J9" s="98">
        <v>432600.81063999992</v>
      </c>
      <c r="K9" s="378">
        <f t="shared" ref="K9:K13" si="2">I9/$I$14</f>
        <v>9.0184708854363943E-2</v>
      </c>
      <c r="L9" s="210"/>
      <c r="M9" s="209"/>
      <c r="N9" s="209"/>
      <c r="O9" s="209"/>
      <c r="P9" s="209"/>
      <c r="Q9" s="209"/>
      <c r="R9" s="209"/>
      <c r="S9" s="209"/>
    </row>
    <row r="10" spans="1:21" ht="12.95" customHeight="1">
      <c r="A10" s="708"/>
      <c r="B10" s="709"/>
      <c r="C10" s="337" t="s">
        <v>6</v>
      </c>
      <c r="D10" s="94">
        <v>155951</v>
      </c>
      <c r="E10" s="95">
        <v>89935.714000000007</v>
      </c>
      <c r="F10" s="95">
        <v>960167.60746600013</v>
      </c>
      <c r="G10" s="96">
        <f t="shared" si="0"/>
        <v>0.13134578191047358</v>
      </c>
      <c r="H10" s="97">
        <f t="shared" si="1"/>
        <v>0.52227130317017367</v>
      </c>
      <c r="I10" s="98">
        <v>59079.951000000001</v>
      </c>
      <c r="J10" s="98">
        <v>630919.56385000004</v>
      </c>
      <c r="K10" s="378">
        <f t="shared" si="2"/>
        <v>0.13152873824992045</v>
      </c>
      <c r="L10" s="210"/>
      <c r="M10" s="209"/>
      <c r="N10" s="209"/>
      <c r="O10" s="209"/>
      <c r="P10" s="209"/>
      <c r="Q10" s="209"/>
      <c r="R10" s="209"/>
      <c r="S10" s="209"/>
    </row>
    <row r="11" spans="1:21" ht="12.95" customHeight="1">
      <c r="A11" s="708"/>
      <c r="B11" s="709"/>
      <c r="C11" s="337" t="s">
        <v>7</v>
      </c>
      <c r="D11" s="94">
        <v>2122758</v>
      </c>
      <c r="E11" s="95">
        <v>202097.50000000003</v>
      </c>
      <c r="F11" s="95">
        <v>2157622.9</v>
      </c>
      <c r="G11" s="96">
        <f t="shared" si="0"/>
        <v>0.29515142515744003</v>
      </c>
      <c r="H11" s="97">
        <f t="shared" si="1"/>
        <v>0.61718106090310398</v>
      </c>
      <c r="I11" s="98">
        <v>124969.00000000001</v>
      </c>
      <c r="J11" s="98">
        <v>1334553.4999999998</v>
      </c>
      <c r="K11" s="378">
        <f t="shared" si="2"/>
        <v>0.27821646111985282</v>
      </c>
      <c r="L11" s="210"/>
      <c r="M11" s="209"/>
      <c r="N11" s="209"/>
      <c r="O11" s="209"/>
      <c r="P11" s="209"/>
      <c r="Q11" s="209"/>
      <c r="R11" s="209"/>
      <c r="S11" s="209"/>
    </row>
    <row r="12" spans="1:21" ht="12.95" customHeight="1">
      <c r="A12" s="708"/>
      <c r="B12" s="709"/>
      <c r="C12" s="337" t="s">
        <v>107</v>
      </c>
      <c r="D12" s="94">
        <v>207</v>
      </c>
      <c r="E12" s="95">
        <v>6187.8819999999996</v>
      </c>
      <c r="F12" s="95">
        <v>66062.735514</v>
      </c>
      <c r="G12" s="96">
        <f t="shared" si="0"/>
        <v>9.0370350499440616E-3</v>
      </c>
      <c r="H12" s="97">
        <f t="shared" si="1"/>
        <v>0.30675303058236303</v>
      </c>
      <c r="I12" s="98">
        <v>4735.3109999999997</v>
      </c>
      <c r="J12" s="98">
        <v>50568.77289</v>
      </c>
      <c r="K12" s="378">
        <f t="shared" si="2"/>
        <v>1.0542146202033394E-2</v>
      </c>
      <c r="L12" s="210"/>
      <c r="M12" s="209"/>
      <c r="N12" s="209"/>
      <c r="O12" s="209"/>
      <c r="P12" s="209"/>
      <c r="Q12" s="209"/>
      <c r="R12" s="209"/>
      <c r="S12" s="209"/>
    </row>
    <row r="13" spans="1:21" ht="12.95" customHeight="1">
      <c r="A13" s="708"/>
      <c r="B13" s="709"/>
      <c r="C13" s="337" t="s">
        <v>109</v>
      </c>
      <c r="D13" s="102"/>
      <c r="E13" s="95">
        <v>8976.3951004900573</v>
      </c>
      <c r="F13" s="95">
        <v>95833.300809714623</v>
      </c>
      <c r="G13" s="96">
        <f t="shared" si="0"/>
        <v>1.3109493223250671E-2</v>
      </c>
      <c r="H13" s="97">
        <f>(E13-I13)/I13</f>
        <v>0.51639373699540969</v>
      </c>
      <c r="I13" s="98">
        <v>5919.5675117175915</v>
      </c>
      <c r="J13" s="98">
        <v>63215.52895</v>
      </c>
      <c r="K13" s="378">
        <f t="shared" si="2"/>
        <v>1.3178637297810826E-2</v>
      </c>
      <c r="L13" s="210"/>
      <c r="M13" s="209"/>
      <c r="N13" s="209"/>
      <c r="O13" s="209"/>
      <c r="P13" s="209"/>
      <c r="Q13" s="209"/>
      <c r="R13" s="209"/>
      <c r="S13" s="209"/>
    </row>
    <row r="14" spans="1:21" ht="12.95" customHeight="1">
      <c r="A14" s="710"/>
      <c r="B14" s="711"/>
      <c r="C14" s="310" t="s">
        <v>0</v>
      </c>
      <c r="D14" s="311">
        <v>2284559</v>
      </c>
      <c r="E14" s="312">
        <v>684724.79810049001</v>
      </c>
      <c r="F14" s="313">
        <v>7310221.6184497159</v>
      </c>
      <c r="G14" s="314">
        <f>SUM(G8:G13)</f>
        <v>1.0000000000000002</v>
      </c>
      <c r="H14" s="315">
        <f>(E14-I14)/I14</f>
        <v>0.52439173049735566</v>
      </c>
      <c r="I14" s="316">
        <v>449179.02951171761</v>
      </c>
      <c r="J14" s="317">
        <v>4796818.3329099994</v>
      </c>
      <c r="K14" s="379">
        <f>SUM(K8:K13)</f>
        <v>1</v>
      </c>
      <c r="L14" s="210"/>
      <c r="M14" s="209"/>
      <c r="N14" s="209"/>
      <c r="O14" s="209"/>
      <c r="P14" s="209"/>
      <c r="Q14" s="209"/>
      <c r="R14" s="209"/>
      <c r="S14" s="209"/>
    </row>
    <row r="15" spans="1:21" ht="12.95" customHeight="1">
      <c r="A15" s="706" t="str">
        <f>'3.1'!E6</f>
        <v>květen</v>
      </c>
      <c r="B15" s="707"/>
      <c r="C15" s="337" t="s">
        <v>4</v>
      </c>
      <c r="D15" s="99">
        <v>1254</v>
      </c>
      <c r="E15" s="95">
        <v>285764.92899999995</v>
      </c>
      <c r="F15" s="95">
        <v>3051368.90552</v>
      </c>
      <c r="G15" s="100">
        <f>E15/$E$21</f>
        <v>0.58187365935561686</v>
      </c>
      <c r="H15" s="101">
        <f>(E15-I15)/I15</f>
        <v>0.44262933825326578</v>
      </c>
      <c r="I15" s="98">
        <v>198086.17600000001</v>
      </c>
      <c r="J15" s="98">
        <v>2116381.0789699997</v>
      </c>
      <c r="K15" s="377">
        <f>I15/$I$21</f>
        <v>0.53873653314275316</v>
      </c>
      <c r="L15" s="210"/>
      <c r="M15" s="209"/>
      <c r="N15" s="209"/>
      <c r="O15" s="209"/>
      <c r="P15" s="209"/>
      <c r="Q15" s="209"/>
      <c r="R15" s="209"/>
      <c r="S15" s="209"/>
    </row>
    <row r="16" spans="1:21" ht="12.95" customHeight="1">
      <c r="A16" s="708"/>
      <c r="B16" s="709"/>
      <c r="C16" s="337" t="s">
        <v>5</v>
      </c>
      <c r="D16" s="94">
        <v>4386</v>
      </c>
      <c r="E16" s="95">
        <v>38391.938000000002</v>
      </c>
      <c r="F16" s="95">
        <v>409945.40080000006</v>
      </c>
      <c r="G16" s="96">
        <f t="shared" ref="G16:G20" si="3">E16/$E$21</f>
        <v>7.8173544710288673E-2</v>
      </c>
      <c r="H16" s="97">
        <f t="shared" ref="H16:H18" si="4">(E16-I16)/I16</f>
        <v>0.14881540339159607</v>
      </c>
      <c r="I16" s="98">
        <v>33418.718000000008</v>
      </c>
      <c r="J16" s="98">
        <v>357050.91951000004</v>
      </c>
      <c r="K16" s="378">
        <f t="shared" ref="K16:K20" si="5">I16/$I$21</f>
        <v>9.0889150575531957E-2</v>
      </c>
      <c r="L16" s="211"/>
      <c r="M16" s="209"/>
      <c r="N16" s="209"/>
      <c r="O16" s="209"/>
      <c r="P16" s="209"/>
      <c r="Q16" s="209"/>
      <c r="R16" s="209"/>
      <c r="S16" s="209"/>
    </row>
    <row r="17" spans="1:20" ht="12.95" customHeight="1">
      <c r="A17" s="708"/>
      <c r="B17" s="709"/>
      <c r="C17" s="337" t="s">
        <v>6</v>
      </c>
      <c r="D17" s="94">
        <v>155837</v>
      </c>
      <c r="E17" s="95">
        <v>47528.942000000003</v>
      </c>
      <c r="F17" s="95">
        <v>507509.09230999998</v>
      </c>
      <c r="G17" s="96">
        <f t="shared" si="3"/>
        <v>9.6778283827967146E-2</v>
      </c>
      <c r="H17" s="97">
        <f t="shared" si="4"/>
        <v>0.23678865374548963</v>
      </c>
      <c r="I17" s="98">
        <v>38429.315999999999</v>
      </c>
      <c r="J17" s="98">
        <v>410584.67057999992</v>
      </c>
      <c r="K17" s="378">
        <f>I17/$I$21</f>
        <v>0.10451651342336646</v>
      </c>
      <c r="L17" s="210"/>
      <c r="M17" s="209"/>
      <c r="N17" s="209"/>
      <c r="O17" s="209"/>
      <c r="P17" s="209"/>
      <c r="Q17" s="209"/>
      <c r="R17" s="209"/>
      <c r="S17" s="209"/>
    </row>
    <row r="18" spans="1:20" ht="12.95" customHeight="1">
      <c r="A18" s="708"/>
      <c r="B18" s="709"/>
      <c r="C18" s="337" t="s">
        <v>7</v>
      </c>
      <c r="D18" s="94">
        <v>2121901</v>
      </c>
      <c r="E18" s="95">
        <v>110603.4</v>
      </c>
      <c r="F18" s="95">
        <v>1181012.7999999998</v>
      </c>
      <c r="G18" s="96">
        <f t="shared" si="3"/>
        <v>0.2252102989697978</v>
      </c>
      <c r="H18" s="97">
        <f t="shared" si="4"/>
        <v>0.25787026138104435</v>
      </c>
      <c r="I18" s="98">
        <v>87929.1</v>
      </c>
      <c r="J18" s="98">
        <v>939446.9</v>
      </c>
      <c r="K18" s="378">
        <f>I18/$I$21</f>
        <v>0.23914146586565665</v>
      </c>
      <c r="L18" s="210"/>
      <c r="M18" s="209"/>
      <c r="N18" s="209"/>
      <c r="O18" s="209"/>
      <c r="P18" s="209"/>
      <c r="Q18" s="209"/>
      <c r="R18" s="209"/>
      <c r="S18" s="209"/>
    </row>
    <row r="19" spans="1:20" ht="12.95" customHeight="1">
      <c r="A19" s="708"/>
      <c r="B19" s="709"/>
      <c r="C19" s="337" t="s">
        <v>107</v>
      </c>
      <c r="D19" s="94">
        <v>208</v>
      </c>
      <c r="E19" s="95">
        <v>6605.3900000000012</v>
      </c>
      <c r="F19" s="95">
        <v>70531.691100000011</v>
      </c>
      <c r="G19" s="96">
        <f t="shared" si="3"/>
        <v>1.3449874567256642E-2</v>
      </c>
      <c r="H19" s="97">
        <f>(E19-I19)/I19</f>
        <v>0.23488038538705849</v>
      </c>
      <c r="I19" s="98">
        <v>5349.0120000000006</v>
      </c>
      <c r="J19" s="98">
        <v>57149.618650000011</v>
      </c>
      <c r="K19" s="378">
        <f>I19/$I$21</f>
        <v>1.4547750069237463E-2</v>
      </c>
      <c r="L19" s="210"/>
      <c r="M19" s="209"/>
      <c r="N19" s="209"/>
      <c r="O19" s="209"/>
      <c r="P19" s="209"/>
      <c r="Q19" s="209"/>
      <c r="R19" s="209"/>
      <c r="S19" s="209"/>
    </row>
    <row r="20" spans="1:20" ht="12.95" customHeight="1">
      <c r="A20" s="708"/>
      <c r="B20" s="709"/>
      <c r="C20" s="337" t="s">
        <v>109</v>
      </c>
      <c r="D20" s="102"/>
      <c r="E20" s="95">
        <v>2217.04423276643</v>
      </c>
      <c r="F20" s="95">
        <v>23673.377764920362</v>
      </c>
      <c r="G20" s="96">
        <f t="shared" si="3"/>
        <v>4.5143385690728649E-3</v>
      </c>
      <c r="H20" s="97">
        <f t="shared" ref="H20" si="6">(E20-I20)/I20</f>
        <v>-0.50448538512396623</v>
      </c>
      <c r="I20" s="98">
        <v>4474.225716472728</v>
      </c>
      <c r="J20" s="98">
        <v>47803.277270000006</v>
      </c>
      <c r="K20" s="378">
        <f t="shared" si="5"/>
        <v>1.2168586923454305E-2</v>
      </c>
      <c r="L20" s="210"/>
      <c r="M20" s="209"/>
      <c r="N20" s="209"/>
      <c r="O20" s="209"/>
      <c r="P20" s="209"/>
      <c r="Q20" s="209"/>
      <c r="R20" s="209"/>
      <c r="S20" s="209"/>
    </row>
    <row r="21" spans="1:20" ht="12.95" customHeight="1">
      <c r="A21" s="710"/>
      <c r="B21" s="711"/>
      <c r="C21" s="310" t="s">
        <v>0</v>
      </c>
      <c r="D21" s="311">
        <v>2283586</v>
      </c>
      <c r="E21" s="312">
        <v>491111.64323276636</v>
      </c>
      <c r="F21" s="313">
        <v>5244041.2674949206</v>
      </c>
      <c r="G21" s="314">
        <f>SUM(G15:G20)</f>
        <v>1</v>
      </c>
      <c r="H21" s="315">
        <f>(E21-I21)/I21</f>
        <v>0.33568020446445074</v>
      </c>
      <c r="I21" s="316">
        <v>367686.54771647276</v>
      </c>
      <c r="J21" s="317">
        <v>3928416.4649799992</v>
      </c>
      <c r="K21" s="379">
        <f>SUM(K15:K20)</f>
        <v>1</v>
      </c>
      <c r="L21" s="210"/>
      <c r="M21" s="209"/>
      <c r="N21" s="209"/>
      <c r="O21" s="209"/>
      <c r="P21" s="209"/>
      <c r="Q21" s="209"/>
      <c r="R21" s="209"/>
      <c r="S21" s="209"/>
    </row>
    <row r="22" spans="1:20" ht="12.95" customHeight="1">
      <c r="A22" s="712" t="str">
        <f>'3.1'!F6</f>
        <v>červen</v>
      </c>
      <c r="B22" s="713"/>
      <c r="C22" s="336" t="s">
        <v>4</v>
      </c>
      <c r="D22" s="99">
        <v>1255</v>
      </c>
      <c r="E22" s="242">
        <v>244183.23500000002</v>
      </c>
      <c r="F22" s="242">
        <v>2609185.4930199999</v>
      </c>
      <c r="G22" s="100">
        <f>E22/$E$28</f>
        <v>0.7597554810186401</v>
      </c>
      <c r="H22" s="101">
        <f>(E22-I22)/I22</f>
        <v>0.26979724865029819</v>
      </c>
      <c r="I22" s="454">
        <v>192300.96399999998</v>
      </c>
      <c r="J22" s="454">
        <v>2059773.7786899998</v>
      </c>
      <c r="K22" s="377">
        <f>I22/$I$28</f>
        <v>0.68459138907894335</v>
      </c>
      <c r="L22" s="95"/>
      <c r="M22" s="209"/>
      <c r="N22" s="209"/>
      <c r="O22" s="209"/>
      <c r="P22" s="209"/>
      <c r="Q22" s="209"/>
      <c r="R22" s="209"/>
      <c r="S22" s="209"/>
      <c r="T22" s="95"/>
    </row>
    <row r="23" spans="1:20" ht="12.95" customHeight="1">
      <c r="A23" s="712"/>
      <c r="B23" s="713"/>
      <c r="C23" s="337" t="s">
        <v>5</v>
      </c>
      <c r="D23" s="94">
        <v>4390</v>
      </c>
      <c r="E23" s="95">
        <v>24194.367999999999</v>
      </c>
      <c r="F23" s="95">
        <v>258524.80018999995</v>
      </c>
      <c r="G23" s="96">
        <f t="shared" ref="G23:G27" si="7">E23/$E$28</f>
        <v>7.5278729507298039E-2</v>
      </c>
      <c r="H23" s="97">
        <f t="shared" ref="H23:H27" si="8">(E23-I23)/I23</f>
        <v>2.159161612213082E-3</v>
      </c>
      <c r="I23" s="98">
        <v>24142.241000000002</v>
      </c>
      <c r="J23" s="98">
        <v>258591.45131999999</v>
      </c>
      <c r="K23" s="378">
        <f t="shared" ref="K23:K27" si="9">I23/$I$28</f>
        <v>8.5946372591603967E-2</v>
      </c>
      <c r="L23" s="95"/>
      <c r="M23" s="209"/>
      <c r="N23" s="209"/>
      <c r="O23" s="209"/>
      <c r="P23" s="209"/>
      <c r="Q23" s="209"/>
      <c r="R23" s="209"/>
      <c r="S23" s="209"/>
      <c r="T23" s="95"/>
    </row>
    <row r="24" spans="1:20" ht="12.95" customHeight="1">
      <c r="A24" s="712"/>
      <c r="B24" s="713"/>
      <c r="C24" s="337" t="s">
        <v>6</v>
      </c>
      <c r="D24" s="94">
        <v>155724</v>
      </c>
      <c r="E24" s="95">
        <v>13762.643000000002</v>
      </c>
      <c r="F24" s="95">
        <v>147057.62195900001</v>
      </c>
      <c r="G24" s="96">
        <f t="shared" si="7"/>
        <v>4.2821299556264875E-2</v>
      </c>
      <c r="H24" s="97">
        <f t="shared" si="8"/>
        <v>-0.15844840839406341</v>
      </c>
      <c r="I24" s="98">
        <v>16353.891</v>
      </c>
      <c r="J24" s="98">
        <v>175169.76534000001</v>
      </c>
      <c r="K24" s="378">
        <f t="shared" si="9"/>
        <v>5.8219848323462546E-2</v>
      </c>
      <c r="L24" s="95"/>
      <c r="M24" s="209"/>
      <c r="N24" s="209"/>
      <c r="O24" s="209"/>
      <c r="P24" s="209"/>
      <c r="Q24" s="209"/>
      <c r="R24" s="209"/>
      <c r="S24" s="209"/>
      <c r="T24" s="95"/>
    </row>
    <row r="25" spans="1:20" ht="12.95" customHeight="1">
      <c r="A25" s="712"/>
      <c r="B25" s="713"/>
      <c r="C25" s="337" t="s">
        <v>7</v>
      </c>
      <c r="D25" s="94">
        <v>2121168</v>
      </c>
      <c r="E25" s="95">
        <v>34319.299999999996</v>
      </c>
      <c r="F25" s="95">
        <v>366715.10000000003</v>
      </c>
      <c r="G25" s="96">
        <f t="shared" si="7"/>
        <v>0.10678159898947612</v>
      </c>
      <c r="H25" s="97">
        <f t="shared" si="8"/>
        <v>-0.11190669654640607</v>
      </c>
      <c r="I25" s="98">
        <v>38643.800000000003</v>
      </c>
      <c r="J25" s="98">
        <v>413919.8</v>
      </c>
      <c r="K25" s="378">
        <f t="shared" si="9"/>
        <v>0.13757191940696084</v>
      </c>
      <c r="L25" s="95"/>
      <c r="M25" s="209"/>
      <c r="N25" s="209"/>
      <c r="O25" s="209"/>
      <c r="P25" s="209"/>
      <c r="Q25" s="209"/>
      <c r="R25" s="209"/>
      <c r="S25" s="209"/>
      <c r="T25" s="95"/>
    </row>
    <row r="26" spans="1:20" ht="12.95" customHeight="1">
      <c r="A26" s="712"/>
      <c r="B26" s="713"/>
      <c r="C26" s="337" t="s">
        <v>107</v>
      </c>
      <c r="D26" s="94">
        <v>208</v>
      </c>
      <c r="E26" s="95">
        <v>6777.152000000001</v>
      </c>
      <c r="F26" s="95">
        <v>72416.271370999995</v>
      </c>
      <c r="G26" s="96">
        <f t="shared" si="7"/>
        <v>2.10865351902494E-2</v>
      </c>
      <c r="H26" s="97">
        <f t="shared" si="8"/>
        <v>0.14649634548741081</v>
      </c>
      <c r="I26" s="98">
        <v>5911.1850000000004</v>
      </c>
      <c r="J26" s="98">
        <v>63315.832389999989</v>
      </c>
      <c r="K26" s="378">
        <f t="shared" si="9"/>
        <v>2.104381728555773E-2</v>
      </c>
      <c r="L26" s="95"/>
      <c r="M26" s="209"/>
      <c r="N26" s="209"/>
      <c r="O26" s="209"/>
      <c r="P26" s="209"/>
      <c r="Q26" s="209"/>
      <c r="R26" s="209"/>
      <c r="S26" s="209"/>
      <c r="T26" s="95"/>
    </row>
    <row r="27" spans="1:20" ht="12.95" customHeight="1">
      <c r="A27" s="712"/>
      <c r="B27" s="713"/>
      <c r="C27" s="337" t="s">
        <v>109</v>
      </c>
      <c r="D27" s="102"/>
      <c r="E27" s="95">
        <v>-1839.5628682968165</v>
      </c>
      <c r="F27" s="95">
        <v>-19656.384670263946</v>
      </c>
      <c r="G27" s="96">
        <f t="shared" si="7"/>
        <v>-5.7236442619284537E-3</v>
      </c>
      <c r="H27" s="97">
        <f t="shared" si="8"/>
        <v>-1.5186523490824528</v>
      </c>
      <c r="I27" s="98">
        <v>3546.8129500448313</v>
      </c>
      <c r="J27" s="98">
        <v>37990.584730000002</v>
      </c>
      <c r="K27" s="378">
        <f t="shared" si="9"/>
        <v>1.2626653313471566E-2</v>
      </c>
      <c r="L27" s="95"/>
      <c r="M27" s="209"/>
      <c r="N27" s="209"/>
      <c r="O27" s="209"/>
      <c r="P27" s="209"/>
      <c r="Q27" s="209"/>
      <c r="R27" s="209"/>
      <c r="S27" s="209"/>
      <c r="T27" s="95"/>
    </row>
    <row r="28" spans="1:20" ht="12.95" customHeight="1">
      <c r="A28" s="712"/>
      <c r="B28" s="713"/>
      <c r="C28" s="310" t="s">
        <v>0</v>
      </c>
      <c r="D28" s="311">
        <v>2282745</v>
      </c>
      <c r="E28" s="312">
        <v>321397.13513170317</v>
      </c>
      <c r="F28" s="313">
        <v>3434242.9018697357</v>
      </c>
      <c r="G28" s="314">
        <f>SUM(G22:G27)</f>
        <v>1.0000000000000002</v>
      </c>
      <c r="H28" s="315">
        <f>(E28-I28)/I28</f>
        <v>0.14417372960130123</v>
      </c>
      <c r="I28" s="316">
        <v>280898.89395004482</v>
      </c>
      <c r="J28" s="317">
        <v>3008761.2124699997</v>
      </c>
      <c r="K28" s="379">
        <f>SUM(K22:K27)</f>
        <v>0.99999999999999989</v>
      </c>
      <c r="M28" s="209"/>
      <c r="N28" s="209"/>
      <c r="O28" s="209"/>
      <c r="P28" s="209"/>
      <c r="Q28" s="209"/>
      <c r="R28" s="209"/>
      <c r="S28" s="209"/>
    </row>
    <row r="29" spans="1:20" ht="12.95" customHeight="1">
      <c r="A29" s="714" t="str">
        <f>'3.1'!G6</f>
        <v>II. čtvrtletí</v>
      </c>
      <c r="B29" s="715"/>
      <c r="C29" s="337" t="s">
        <v>4</v>
      </c>
      <c r="D29" s="94">
        <f>D22</f>
        <v>1255</v>
      </c>
      <c r="E29" s="95">
        <f>E8+E15+E22</f>
        <v>851359.38199999987</v>
      </c>
      <c r="F29" s="95">
        <f>F8+F15+F22</f>
        <v>9091985.7500700001</v>
      </c>
      <c r="G29" s="96">
        <f>E29/$E$35</f>
        <v>0.5686216201550196</v>
      </c>
      <c r="H29" s="97">
        <f>(E29-I29)/I29</f>
        <v>0.40871149102430565</v>
      </c>
      <c r="I29" s="98">
        <f>I8+I15+I22</f>
        <v>604353.26</v>
      </c>
      <c r="J29" s="98">
        <f>J8+J15+J22</f>
        <v>6461115.0142399995</v>
      </c>
      <c r="K29" s="378">
        <f>I29/$I$35</f>
        <v>0.55053089789956966</v>
      </c>
      <c r="M29" s="209"/>
      <c r="N29" s="209"/>
      <c r="O29" s="209"/>
      <c r="P29" s="209"/>
      <c r="Q29" s="209"/>
      <c r="R29" s="209"/>
      <c r="S29" s="209"/>
    </row>
    <row r="30" spans="1:20" ht="12.95" customHeight="1">
      <c r="A30" s="712"/>
      <c r="B30" s="713"/>
      <c r="C30" s="337" t="s">
        <v>5</v>
      </c>
      <c r="D30" s="94">
        <f t="shared" ref="D30:D33" si="10">D23</f>
        <v>4390</v>
      </c>
      <c r="E30" s="95">
        <f>E9+E16+E23</f>
        <v>118702.395</v>
      </c>
      <c r="F30" s="95">
        <f t="shared" ref="F30" si="11">F9+F16+F23</f>
        <v>1267573.9241199999</v>
      </c>
      <c r="G30" s="96">
        <f t="shared" ref="G30:G34" si="12">E30/$E$35</f>
        <v>7.9281146820299117E-2</v>
      </c>
      <c r="H30" s="97">
        <f t="shared" ref="H30:H32" si="13">(E30-I30)/I30</f>
        <v>0.21038388696878138</v>
      </c>
      <c r="I30" s="98">
        <f>I9+I16+I23</f>
        <v>98070.039000000019</v>
      </c>
      <c r="J30" s="98">
        <f t="shared" ref="J30" si="14">J9+J16+J23</f>
        <v>1048243.18147</v>
      </c>
      <c r="K30" s="378">
        <f t="shared" ref="K30:K34" si="15">I30/$I$35</f>
        <v>8.9336138647975238E-2</v>
      </c>
      <c r="M30" s="209"/>
      <c r="N30" s="209"/>
      <c r="O30" s="209"/>
      <c r="P30" s="209"/>
      <c r="Q30" s="209"/>
      <c r="R30" s="209"/>
      <c r="S30" s="209"/>
    </row>
    <row r="31" spans="1:20" ht="12.95" customHeight="1">
      <c r="A31" s="712"/>
      <c r="B31" s="713"/>
      <c r="C31" s="337" t="s">
        <v>6</v>
      </c>
      <c r="D31" s="94">
        <f t="shared" si="10"/>
        <v>155724</v>
      </c>
      <c r="E31" s="95">
        <f t="shared" ref="E31:F34" si="16">E10+E17+E24</f>
        <v>151227.29900000003</v>
      </c>
      <c r="F31" s="95">
        <f t="shared" si="16"/>
        <v>1614734.3217350002</v>
      </c>
      <c r="G31" s="96">
        <f t="shared" si="12"/>
        <v>0.10100448011395452</v>
      </c>
      <c r="H31" s="97">
        <f t="shared" si="13"/>
        <v>0.32814952313196893</v>
      </c>
      <c r="I31" s="98">
        <f t="shared" ref="I31:J33" si="17">I10+I17+I24</f>
        <v>113863.158</v>
      </c>
      <c r="J31" s="98">
        <f t="shared" si="17"/>
        <v>1216673.9997699999</v>
      </c>
      <c r="K31" s="378">
        <f t="shared" si="15"/>
        <v>0.10372275746708236</v>
      </c>
      <c r="M31" s="209"/>
      <c r="N31" s="209"/>
      <c r="O31" s="209"/>
      <c r="P31" s="209"/>
      <c r="Q31" s="209"/>
      <c r="R31" s="209"/>
      <c r="S31" s="209"/>
    </row>
    <row r="32" spans="1:20" ht="12.95" customHeight="1">
      <c r="A32" s="712"/>
      <c r="B32" s="713"/>
      <c r="C32" s="337" t="s">
        <v>7</v>
      </c>
      <c r="D32" s="94">
        <f t="shared" si="10"/>
        <v>2121168</v>
      </c>
      <c r="E32" s="95">
        <f>E11+E18+E25</f>
        <v>347020.2</v>
      </c>
      <c r="F32" s="95">
        <f t="shared" si="16"/>
        <v>3705350.8</v>
      </c>
      <c r="G32" s="96">
        <f t="shared" si="12"/>
        <v>0.23177425717324038</v>
      </c>
      <c r="H32" s="97">
        <f t="shared" si="13"/>
        <v>0.37957215080270912</v>
      </c>
      <c r="I32" s="98">
        <f>I11+I18+I25</f>
        <v>251541.90000000002</v>
      </c>
      <c r="J32" s="98">
        <f t="shared" si="17"/>
        <v>2687920.1999999997</v>
      </c>
      <c r="K32" s="378">
        <f t="shared" si="15"/>
        <v>0.22914013579799963</v>
      </c>
      <c r="M32" s="209"/>
      <c r="N32" s="209"/>
      <c r="O32" s="209"/>
      <c r="P32" s="209"/>
      <c r="Q32" s="209"/>
      <c r="R32" s="209"/>
      <c r="S32" s="209"/>
    </row>
    <row r="33" spans="1:20" ht="12.95" customHeight="1">
      <c r="A33" s="712"/>
      <c r="B33" s="713"/>
      <c r="C33" s="337" t="s">
        <v>107</v>
      </c>
      <c r="D33" s="94">
        <f t="shared" si="10"/>
        <v>208</v>
      </c>
      <c r="E33" s="95">
        <f>E12+E19+E26</f>
        <v>19570.424000000003</v>
      </c>
      <c r="F33" s="95">
        <f t="shared" si="16"/>
        <v>209010.69798499998</v>
      </c>
      <c r="G33" s="96">
        <f t="shared" si="12"/>
        <v>1.307105605139227E-2</v>
      </c>
      <c r="H33" s="97">
        <f>(E33-I33)/I33</f>
        <v>0.22349499622018887</v>
      </c>
      <c r="I33" s="98">
        <f>I12+I19+I26</f>
        <v>15995.508000000002</v>
      </c>
      <c r="J33" s="98">
        <f t="shared" si="17"/>
        <v>171034.22393000001</v>
      </c>
      <c r="K33" s="378">
        <f t="shared" si="15"/>
        <v>1.4570983503257268E-2</v>
      </c>
      <c r="M33" s="209"/>
      <c r="N33" s="209"/>
      <c r="O33" s="209"/>
      <c r="P33" s="209"/>
      <c r="Q33" s="209"/>
      <c r="R33" s="209"/>
      <c r="S33" s="209"/>
    </row>
    <row r="34" spans="1:20" ht="12.95" customHeight="1">
      <c r="A34" s="712"/>
      <c r="B34" s="713"/>
      <c r="C34" s="337" t="s">
        <v>109</v>
      </c>
      <c r="D34" s="94"/>
      <c r="E34" s="95">
        <f t="shared" si="16"/>
        <v>9353.8764649596706</v>
      </c>
      <c r="F34" s="95">
        <f t="shared" si="16"/>
        <v>99850.293904371036</v>
      </c>
      <c r="G34" s="96">
        <f t="shared" si="12"/>
        <v>6.2474396860940171E-3</v>
      </c>
      <c r="H34" s="97">
        <f t="shared" ref="H34" si="18">(E34-I34)/I34</f>
        <v>-0.32901938801173058</v>
      </c>
      <c r="I34" s="98">
        <f t="shared" ref="I34:J34" si="19">I13+I20+I27</f>
        <v>13940.60617823515</v>
      </c>
      <c r="J34" s="98">
        <f t="shared" si="19"/>
        <v>149009.39095</v>
      </c>
      <c r="K34" s="378">
        <f t="shared" si="15"/>
        <v>1.2699086684115984E-2</v>
      </c>
      <c r="M34" s="209"/>
      <c r="N34" s="209"/>
      <c r="O34" s="209"/>
      <c r="P34" s="209"/>
      <c r="Q34" s="209"/>
      <c r="R34" s="209"/>
      <c r="S34" s="209"/>
    </row>
    <row r="35" spans="1:20" ht="12.95" customHeight="1">
      <c r="A35" s="712"/>
      <c r="B35" s="713"/>
      <c r="C35" s="310" t="s">
        <v>0</v>
      </c>
      <c r="D35" s="311">
        <f>SUM(D29:D34)</f>
        <v>2282745</v>
      </c>
      <c r="E35" s="312">
        <f>SUM(E29:E34)</f>
        <v>1497233.5764649597</v>
      </c>
      <c r="F35" s="313">
        <f>SUM(F29:F34)</f>
        <v>15988505.787814371</v>
      </c>
      <c r="G35" s="314">
        <f>SUM(G29:G34)</f>
        <v>0.99999999999999989</v>
      </c>
      <c r="H35" s="315">
        <f>(E35-I35)/I35</f>
        <v>0.3638932719857228</v>
      </c>
      <c r="I35" s="316">
        <f>SUM(I29:I34)</f>
        <v>1097764.471178235</v>
      </c>
      <c r="J35" s="317">
        <f>SUM(J29:J34)</f>
        <v>11733996.010359999</v>
      </c>
      <c r="K35" s="379">
        <f>SUM(K29:K34)</f>
        <v>1.0000000000000002</v>
      </c>
      <c r="M35" s="209"/>
      <c r="N35" s="209"/>
      <c r="O35" s="209"/>
      <c r="P35" s="209"/>
      <c r="Q35" s="209"/>
      <c r="R35" s="209"/>
      <c r="S35" s="209"/>
    </row>
    <row r="36" spans="1:20" ht="20.100000000000001" customHeight="1">
      <c r="A36" s="240"/>
      <c r="B36" s="241"/>
      <c r="C36" s="182"/>
      <c r="D36" s="242"/>
      <c r="E36" s="242"/>
      <c r="F36" s="242"/>
      <c r="G36" s="243"/>
      <c r="H36" s="244"/>
      <c r="I36" s="245"/>
      <c r="J36" s="245"/>
      <c r="K36" s="246"/>
    </row>
    <row r="37" spans="1:20" ht="15" customHeight="1">
      <c r="A37" s="703" t="s">
        <v>65</v>
      </c>
      <c r="B37" s="703"/>
      <c r="C37" s="703"/>
      <c r="D37" s="703"/>
      <c r="E37" s="703"/>
      <c r="F37" s="341"/>
      <c r="G37" s="703" t="s">
        <v>66</v>
      </c>
      <c r="H37" s="703"/>
      <c r="I37" s="703"/>
      <c r="J37" s="703"/>
      <c r="K37" s="703"/>
      <c r="M37" s="210"/>
      <c r="N37" s="210"/>
      <c r="O37" s="210"/>
      <c r="P37" s="210"/>
      <c r="Q37" s="210"/>
      <c r="R37" s="210"/>
      <c r="S37" s="210"/>
    </row>
    <row r="38" spans="1:20" ht="15" customHeight="1">
      <c r="A38" s="704" t="str">
        <f>A29</f>
        <v>II. čtvrtletí</v>
      </c>
      <c r="B38" s="698"/>
      <c r="C38" s="698"/>
      <c r="D38" s="698"/>
      <c r="E38" s="698"/>
      <c r="F38" s="341"/>
      <c r="G38" s="705" t="str">
        <f>A29</f>
        <v>II. čtvrtletí</v>
      </c>
      <c r="H38" s="705"/>
      <c r="I38" s="705"/>
      <c r="J38" s="705"/>
      <c r="K38" s="705"/>
      <c r="M38" s="210"/>
      <c r="N38" s="210"/>
      <c r="O38" s="210"/>
      <c r="P38" s="210"/>
      <c r="Q38" s="210"/>
      <c r="R38" s="210"/>
      <c r="S38" s="210"/>
    </row>
    <row r="39" spans="1:20" ht="15" customHeight="1">
      <c r="A39" s="93"/>
      <c r="B39" s="93"/>
      <c r="C39" s="93"/>
      <c r="D39" s="70"/>
      <c r="E39" s="70"/>
      <c r="F39" s="70"/>
      <c r="G39" s="93"/>
      <c r="H39" s="93"/>
      <c r="I39" s="93"/>
      <c r="J39" s="93"/>
      <c r="K39" s="93"/>
      <c r="M39" s="210"/>
      <c r="N39" s="210"/>
      <c r="O39" s="210"/>
      <c r="P39" s="210"/>
      <c r="Q39" s="210"/>
      <c r="R39" s="210"/>
      <c r="S39" s="210"/>
      <c r="T39" s="210"/>
    </row>
    <row r="40" spans="1:20" ht="15" customHeight="1">
      <c r="A40" s="93"/>
      <c r="B40" s="93"/>
      <c r="C40" s="93"/>
      <c r="D40" s="70"/>
      <c r="E40" s="70"/>
      <c r="F40" s="70"/>
      <c r="G40" s="93"/>
      <c r="H40" s="93"/>
      <c r="I40" s="93"/>
      <c r="J40" s="93"/>
      <c r="K40" s="93"/>
    </row>
    <row r="41" spans="1:20" ht="15" customHeight="1">
      <c r="A41" s="93"/>
      <c r="B41" s="93"/>
      <c r="C41" s="93"/>
      <c r="D41" s="70"/>
      <c r="E41" s="70"/>
      <c r="F41" s="70"/>
      <c r="G41" s="93"/>
      <c r="H41" s="93"/>
      <c r="I41" s="93"/>
      <c r="J41" s="93"/>
      <c r="K41" s="93"/>
    </row>
    <row r="42" spans="1:20" ht="15" customHeight="1">
      <c r="A42" s="93"/>
      <c r="B42" s="93"/>
      <c r="C42" s="93">
        <f>E4</f>
        <v>2021</v>
      </c>
      <c r="D42" s="93">
        <f>I4</f>
        <v>2020</v>
      </c>
      <c r="E42" s="70"/>
      <c r="F42" s="70"/>
      <c r="G42" s="70"/>
      <c r="H42" s="93"/>
      <c r="I42" s="93">
        <f>E4</f>
        <v>2021</v>
      </c>
      <c r="J42" s="93">
        <f>I4</f>
        <v>2020</v>
      </c>
      <c r="K42" s="93"/>
    </row>
    <row r="43" spans="1:20" ht="15" customHeight="1">
      <c r="A43" s="93"/>
      <c r="B43" s="93" t="str">
        <f>A8</f>
        <v>duben</v>
      </c>
      <c r="C43" s="67">
        <f>E14</f>
        <v>684724.79810049001</v>
      </c>
      <c r="D43" s="67">
        <f>I14</f>
        <v>449179.02951171761</v>
      </c>
      <c r="E43" s="70"/>
      <c r="F43" s="70"/>
      <c r="G43" s="70"/>
      <c r="H43" s="93" t="str">
        <f>A8</f>
        <v>duben</v>
      </c>
      <c r="I43" s="213">
        <f>E14/E35</f>
        <v>0.45732663818370822</v>
      </c>
      <c r="J43" s="213">
        <f>I14/I35</f>
        <v>0.40917614051547135</v>
      </c>
      <c r="K43" s="93"/>
    </row>
    <row r="44" spans="1:20" ht="15" customHeight="1">
      <c r="A44" s="93"/>
      <c r="B44" s="93" t="str">
        <f>A15</f>
        <v>květen</v>
      </c>
      <c r="C44" s="67">
        <f>E21</f>
        <v>491111.64323276636</v>
      </c>
      <c r="D44" s="67">
        <f>I21</f>
        <v>367686.54771647276</v>
      </c>
      <c r="E44" s="70"/>
      <c r="F44" s="70"/>
      <c r="G44" s="70"/>
      <c r="H44" s="93" t="str">
        <f>A15</f>
        <v>květen</v>
      </c>
      <c r="I44" s="213">
        <f>E21/E35</f>
        <v>0.32801271020938799</v>
      </c>
      <c r="J44" s="213">
        <f>I21/I35</f>
        <v>0.33494119856314286</v>
      </c>
      <c r="K44" s="93"/>
    </row>
    <row r="45" spans="1:20" ht="15" customHeight="1">
      <c r="A45" s="93"/>
      <c r="B45" s="93" t="str">
        <f>A22</f>
        <v>červen</v>
      </c>
      <c r="C45" s="67">
        <f>E28</f>
        <v>321397.13513170317</v>
      </c>
      <c r="D45" s="67">
        <f>I28</f>
        <v>280898.89395004482</v>
      </c>
      <c r="E45" s="70"/>
      <c r="F45" s="70"/>
      <c r="G45" s="70"/>
      <c r="H45" s="93" t="str">
        <f>A22</f>
        <v>červen</v>
      </c>
      <c r="I45" s="213">
        <f>E28/E35</f>
        <v>0.21466065160690373</v>
      </c>
      <c r="J45" s="213">
        <f>I28/I35</f>
        <v>0.2558826609213859</v>
      </c>
      <c r="K45" s="93"/>
    </row>
    <row r="46" spans="1:20" ht="15" customHeight="1">
      <c r="A46" s="93"/>
      <c r="B46" s="93"/>
      <c r="C46" s="67">
        <f>SUM(C43:C45)</f>
        <v>1497233.5764649597</v>
      </c>
      <c r="D46" s="67">
        <f>SUM(D43:D45)</f>
        <v>1097764.4711782353</v>
      </c>
      <c r="E46" s="93"/>
      <c r="F46" s="93"/>
      <c r="G46" s="93"/>
      <c r="H46" s="93"/>
      <c r="I46" s="127">
        <f>SUM(I43:I45)</f>
        <v>0.99999999999999989</v>
      </c>
      <c r="J46" s="127">
        <f>SUM(J43:J45)</f>
        <v>1</v>
      </c>
      <c r="K46" s="93"/>
    </row>
    <row r="47" spans="1:20" ht="1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</row>
    <row r="48" spans="1:20" ht="1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</row>
    <row r="49" spans="1:11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ht="1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1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1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ht="1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ht="1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ht="1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ht="1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ht="1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  <mergeCell ref="A1:K1"/>
    <mergeCell ref="A2:C2"/>
    <mergeCell ref="A3:D3"/>
    <mergeCell ref="E4:G4"/>
    <mergeCell ref="I4:K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3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21" s="205" customFormat="1" ht="15.75">
      <c r="A1" s="697" t="s">
        <v>313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</row>
    <row r="2" spans="1:21" ht="6" customHeight="1">
      <c r="A2" s="716"/>
      <c r="B2" s="716"/>
      <c r="C2" s="716"/>
      <c r="D2" s="206"/>
      <c r="E2" s="206"/>
      <c r="F2" s="207"/>
      <c r="G2" s="208"/>
      <c r="H2" s="208"/>
      <c r="I2" s="208"/>
      <c r="J2" s="75"/>
      <c r="K2" s="75"/>
    </row>
    <row r="3" spans="1:21" ht="12.95" customHeight="1">
      <c r="A3" s="722" t="s">
        <v>310</v>
      </c>
      <c r="B3" s="722"/>
      <c r="C3" s="722"/>
      <c r="D3" s="724"/>
      <c r="E3" s="371"/>
      <c r="F3" s="372"/>
      <c r="G3" s="261"/>
      <c r="H3" s="262"/>
      <c r="I3" s="373"/>
      <c r="J3" s="374"/>
      <c r="K3" s="374"/>
    </row>
    <row r="4" spans="1:21" ht="24.95" customHeight="1">
      <c r="A4" s="253"/>
      <c r="B4" s="253"/>
      <c r="C4" s="253"/>
      <c r="D4" s="263"/>
      <c r="E4" s="725">
        <f>'3.1'!D4</f>
        <v>2021</v>
      </c>
      <c r="F4" s="737"/>
      <c r="G4" s="738"/>
      <c r="H4" s="264"/>
      <c r="I4" s="728">
        <f>E4-1</f>
        <v>2020</v>
      </c>
      <c r="J4" s="739"/>
      <c r="K4" s="739"/>
    </row>
    <row r="5" spans="1:21" ht="24.95" customHeight="1">
      <c r="A5" s="375"/>
      <c r="B5" s="265"/>
      <c r="C5" s="266"/>
      <c r="D5" s="267"/>
      <c r="E5" s="721" t="s">
        <v>65</v>
      </c>
      <c r="F5" s="722"/>
      <c r="G5" s="724" t="s">
        <v>35</v>
      </c>
      <c r="H5" s="732" t="s">
        <v>270</v>
      </c>
      <c r="I5" s="717" t="s">
        <v>65</v>
      </c>
      <c r="J5" s="718"/>
      <c r="K5" s="718" t="s">
        <v>35</v>
      </c>
    </row>
    <row r="6" spans="1:21" ht="18" customHeight="1">
      <c r="A6" s="376"/>
      <c r="B6" s="268"/>
      <c r="C6" s="268"/>
      <c r="D6" s="269"/>
      <c r="E6" s="723"/>
      <c r="F6" s="702"/>
      <c r="G6" s="730"/>
      <c r="H6" s="732"/>
      <c r="I6" s="719"/>
      <c r="J6" s="720"/>
      <c r="K6" s="720"/>
    </row>
    <row r="7" spans="1:21" ht="22.5" customHeight="1">
      <c r="A7" s="735" t="s">
        <v>210</v>
      </c>
      <c r="B7" s="736"/>
      <c r="C7" s="270" t="s">
        <v>237</v>
      </c>
      <c r="D7" s="271" t="s">
        <v>211</v>
      </c>
      <c r="E7" s="339" t="s">
        <v>278</v>
      </c>
      <c r="F7" s="597" t="s">
        <v>273</v>
      </c>
      <c r="G7" s="731"/>
      <c r="H7" s="733"/>
      <c r="I7" s="289" t="s">
        <v>279</v>
      </c>
      <c r="J7" s="329" t="s">
        <v>273</v>
      </c>
      <c r="K7" s="734"/>
    </row>
    <row r="8" spans="1:21" ht="12.95" customHeight="1">
      <c r="A8" s="706" t="str">
        <f>'3.1'!D6</f>
        <v>duben</v>
      </c>
      <c r="B8" s="707"/>
      <c r="C8" s="337" t="s">
        <v>4</v>
      </c>
      <c r="D8" s="99">
        <v>96</v>
      </c>
      <c r="E8" s="95">
        <v>12297.649869999999</v>
      </c>
      <c r="F8" s="95">
        <v>131322.913971</v>
      </c>
      <c r="G8" s="100">
        <f t="shared" ref="G8:G13" si="0">E8/$E$14</f>
        <v>0.3682594959313652</v>
      </c>
      <c r="H8" s="101">
        <f>(E8-I8)/I8</f>
        <v>0.29956124948059265</v>
      </c>
      <c r="I8" s="98">
        <v>9462.9244099999996</v>
      </c>
      <c r="J8" s="98">
        <v>101068.76224000001</v>
      </c>
      <c r="K8" s="377">
        <f>I8/$I$14</f>
        <v>0.42055266144429126</v>
      </c>
      <c r="M8" s="209"/>
      <c r="N8" s="209"/>
      <c r="O8" s="209"/>
      <c r="P8" s="209"/>
      <c r="Q8" s="209"/>
      <c r="R8" s="209"/>
      <c r="S8" s="209"/>
      <c r="T8" s="209"/>
      <c r="U8" s="209"/>
    </row>
    <row r="9" spans="1:21" ht="12.95" customHeight="1">
      <c r="A9" s="708"/>
      <c r="B9" s="709"/>
      <c r="C9" s="337" t="s">
        <v>5</v>
      </c>
      <c r="D9" s="94">
        <v>354</v>
      </c>
      <c r="E9" s="95">
        <v>4259.8964500000002</v>
      </c>
      <c r="F9" s="95">
        <v>45490.156239999997</v>
      </c>
      <c r="G9" s="96">
        <f t="shared" si="0"/>
        <v>0.127564805957255</v>
      </c>
      <c r="H9" s="97">
        <f t="shared" ref="H9:H12" si="1">(E9-I9)/I9</f>
        <v>0.57975454912690683</v>
      </c>
      <c r="I9" s="98">
        <v>2696.5558999999998</v>
      </c>
      <c r="J9" s="98">
        <v>28800.565200000001</v>
      </c>
      <c r="K9" s="378">
        <f t="shared" ref="K9:K13" si="2">I9/$I$14</f>
        <v>0.11984072907524219</v>
      </c>
      <c r="L9" s="210"/>
      <c r="M9" s="209"/>
      <c r="N9" s="209"/>
      <c r="O9" s="209"/>
      <c r="P9" s="209"/>
      <c r="Q9" s="209"/>
      <c r="R9" s="209"/>
      <c r="S9" s="209"/>
    </row>
    <row r="10" spans="1:21" ht="12.95" customHeight="1">
      <c r="A10" s="708"/>
      <c r="B10" s="709"/>
      <c r="C10" s="337" t="s">
        <v>6</v>
      </c>
      <c r="D10" s="94">
        <v>10688</v>
      </c>
      <c r="E10" s="95">
        <v>6258.2120100000002</v>
      </c>
      <c r="F10" s="95">
        <v>66829.56856</v>
      </c>
      <c r="G10" s="96">
        <f t="shared" si="0"/>
        <v>0.1874054005925456</v>
      </c>
      <c r="H10" s="97">
        <f t="shared" si="1"/>
        <v>0.64974437064696788</v>
      </c>
      <c r="I10" s="98">
        <v>3793.4434700000002</v>
      </c>
      <c r="J10" s="98">
        <v>40515.872970000004</v>
      </c>
      <c r="K10" s="378">
        <f t="shared" si="2"/>
        <v>0.16858876582180873</v>
      </c>
      <c r="L10" s="210"/>
      <c r="M10" s="209"/>
      <c r="N10" s="209"/>
      <c r="O10" s="209"/>
      <c r="P10" s="209"/>
      <c r="Q10" s="209"/>
      <c r="R10" s="209"/>
      <c r="S10" s="209"/>
    </row>
    <row r="11" spans="1:21" ht="12.95" customHeight="1">
      <c r="A11" s="708"/>
      <c r="B11" s="709"/>
      <c r="C11" s="337" t="s">
        <v>7</v>
      </c>
      <c r="D11" s="94">
        <v>103425</v>
      </c>
      <c r="E11" s="95">
        <v>9545.3536599999989</v>
      </c>
      <c r="F11" s="95">
        <v>101931.76721000001</v>
      </c>
      <c r="G11" s="96">
        <f t="shared" si="0"/>
        <v>0.28584056014583964</v>
      </c>
      <c r="H11" s="97">
        <f t="shared" si="1"/>
        <v>0.64974436918042333</v>
      </c>
      <c r="I11" s="98">
        <v>5785.9592300000004</v>
      </c>
      <c r="J11" s="98">
        <v>61796.484549999994</v>
      </c>
      <c r="K11" s="378">
        <f t="shared" si="2"/>
        <v>0.25714044070913827</v>
      </c>
      <c r="L11" s="210"/>
      <c r="M11" s="209"/>
      <c r="N11" s="209"/>
      <c r="O11" s="209"/>
      <c r="P11" s="209"/>
      <c r="Q11" s="209"/>
      <c r="R11" s="209"/>
      <c r="S11" s="209"/>
    </row>
    <row r="12" spans="1:21" ht="12.95" customHeight="1">
      <c r="A12" s="708"/>
      <c r="B12" s="709"/>
      <c r="C12" s="337" t="s">
        <v>107</v>
      </c>
      <c r="D12" s="94">
        <v>16</v>
      </c>
      <c r="E12" s="95">
        <v>380.935</v>
      </c>
      <c r="F12" s="95">
        <v>4068.1060000000002</v>
      </c>
      <c r="G12" s="96">
        <f t="shared" si="0"/>
        <v>1.1407295911459758E-2</v>
      </c>
      <c r="H12" s="97">
        <f t="shared" si="1"/>
        <v>0.1568514908013095</v>
      </c>
      <c r="I12" s="98">
        <v>329.286</v>
      </c>
      <c r="J12" s="98">
        <v>3516.768</v>
      </c>
      <c r="K12" s="378">
        <f t="shared" si="2"/>
        <v>1.4634176252111148E-2</v>
      </c>
      <c r="L12" s="210"/>
      <c r="M12" s="209"/>
      <c r="N12" s="209"/>
      <c r="O12" s="209"/>
      <c r="P12" s="209"/>
      <c r="Q12" s="209"/>
      <c r="R12" s="209"/>
      <c r="S12" s="209"/>
    </row>
    <row r="13" spans="1:21" ht="12.95" customHeight="1">
      <c r="A13" s="708"/>
      <c r="B13" s="709"/>
      <c r="C13" s="337" t="s">
        <v>109</v>
      </c>
      <c r="D13" s="102"/>
      <c r="E13" s="95">
        <v>651.93200000000002</v>
      </c>
      <c r="F13" s="95">
        <v>6961.7820000000002</v>
      </c>
      <c r="G13" s="96">
        <f t="shared" si="0"/>
        <v>1.9522441461534864E-2</v>
      </c>
      <c r="H13" s="97">
        <f>(E13-I13)/I13</f>
        <v>0.5056340142495872</v>
      </c>
      <c r="I13" s="98">
        <v>432.995</v>
      </c>
      <c r="J13" s="98">
        <v>4624.5920000000006</v>
      </c>
      <c r="K13" s="378">
        <f t="shared" si="2"/>
        <v>1.9243226697408532E-2</v>
      </c>
      <c r="L13" s="210"/>
      <c r="M13" s="209"/>
      <c r="N13" s="209"/>
      <c r="O13" s="209"/>
      <c r="P13" s="209"/>
      <c r="Q13" s="209"/>
      <c r="R13" s="209"/>
      <c r="S13" s="209"/>
    </row>
    <row r="14" spans="1:21" ht="12.95" customHeight="1">
      <c r="A14" s="710"/>
      <c r="B14" s="711"/>
      <c r="C14" s="310" t="s">
        <v>0</v>
      </c>
      <c r="D14" s="311">
        <v>114579</v>
      </c>
      <c r="E14" s="312">
        <v>33393.978989999996</v>
      </c>
      <c r="F14" s="313">
        <v>356604.29398100002</v>
      </c>
      <c r="G14" s="314">
        <f>SUM(G8:G13)</f>
        <v>0.99999999999999989</v>
      </c>
      <c r="H14" s="315">
        <f>(E14-I14)/I14</f>
        <v>0.48410006589699095</v>
      </c>
      <c r="I14" s="316">
        <v>22501.164009999997</v>
      </c>
      <c r="J14" s="317">
        <v>240323.04496000003</v>
      </c>
      <c r="K14" s="379">
        <f>SUM(K8:K13)</f>
        <v>1.0000000000000002</v>
      </c>
      <c r="L14" s="210"/>
      <c r="M14" s="209"/>
      <c r="N14" s="209"/>
      <c r="O14" s="209"/>
      <c r="P14" s="209"/>
      <c r="Q14" s="209"/>
      <c r="R14" s="209"/>
      <c r="S14" s="209"/>
    </row>
    <row r="15" spans="1:21" ht="12.95" customHeight="1">
      <c r="A15" s="706" t="str">
        <f>'3.1'!E6</f>
        <v>květen</v>
      </c>
      <c r="B15" s="707"/>
      <c r="C15" s="337" t="s">
        <v>4</v>
      </c>
      <c r="D15" s="99">
        <v>97</v>
      </c>
      <c r="E15" s="95">
        <v>10688.761829999998</v>
      </c>
      <c r="F15" s="95">
        <v>114210.48784</v>
      </c>
      <c r="G15" s="100">
        <f>E15/$E$21</f>
        <v>0.44901034805189477</v>
      </c>
      <c r="H15" s="101">
        <f>(E15-I15)/I15</f>
        <v>0.26343559416543971</v>
      </c>
      <c r="I15" s="98">
        <v>8460.07654</v>
      </c>
      <c r="J15" s="98">
        <v>90367.15217999999</v>
      </c>
      <c r="K15" s="377">
        <f>I15/$I$21</f>
        <v>0.46421105276286412</v>
      </c>
      <c r="L15" s="210"/>
      <c r="M15" s="209"/>
      <c r="N15" s="209"/>
      <c r="O15" s="209"/>
      <c r="P15" s="209"/>
      <c r="Q15" s="209"/>
      <c r="R15" s="209"/>
      <c r="S15" s="209"/>
    </row>
    <row r="16" spans="1:21" ht="12.95" customHeight="1">
      <c r="A16" s="708"/>
      <c r="B16" s="709"/>
      <c r="C16" s="337" t="s">
        <v>5</v>
      </c>
      <c r="D16" s="94">
        <v>354</v>
      </c>
      <c r="E16" s="95">
        <v>3109.4715099999999</v>
      </c>
      <c r="F16" s="95">
        <v>33225.014080000001</v>
      </c>
      <c r="G16" s="96">
        <f t="shared" ref="G16:G20" si="3">E16/$E$21</f>
        <v>0.1306217602345576</v>
      </c>
      <c r="H16" s="97">
        <f t="shared" ref="H16:H18" si="4">(E16-I16)/I16</f>
        <v>0.41332916837917993</v>
      </c>
      <c r="I16" s="98">
        <v>2200.1042500000003</v>
      </c>
      <c r="J16" s="98">
        <v>23500.6335</v>
      </c>
      <c r="K16" s="378">
        <f t="shared" ref="K16:K20" si="5">I16/$I$21</f>
        <v>0.12072145036178972</v>
      </c>
      <c r="L16" s="211"/>
      <c r="M16" s="209"/>
      <c r="N16" s="209"/>
      <c r="O16" s="209"/>
      <c r="P16" s="209"/>
      <c r="Q16" s="209"/>
      <c r="R16" s="209"/>
      <c r="S16" s="209"/>
    </row>
    <row r="17" spans="1:20" ht="12.95" customHeight="1">
      <c r="A17" s="708"/>
      <c r="B17" s="709"/>
      <c r="C17" s="337" t="s">
        <v>6</v>
      </c>
      <c r="D17" s="94">
        <v>10687</v>
      </c>
      <c r="E17" s="95">
        <v>3615.6481599999997</v>
      </c>
      <c r="F17" s="95">
        <v>38633.5622</v>
      </c>
      <c r="G17" s="96">
        <f t="shared" si="3"/>
        <v>0.15188507935486417</v>
      </c>
      <c r="H17" s="97">
        <f t="shared" si="4"/>
        <v>0.33135438096693781</v>
      </c>
      <c r="I17" s="98">
        <v>2715.7669000000001</v>
      </c>
      <c r="J17" s="98">
        <v>29008.735710000001</v>
      </c>
      <c r="K17" s="378">
        <f>I17/$I$21</f>
        <v>0.14901626548493849</v>
      </c>
      <c r="L17" s="210"/>
      <c r="M17" s="209"/>
      <c r="N17" s="209"/>
      <c r="O17" s="209"/>
      <c r="P17" s="209"/>
      <c r="Q17" s="209"/>
      <c r="R17" s="209"/>
      <c r="S17" s="209"/>
    </row>
    <row r="18" spans="1:20" ht="12.95" customHeight="1">
      <c r="A18" s="708"/>
      <c r="B18" s="709"/>
      <c r="C18" s="337" t="s">
        <v>7</v>
      </c>
      <c r="D18" s="94">
        <v>103382</v>
      </c>
      <c r="E18" s="95">
        <v>5514.7764999999999</v>
      </c>
      <c r="F18" s="95">
        <v>58926.329299999998</v>
      </c>
      <c r="G18" s="96">
        <f t="shared" si="3"/>
        <v>0.23166310140277591</v>
      </c>
      <c r="H18" s="97">
        <f t="shared" si="4"/>
        <v>0.33135438494883096</v>
      </c>
      <c r="I18" s="98">
        <v>4142.2303200000006</v>
      </c>
      <c r="J18" s="98">
        <v>44246.077399999995</v>
      </c>
      <c r="K18" s="378">
        <f>I18/$I$21</f>
        <v>0.22728743511266811</v>
      </c>
      <c r="L18" s="210"/>
      <c r="M18" s="209"/>
      <c r="N18" s="209"/>
      <c r="O18" s="209"/>
      <c r="P18" s="209"/>
      <c r="Q18" s="209"/>
      <c r="R18" s="209"/>
      <c r="S18" s="209"/>
    </row>
    <row r="19" spans="1:20" ht="12.95" customHeight="1">
      <c r="A19" s="708"/>
      <c r="B19" s="709"/>
      <c r="C19" s="337" t="s">
        <v>107</v>
      </c>
      <c r="D19" s="94">
        <v>16</v>
      </c>
      <c r="E19" s="95">
        <v>417.55200000000002</v>
      </c>
      <c r="F19" s="95">
        <v>4461.7749999999996</v>
      </c>
      <c r="G19" s="96">
        <f t="shared" si="3"/>
        <v>1.7540401014788522E-2</v>
      </c>
      <c r="H19" s="97">
        <f>(E19-I19)/I19</f>
        <v>0.15032852597214763</v>
      </c>
      <c r="I19" s="98">
        <v>362.98500000000001</v>
      </c>
      <c r="J19" s="98">
        <v>3877.09</v>
      </c>
      <c r="K19" s="378">
        <f>I19/$I$21</f>
        <v>1.9917272401784706E-2</v>
      </c>
      <c r="L19" s="210"/>
      <c r="M19" s="209"/>
      <c r="N19" s="209"/>
      <c r="O19" s="209"/>
      <c r="P19" s="209"/>
      <c r="Q19" s="209"/>
      <c r="R19" s="209"/>
      <c r="S19" s="209"/>
    </row>
    <row r="20" spans="1:20" ht="12.95" customHeight="1">
      <c r="A20" s="708"/>
      <c r="B20" s="709"/>
      <c r="C20" s="337" t="s">
        <v>109</v>
      </c>
      <c r="D20" s="102"/>
      <c r="E20" s="95">
        <v>458.947</v>
      </c>
      <c r="F20" s="95">
        <v>4903.8900000000003</v>
      </c>
      <c r="G20" s="96">
        <f t="shared" si="3"/>
        <v>1.9279309941119066E-2</v>
      </c>
      <c r="H20" s="97">
        <f t="shared" ref="H20" si="6">(E20-I20)/I20</f>
        <v>0.33620305644435772</v>
      </c>
      <c r="I20" s="98">
        <v>343.471</v>
      </c>
      <c r="J20" s="98">
        <v>3668.8160000000003</v>
      </c>
      <c r="K20" s="378">
        <f t="shared" si="5"/>
        <v>1.8846523875954636E-2</v>
      </c>
      <c r="L20" s="210"/>
      <c r="M20" s="209"/>
      <c r="N20" s="209"/>
      <c r="O20" s="209"/>
      <c r="P20" s="209"/>
      <c r="Q20" s="209"/>
      <c r="R20" s="209"/>
      <c r="S20" s="209"/>
    </row>
    <row r="21" spans="1:20" ht="12.95" customHeight="1">
      <c r="A21" s="710"/>
      <c r="B21" s="711"/>
      <c r="C21" s="310" t="s">
        <v>0</v>
      </c>
      <c r="D21" s="311">
        <v>114536</v>
      </c>
      <c r="E21" s="312">
        <v>23805.156999999996</v>
      </c>
      <c r="F21" s="313">
        <v>254361.05841999999</v>
      </c>
      <c r="G21" s="314">
        <f>SUM(G15:G20)</f>
        <v>1</v>
      </c>
      <c r="H21" s="315">
        <f>(E21-I21)/I21</f>
        <v>0.30620768499043172</v>
      </c>
      <c r="I21" s="316">
        <v>18224.634010000005</v>
      </c>
      <c r="J21" s="317">
        <v>194668.50478999995</v>
      </c>
      <c r="K21" s="379">
        <f>SUM(K15:K20)</f>
        <v>0.99999999999999989</v>
      </c>
      <c r="L21" s="210"/>
      <c r="M21" s="209"/>
      <c r="N21" s="209"/>
      <c r="O21" s="209"/>
      <c r="P21" s="209"/>
      <c r="Q21" s="209"/>
      <c r="R21" s="209"/>
      <c r="S21" s="209"/>
    </row>
    <row r="22" spans="1:20" ht="12.95" customHeight="1">
      <c r="A22" s="712" t="str">
        <f>'3.1'!F6</f>
        <v>červen</v>
      </c>
      <c r="B22" s="713"/>
      <c r="C22" s="336" t="s">
        <v>4</v>
      </c>
      <c r="D22" s="99">
        <v>97</v>
      </c>
      <c r="E22" s="242">
        <v>7692.3978399999996</v>
      </c>
      <c r="F22" s="242">
        <v>82157.886010000002</v>
      </c>
      <c r="G22" s="100">
        <f>E22/$E$28</f>
        <v>0.61908852812386239</v>
      </c>
      <c r="H22" s="101">
        <f>(E22-I22)/I22</f>
        <v>9.938064326881095E-3</v>
      </c>
      <c r="I22" s="454">
        <v>7616.7025599999997</v>
      </c>
      <c r="J22" s="454">
        <v>81362.377199999988</v>
      </c>
      <c r="K22" s="377">
        <f>I22/$I$28</f>
        <v>0.57281770156288248</v>
      </c>
      <c r="L22" s="95"/>
      <c r="M22" s="209"/>
      <c r="N22" s="209"/>
      <c r="O22" s="209"/>
      <c r="P22" s="209"/>
      <c r="Q22" s="209"/>
      <c r="R22" s="209"/>
      <c r="S22" s="209"/>
      <c r="T22" s="95"/>
    </row>
    <row r="23" spans="1:20" ht="12.95" customHeight="1">
      <c r="A23" s="712"/>
      <c r="B23" s="713"/>
      <c r="C23" s="337" t="s">
        <v>5</v>
      </c>
      <c r="D23" s="94">
        <v>354</v>
      </c>
      <c r="E23" s="95">
        <v>1869.6494299999999</v>
      </c>
      <c r="F23" s="95">
        <v>19968.603739999999</v>
      </c>
      <c r="G23" s="96">
        <f t="shared" ref="G23:G27" si="7">E23/$E$28</f>
        <v>0.15047044339120119</v>
      </c>
      <c r="H23" s="97">
        <f t="shared" ref="H23:H27" si="8">(E23-I23)/I23</f>
        <v>3.0751045691782976E-2</v>
      </c>
      <c r="I23" s="98">
        <v>1813.8709999999999</v>
      </c>
      <c r="J23" s="98">
        <v>19375.95134</v>
      </c>
      <c r="K23" s="378">
        <f t="shared" ref="K23:K27" si="9">I23/$I$28</f>
        <v>0.13641302242890357</v>
      </c>
      <c r="L23" s="95"/>
      <c r="M23" s="209"/>
      <c r="N23" s="209"/>
      <c r="O23" s="209"/>
      <c r="P23" s="209"/>
      <c r="Q23" s="209"/>
      <c r="R23" s="209"/>
      <c r="S23" s="209"/>
      <c r="T23" s="95"/>
    </row>
    <row r="24" spans="1:20" ht="12.95" customHeight="1">
      <c r="A24" s="712"/>
      <c r="B24" s="713"/>
      <c r="C24" s="337" t="s">
        <v>6</v>
      </c>
      <c r="D24" s="94">
        <v>10680</v>
      </c>
      <c r="E24" s="95">
        <v>868.51620000000003</v>
      </c>
      <c r="F24" s="95">
        <v>9276.1004599999997</v>
      </c>
      <c r="G24" s="96">
        <f t="shared" si="7"/>
        <v>6.9898674911713893E-2</v>
      </c>
      <c r="H24" s="97">
        <f t="shared" si="8"/>
        <v>-0.31669991932803671</v>
      </c>
      <c r="I24" s="98">
        <v>1271.0611699999999</v>
      </c>
      <c r="J24" s="98">
        <v>13577.602579999999</v>
      </c>
      <c r="K24" s="378">
        <f t="shared" si="9"/>
        <v>9.5590753637782633E-2</v>
      </c>
      <c r="L24" s="95"/>
      <c r="M24" s="209"/>
      <c r="N24" s="209"/>
      <c r="O24" s="209"/>
      <c r="P24" s="209"/>
      <c r="Q24" s="209"/>
      <c r="R24" s="209"/>
      <c r="S24" s="209"/>
      <c r="T24" s="95"/>
    </row>
    <row r="25" spans="1:20" ht="12.95" customHeight="1">
      <c r="A25" s="712"/>
      <c r="B25" s="713"/>
      <c r="C25" s="337" t="s">
        <v>7</v>
      </c>
      <c r="D25" s="94">
        <v>103370</v>
      </c>
      <c r="E25" s="95">
        <v>1324.7065399999999</v>
      </c>
      <c r="F25" s="95">
        <v>14148.325640000001</v>
      </c>
      <c r="G25" s="96">
        <f t="shared" si="7"/>
        <v>0.10661313144519505</v>
      </c>
      <c r="H25" s="97">
        <f t="shared" si="8"/>
        <v>-0.31669991653690854</v>
      </c>
      <c r="I25" s="98">
        <v>1938.6892700000001</v>
      </c>
      <c r="J25" s="98">
        <v>20710.100630000001</v>
      </c>
      <c r="K25" s="378">
        <f t="shared" si="9"/>
        <v>0.14580003918205028</v>
      </c>
      <c r="L25" s="95"/>
      <c r="M25" s="209"/>
      <c r="N25" s="209"/>
      <c r="O25" s="209"/>
      <c r="P25" s="209"/>
      <c r="Q25" s="209"/>
      <c r="R25" s="209"/>
      <c r="S25" s="209"/>
      <c r="T25" s="95"/>
    </row>
    <row r="26" spans="1:20" ht="12.95" customHeight="1">
      <c r="A26" s="712"/>
      <c r="B26" s="713"/>
      <c r="C26" s="337" t="s">
        <v>107</v>
      </c>
      <c r="D26" s="94">
        <v>16</v>
      </c>
      <c r="E26" s="95">
        <v>439.42</v>
      </c>
      <c r="F26" s="95">
        <v>4692.7740000000003</v>
      </c>
      <c r="G26" s="96">
        <f t="shared" si="7"/>
        <v>3.5364770086850794E-2</v>
      </c>
      <c r="H26" s="97">
        <f t="shared" si="8"/>
        <v>7.7361002483652755E-2</v>
      </c>
      <c r="I26" s="98">
        <v>407.86700000000002</v>
      </c>
      <c r="J26" s="98">
        <v>4356.54</v>
      </c>
      <c r="K26" s="378">
        <f t="shared" si="9"/>
        <v>3.0673829737070397E-2</v>
      </c>
      <c r="L26" s="95"/>
      <c r="M26" s="209"/>
      <c r="N26" s="209"/>
      <c r="O26" s="209"/>
      <c r="P26" s="209"/>
      <c r="Q26" s="209"/>
      <c r="R26" s="209"/>
      <c r="S26" s="209"/>
      <c r="T26" s="95"/>
    </row>
    <row r="27" spans="1:20" ht="12.95" customHeight="1">
      <c r="A27" s="712"/>
      <c r="B27" s="713"/>
      <c r="C27" s="337" t="s">
        <v>109</v>
      </c>
      <c r="D27" s="102"/>
      <c r="E27" s="95">
        <v>230.67000000000002</v>
      </c>
      <c r="F27" s="95">
        <v>2463.64</v>
      </c>
      <c r="G27" s="96">
        <f t="shared" si="7"/>
        <v>1.8564452041176717E-2</v>
      </c>
      <c r="H27" s="97">
        <f t="shared" si="8"/>
        <v>-7.2549193049044211E-2</v>
      </c>
      <c r="I27" s="98">
        <v>248.714</v>
      </c>
      <c r="J27" s="98">
        <v>2656.7950000000001</v>
      </c>
      <c r="K27" s="378">
        <f t="shared" si="9"/>
        <v>1.8704653451310664E-2</v>
      </c>
      <c r="L27" s="95"/>
      <c r="M27" s="209"/>
      <c r="N27" s="209"/>
      <c r="O27" s="209"/>
      <c r="P27" s="209"/>
      <c r="Q27" s="209"/>
      <c r="R27" s="209"/>
      <c r="S27" s="209"/>
      <c r="T27" s="95"/>
    </row>
    <row r="28" spans="1:20" ht="12.95" customHeight="1">
      <c r="A28" s="712"/>
      <c r="B28" s="713"/>
      <c r="C28" s="310" t="s">
        <v>0</v>
      </c>
      <c r="D28" s="311">
        <v>114517</v>
      </c>
      <c r="E28" s="312">
        <v>12425.360009999999</v>
      </c>
      <c r="F28" s="313">
        <v>132707.32985000001</v>
      </c>
      <c r="G28" s="314">
        <f>SUM(G22:G27)</f>
        <v>1</v>
      </c>
      <c r="H28" s="315">
        <f>(E28-I28)/I28</f>
        <v>-6.5544951249933758E-2</v>
      </c>
      <c r="I28" s="316">
        <v>13296.904999999999</v>
      </c>
      <c r="J28" s="317">
        <v>142039.36675000002</v>
      </c>
      <c r="K28" s="379">
        <f>SUM(K22:K27)</f>
        <v>1.0000000000000002</v>
      </c>
      <c r="M28" s="209"/>
      <c r="N28" s="209"/>
      <c r="O28" s="209"/>
      <c r="P28" s="209"/>
      <c r="Q28" s="209"/>
      <c r="R28" s="209"/>
      <c r="S28" s="209"/>
    </row>
    <row r="29" spans="1:20" ht="12.95" customHeight="1">
      <c r="A29" s="714" t="str">
        <f>'3.1'!G6</f>
        <v>II. čtvrtletí</v>
      </c>
      <c r="B29" s="715"/>
      <c r="C29" s="337" t="s">
        <v>4</v>
      </c>
      <c r="D29" s="94">
        <f>D22</f>
        <v>97</v>
      </c>
      <c r="E29" s="95">
        <f>E8+E15+E22</f>
        <v>30678.809539999995</v>
      </c>
      <c r="F29" s="95">
        <f>F8+F15+F22</f>
        <v>327691.28782100003</v>
      </c>
      <c r="G29" s="96">
        <f>E29/$E$35</f>
        <v>0.44063241104107947</v>
      </c>
      <c r="H29" s="97">
        <f>(E29-I29)/I29</f>
        <v>0.20122026976498739</v>
      </c>
      <c r="I29" s="98">
        <f>I8+I15+I22</f>
        <v>25539.703509999999</v>
      </c>
      <c r="J29" s="98">
        <f>J8+J15+J22</f>
        <v>272798.29161999997</v>
      </c>
      <c r="K29" s="378">
        <f>I29/$I$35</f>
        <v>0.47275871221298987</v>
      </c>
      <c r="M29" s="209"/>
      <c r="N29" s="209"/>
      <c r="O29" s="209"/>
      <c r="P29" s="209"/>
      <c r="Q29" s="209"/>
      <c r="R29" s="209"/>
      <c r="S29" s="209"/>
    </row>
    <row r="30" spans="1:20" ht="12.95" customHeight="1">
      <c r="A30" s="712"/>
      <c r="B30" s="713"/>
      <c r="C30" s="337" t="s">
        <v>5</v>
      </c>
      <c r="D30" s="94">
        <f t="shared" ref="D30:D33" si="10">D23</f>
        <v>354</v>
      </c>
      <c r="E30" s="95">
        <f>E9+E16+E23</f>
        <v>9239.0173899999991</v>
      </c>
      <c r="F30" s="95">
        <f t="shared" ref="F30" si="11">F9+F16+F23</f>
        <v>98683.774059999996</v>
      </c>
      <c r="G30" s="96">
        <f t="shared" ref="G30:G34" si="12">E30/$E$35</f>
        <v>0.13269779920561292</v>
      </c>
      <c r="H30" s="97">
        <f t="shared" ref="H30:H32" si="13">(E30-I30)/I30</f>
        <v>0.37679375648230162</v>
      </c>
      <c r="I30" s="98">
        <f>I9+I16+I23</f>
        <v>6710.5311499999998</v>
      </c>
      <c r="J30" s="98">
        <f t="shared" ref="J30" si="14">J9+J16+J23</f>
        <v>71677.150040000008</v>
      </c>
      <c r="K30" s="378">
        <f t="shared" ref="K30:K34" si="15">I30/$I$35</f>
        <v>0.12421687133121907</v>
      </c>
      <c r="M30" s="209"/>
      <c r="N30" s="209"/>
      <c r="O30" s="209"/>
      <c r="P30" s="209"/>
      <c r="Q30" s="209"/>
      <c r="R30" s="209"/>
      <c r="S30" s="209"/>
    </row>
    <row r="31" spans="1:20" ht="12.95" customHeight="1">
      <c r="A31" s="712"/>
      <c r="B31" s="713"/>
      <c r="C31" s="337" t="s">
        <v>6</v>
      </c>
      <c r="D31" s="94">
        <f t="shared" si="10"/>
        <v>10680</v>
      </c>
      <c r="E31" s="95">
        <f t="shared" ref="E31:F34" si="16">E10+E17+E24</f>
        <v>10742.37637</v>
      </c>
      <c r="F31" s="95">
        <f t="shared" si="16"/>
        <v>114739.23122</v>
      </c>
      <c r="G31" s="96">
        <f t="shared" si="12"/>
        <v>0.15429018502338601</v>
      </c>
      <c r="H31" s="97">
        <f t="shared" si="13"/>
        <v>0.38071998062936491</v>
      </c>
      <c r="I31" s="98">
        <f t="shared" ref="I31:J33" si="17">I10+I17+I24</f>
        <v>7780.2715400000006</v>
      </c>
      <c r="J31" s="98">
        <f t="shared" si="17"/>
        <v>83102.211260000011</v>
      </c>
      <c r="K31" s="378">
        <f t="shared" si="15"/>
        <v>0.14401855340558634</v>
      </c>
      <c r="M31" s="209"/>
      <c r="N31" s="209"/>
      <c r="O31" s="209"/>
      <c r="P31" s="209"/>
      <c r="Q31" s="209"/>
      <c r="R31" s="209"/>
      <c r="S31" s="209"/>
    </row>
    <row r="32" spans="1:20" ht="12.95" customHeight="1">
      <c r="A32" s="712"/>
      <c r="B32" s="713"/>
      <c r="C32" s="337" t="s">
        <v>7</v>
      </c>
      <c r="D32" s="94">
        <f t="shared" si="10"/>
        <v>103370</v>
      </c>
      <c r="E32" s="95">
        <f>E11+E18+E25</f>
        <v>16384.8367</v>
      </c>
      <c r="F32" s="95">
        <f t="shared" si="16"/>
        <v>175006.42215</v>
      </c>
      <c r="G32" s="96">
        <f t="shared" si="12"/>
        <v>0.23533149453606098</v>
      </c>
      <c r="H32" s="97">
        <f t="shared" si="13"/>
        <v>0.38071998109440519</v>
      </c>
      <c r="I32" s="98">
        <f>I11+I18+I25</f>
        <v>11866.878820000002</v>
      </c>
      <c r="J32" s="98">
        <f t="shared" si="17"/>
        <v>126752.66257999999</v>
      </c>
      <c r="K32" s="378">
        <f t="shared" si="15"/>
        <v>0.21966466238475163</v>
      </c>
      <c r="M32" s="209"/>
      <c r="N32" s="209"/>
      <c r="O32" s="209"/>
      <c r="P32" s="209"/>
      <c r="Q32" s="209"/>
      <c r="R32" s="209"/>
      <c r="S32" s="209"/>
    </row>
    <row r="33" spans="1:20" ht="12.95" customHeight="1">
      <c r="A33" s="712"/>
      <c r="B33" s="713"/>
      <c r="C33" s="337" t="s">
        <v>107</v>
      </c>
      <c r="D33" s="94">
        <f t="shared" si="10"/>
        <v>16</v>
      </c>
      <c r="E33" s="95">
        <f>E12+E19+E26</f>
        <v>1237.9070000000002</v>
      </c>
      <c r="F33" s="95">
        <f t="shared" si="16"/>
        <v>13222.654999999999</v>
      </c>
      <c r="G33" s="96">
        <f t="shared" si="12"/>
        <v>1.7779762456018356E-2</v>
      </c>
      <c r="H33" s="97">
        <f>(E33-I33)/I33</f>
        <v>0.12522883492798198</v>
      </c>
      <c r="I33" s="98">
        <f>I12+I19+I26</f>
        <v>1100.1379999999999</v>
      </c>
      <c r="J33" s="98">
        <f t="shared" si="17"/>
        <v>11750.398000000001</v>
      </c>
      <c r="K33" s="378">
        <f t="shared" si="15"/>
        <v>2.036436421170397E-2</v>
      </c>
      <c r="M33" s="209"/>
      <c r="N33" s="209"/>
      <c r="O33" s="209"/>
      <c r="P33" s="209"/>
      <c r="Q33" s="209"/>
      <c r="R33" s="209"/>
      <c r="S33" s="209"/>
    </row>
    <row r="34" spans="1:20" ht="12.95" customHeight="1">
      <c r="A34" s="712"/>
      <c r="B34" s="713"/>
      <c r="C34" s="337" t="s">
        <v>109</v>
      </c>
      <c r="D34" s="94"/>
      <c r="E34" s="95">
        <f t="shared" si="16"/>
        <v>1341.549</v>
      </c>
      <c r="F34" s="95">
        <f t="shared" si="16"/>
        <v>14329.312</v>
      </c>
      <c r="G34" s="96">
        <f t="shared" si="12"/>
        <v>1.9268347737842154E-2</v>
      </c>
      <c r="H34" s="97">
        <f t="shared" ref="H34" si="18">(E34-I34)/I34</f>
        <v>0.30859849002126444</v>
      </c>
      <c r="I34" s="98">
        <f t="shared" ref="I34:J34" si="19">I13+I20+I27</f>
        <v>1025.18</v>
      </c>
      <c r="J34" s="98">
        <f t="shared" si="19"/>
        <v>10950.203000000001</v>
      </c>
      <c r="K34" s="378">
        <f t="shared" si="15"/>
        <v>1.8976836453749146E-2</v>
      </c>
      <c r="M34" s="209"/>
      <c r="N34" s="209"/>
      <c r="O34" s="209"/>
      <c r="P34" s="209"/>
      <c r="Q34" s="209"/>
      <c r="R34" s="209"/>
      <c r="S34" s="209"/>
    </row>
    <row r="35" spans="1:20" ht="12.95" customHeight="1">
      <c r="A35" s="712"/>
      <c r="B35" s="713"/>
      <c r="C35" s="310" t="s">
        <v>0</v>
      </c>
      <c r="D35" s="311">
        <f>SUM(D29:D34)</f>
        <v>114517</v>
      </c>
      <c r="E35" s="312">
        <f>SUM(E29:E34)</f>
        <v>69624.495999999999</v>
      </c>
      <c r="F35" s="313">
        <f>SUM(F29:F34)</f>
        <v>743672.68225100008</v>
      </c>
      <c r="G35" s="314">
        <f>SUM(G29:G34)</f>
        <v>0.99999999999999978</v>
      </c>
      <c r="H35" s="315">
        <f>(E35-I35)/I35</f>
        <v>0.28880067282497851</v>
      </c>
      <c r="I35" s="316">
        <f>SUM(I29:I34)</f>
        <v>54022.703020000001</v>
      </c>
      <c r="J35" s="317">
        <f>SUM(J29:J34)</f>
        <v>577030.91650000005</v>
      </c>
      <c r="K35" s="379">
        <f>SUM(K29:K34)</f>
        <v>1</v>
      </c>
      <c r="M35" s="209"/>
      <c r="N35" s="209"/>
      <c r="O35" s="209"/>
      <c r="P35" s="209"/>
      <c r="Q35" s="209"/>
      <c r="R35" s="209"/>
      <c r="S35" s="209"/>
    </row>
    <row r="36" spans="1:20" ht="20.100000000000001" customHeight="1">
      <c r="A36" s="240"/>
      <c r="B36" s="241"/>
      <c r="C36" s="182"/>
      <c r="D36" s="242"/>
      <c r="E36" s="242"/>
      <c r="F36" s="242"/>
      <c r="G36" s="243"/>
      <c r="H36" s="244"/>
      <c r="I36" s="245"/>
      <c r="J36" s="245"/>
      <c r="K36" s="246"/>
    </row>
    <row r="37" spans="1:20" ht="15" customHeight="1">
      <c r="A37" s="703" t="s">
        <v>65</v>
      </c>
      <c r="B37" s="703"/>
      <c r="C37" s="703"/>
      <c r="D37" s="703"/>
      <c r="E37" s="703"/>
      <c r="F37" s="341"/>
      <c r="G37" s="703" t="s">
        <v>66</v>
      </c>
      <c r="H37" s="703"/>
      <c r="I37" s="703"/>
      <c r="J37" s="703"/>
      <c r="K37" s="703"/>
      <c r="M37" s="210"/>
      <c r="N37" s="210"/>
      <c r="O37" s="210"/>
      <c r="P37" s="210"/>
      <c r="Q37" s="210"/>
      <c r="R37" s="210"/>
      <c r="S37" s="210"/>
    </row>
    <row r="38" spans="1:20" ht="15" customHeight="1">
      <c r="A38" s="704" t="str">
        <f>A29</f>
        <v>II. čtvrtletí</v>
      </c>
      <c r="B38" s="698"/>
      <c r="C38" s="698"/>
      <c r="D38" s="698"/>
      <c r="E38" s="698"/>
      <c r="F38" s="341"/>
      <c r="G38" s="705" t="str">
        <f>A29</f>
        <v>II. čtvrtletí</v>
      </c>
      <c r="H38" s="705"/>
      <c r="I38" s="705"/>
      <c r="J38" s="705"/>
      <c r="K38" s="705"/>
      <c r="M38" s="210"/>
      <c r="N38" s="210"/>
      <c r="O38" s="210"/>
      <c r="P38" s="210"/>
      <c r="Q38" s="210"/>
      <c r="R38" s="210"/>
      <c r="S38" s="210"/>
    </row>
    <row r="39" spans="1:20" ht="15" customHeight="1">
      <c r="A39" s="93"/>
      <c r="B39" s="93"/>
      <c r="C39" s="93"/>
      <c r="D39" s="70"/>
      <c r="E39" s="70"/>
      <c r="F39" s="70"/>
      <c r="G39" s="93"/>
      <c r="H39" s="93"/>
      <c r="I39" s="93"/>
      <c r="J39" s="93"/>
      <c r="K39" s="93"/>
      <c r="M39" s="210"/>
      <c r="N39" s="210"/>
      <c r="O39" s="210"/>
      <c r="P39" s="210"/>
      <c r="Q39" s="210"/>
      <c r="R39" s="210"/>
      <c r="S39" s="210"/>
      <c r="T39" s="210"/>
    </row>
    <row r="40" spans="1:20" ht="15" customHeight="1">
      <c r="A40" s="93"/>
      <c r="B40" s="93"/>
      <c r="C40" s="93"/>
      <c r="D40" s="70"/>
      <c r="E40" s="70"/>
      <c r="F40" s="70"/>
      <c r="G40" s="93"/>
      <c r="H40" s="93"/>
      <c r="I40" s="93"/>
      <c r="J40" s="93"/>
      <c r="K40" s="93"/>
    </row>
    <row r="41" spans="1:20" ht="15" customHeight="1">
      <c r="A41" s="93"/>
      <c r="B41" s="93"/>
      <c r="C41" s="93"/>
      <c r="D41" s="70"/>
      <c r="E41" s="70"/>
      <c r="F41" s="70"/>
      <c r="G41" s="93"/>
      <c r="H41" s="93"/>
      <c r="I41" s="93"/>
      <c r="J41" s="93"/>
      <c r="K41" s="93"/>
    </row>
    <row r="42" spans="1:20" ht="15" customHeight="1">
      <c r="A42" s="93"/>
      <c r="B42" s="93"/>
      <c r="C42" s="93">
        <f>E4</f>
        <v>2021</v>
      </c>
      <c r="D42" s="93">
        <f>I4</f>
        <v>2020</v>
      </c>
      <c r="E42" s="70"/>
      <c r="F42" s="70"/>
      <c r="G42" s="70"/>
      <c r="H42" s="93"/>
      <c r="I42" s="93">
        <f>E4</f>
        <v>2021</v>
      </c>
      <c r="J42" s="93">
        <f>I4</f>
        <v>2020</v>
      </c>
      <c r="K42" s="93"/>
    </row>
    <row r="43" spans="1:20" ht="15" customHeight="1">
      <c r="A43" s="93"/>
      <c r="B43" s="93" t="str">
        <f>A8</f>
        <v>duben</v>
      </c>
      <c r="C43" s="67">
        <f>E14</f>
        <v>33393.978989999996</v>
      </c>
      <c r="D43" s="67">
        <f>I14</f>
        <v>22501.164009999997</v>
      </c>
      <c r="E43" s="70"/>
      <c r="F43" s="70"/>
      <c r="G43" s="70"/>
      <c r="H43" s="93" t="str">
        <f>A8</f>
        <v>duben</v>
      </c>
      <c r="I43" s="213">
        <f>E14/E35</f>
        <v>0.47962974108997497</v>
      </c>
      <c r="J43" s="213">
        <f>I14/I35</f>
        <v>0.41651310934348723</v>
      </c>
      <c r="K43" s="93"/>
    </row>
    <row r="44" spans="1:20" ht="15" customHeight="1">
      <c r="A44" s="93"/>
      <c r="B44" s="93" t="str">
        <f>A15</f>
        <v>květen</v>
      </c>
      <c r="C44" s="67">
        <f>E21</f>
        <v>23805.156999999996</v>
      </c>
      <c r="D44" s="67">
        <f>I21</f>
        <v>18224.634010000005</v>
      </c>
      <c r="E44" s="70"/>
      <c r="F44" s="70"/>
      <c r="G44" s="70"/>
      <c r="H44" s="93" t="str">
        <f>A15</f>
        <v>květen</v>
      </c>
      <c r="I44" s="213">
        <f>E21/E35</f>
        <v>0.34190778199672706</v>
      </c>
      <c r="J44" s="213">
        <f>I21/I35</f>
        <v>0.33735139101153411</v>
      </c>
      <c r="K44" s="93"/>
    </row>
    <row r="45" spans="1:20" ht="15" customHeight="1">
      <c r="A45" s="93"/>
      <c r="B45" s="93" t="str">
        <f>A22</f>
        <v>červen</v>
      </c>
      <c r="C45" s="67">
        <f>E28</f>
        <v>12425.360009999999</v>
      </c>
      <c r="D45" s="67">
        <f>I28</f>
        <v>13296.904999999999</v>
      </c>
      <c r="E45" s="70"/>
      <c r="F45" s="70"/>
      <c r="G45" s="70"/>
      <c r="H45" s="93" t="str">
        <f>A22</f>
        <v>červen</v>
      </c>
      <c r="I45" s="213">
        <f>E28/E35</f>
        <v>0.17846247691329786</v>
      </c>
      <c r="J45" s="213">
        <f>I28/I35</f>
        <v>0.24613549964497869</v>
      </c>
      <c r="K45" s="93"/>
    </row>
    <row r="46" spans="1:20" ht="15" customHeight="1">
      <c r="A46" s="93"/>
      <c r="B46" s="93"/>
      <c r="C46" s="67">
        <f>SUM(C43:C45)</f>
        <v>69624.495999999999</v>
      </c>
      <c r="D46" s="67">
        <f>SUM(D43:D45)</f>
        <v>54022.703020000001</v>
      </c>
      <c r="E46" s="93"/>
      <c r="F46" s="93"/>
      <c r="G46" s="93"/>
      <c r="H46" s="93"/>
      <c r="I46" s="127">
        <f>SUM(I43:I45)</f>
        <v>0.99999999999999989</v>
      </c>
      <c r="J46" s="127">
        <f>SUM(J43:J45)</f>
        <v>1</v>
      </c>
      <c r="K46" s="93"/>
    </row>
    <row r="47" spans="1:20" ht="1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</row>
    <row r="48" spans="1:20" ht="1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</row>
    <row r="49" spans="1:11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ht="1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1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1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5" customHeight="1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</row>
    <row r="54" spans="1:11" ht="15" customHeight="1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</row>
    <row r="55" spans="1:11" ht="15" customHeight="1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</row>
    <row r="56" spans="1:11" ht="1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ht="1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ht="1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  <mergeCell ref="A1:K1"/>
    <mergeCell ref="A2:C2"/>
    <mergeCell ref="A3:D3"/>
    <mergeCell ref="E4:G4"/>
    <mergeCell ref="I4:K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1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21" s="205" customFormat="1" ht="15.75">
      <c r="A1" s="697" t="s">
        <v>268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</row>
    <row r="2" spans="1:21" ht="6" customHeight="1">
      <c r="A2" s="716"/>
      <c r="B2" s="716"/>
      <c r="C2" s="716"/>
      <c r="D2" s="206"/>
      <c r="E2" s="206"/>
      <c r="F2" s="207"/>
      <c r="G2" s="208"/>
      <c r="H2" s="208"/>
      <c r="I2" s="208"/>
      <c r="J2" s="75"/>
      <c r="K2" s="75"/>
    </row>
    <row r="3" spans="1:21" ht="12.95" customHeight="1">
      <c r="A3" s="722" t="s">
        <v>36</v>
      </c>
      <c r="B3" s="722"/>
      <c r="C3" s="722"/>
      <c r="D3" s="724"/>
      <c r="E3" s="371"/>
      <c r="F3" s="372"/>
      <c r="G3" s="261"/>
      <c r="H3" s="262"/>
      <c r="I3" s="373"/>
      <c r="J3" s="374"/>
      <c r="K3" s="374"/>
    </row>
    <row r="4" spans="1:21" ht="24.95" customHeight="1">
      <c r="A4" s="253"/>
      <c r="B4" s="253"/>
      <c r="C4" s="253"/>
      <c r="D4" s="263"/>
      <c r="E4" s="725">
        <f>'3.1'!D4</f>
        <v>2021</v>
      </c>
      <c r="F4" s="737"/>
      <c r="G4" s="738"/>
      <c r="H4" s="264"/>
      <c r="I4" s="728">
        <f>E4-1</f>
        <v>2020</v>
      </c>
      <c r="J4" s="739"/>
      <c r="K4" s="739"/>
    </row>
    <row r="5" spans="1:21" ht="24.95" customHeight="1">
      <c r="A5" s="375"/>
      <c r="B5" s="265"/>
      <c r="C5" s="266"/>
      <c r="D5" s="267"/>
      <c r="E5" s="721" t="s">
        <v>65</v>
      </c>
      <c r="F5" s="722"/>
      <c r="G5" s="724" t="s">
        <v>35</v>
      </c>
      <c r="H5" s="732" t="s">
        <v>270</v>
      </c>
      <c r="I5" s="717" t="s">
        <v>65</v>
      </c>
      <c r="J5" s="718"/>
      <c r="K5" s="718" t="s">
        <v>35</v>
      </c>
    </row>
    <row r="6" spans="1:21" ht="18" customHeight="1">
      <c r="A6" s="376"/>
      <c r="B6" s="268"/>
      <c r="C6" s="268"/>
      <c r="D6" s="269"/>
      <c r="E6" s="723"/>
      <c r="F6" s="702"/>
      <c r="G6" s="730"/>
      <c r="H6" s="732"/>
      <c r="I6" s="719"/>
      <c r="J6" s="720"/>
      <c r="K6" s="720"/>
    </row>
    <row r="7" spans="1:21" ht="22.5" customHeight="1">
      <c r="A7" s="735" t="s">
        <v>210</v>
      </c>
      <c r="B7" s="736"/>
      <c r="C7" s="270" t="s">
        <v>237</v>
      </c>
      <c r="D7" s="271" t="s">
        <v>211</v>
      </c>
      <c r="E7" s="339" t="s">
        <v>278</v>
      </c>
      <c r="F7" s="597" t="s">
        <v>273</v>
      </c>
      <c r="G7" s="731"/>
      <c r="H7" s="733"/>
      <c r="I7" s="289" t="s">
        <v>279</v>
      </c>
      <c r="J7" s="329" t="s">
        <v>273</v>
      </c>
      <c r="K7" s="734"/>
    </row>
    <row r="8" spans="1:21" ht="12.95" customHeight="1">
      <c r="A8" s="706" t="str">
        <f>'3.1'!D6</f>
        <v>duben</v>
      </c>
      <c r="B8" s="707"/>
      <c r="C8" s="337" t="s">
        <v>4</v>
      </c>
      <c r="D8" s="99">
        <v>93</v>
      </c>
      <c r="E8" s="95">
        <v>75481.471000000005</v>
      </c>
      <c r="F8" s="95">
        <v>805605.37603399996</v>
      </c>
      <c r="G8" s="100">
        <f t="shared" ref="G8:G13" si="0">E8/$E$14</f>
        <v>0.94875872586800714</v>
      </c>
      <c r="H8" s="101">
        <f>(E8-I8)/I8</f>
        <v>0.73011226233968574</v>
      </c>
      <c r="I8" s="98">
        <v>43628.076999999997</v>
      </c>
      <c r="J8" s="98">
        <v>465496.03787200007</v>
      </c>
      <c r="K8" s="377">
        <f>I8/$I$14</f>
        <v>0.92123477092263939</v>
      </c>
      <c r="M8" s="209"/>
      <c r="N8" s="209"/>
      <c r="O8" s="209"/>
      <c r="P8" s="209"/>
      <c r="Q8" s="209"/>
      <c r="R8" s="209"/>
      <c r="S8" s="209"/>
      <c r="T8" s="209"/>
      <c r="U8" s="209"/>
    </row>
    <row r="9" spans="1:21" ht="12.95" customHeight="1">
      <c r="A9" s="708"/>
      <c r="B9" s="709"/>
      <c r="C9" s="337" t="s">
        <v>5</v>
      </c>
      <c r="D9" s="94">
        <v>129</v>
      </c>
      <c r="E9" s="95">
        <v>72.935000000000002</v>
      </c>
      <c r="F9" s="95">
        <v>770.44299999999998</v>
      </c>
      <c r="G9" s="96">
        <f t="shared" si="0"/>
        <v>9.1675104836236028E-4</v>
      </c>
      <c r="H9" s="97">
        <f t="shared" ref="H9:H12" si="1">(E9-I9)/I9</f>
        <v>0.6436797151420911</v>
      </c>
      <c r="I9" s="98">
        <v>44.372999999999998</v>
      </c>
      <c r="J9" s="98">
        <v>466.22199999999998</v>
      </c>
      <c r="K9" s="378">
        <f t="shared" ref="K9:K13" si="2">I9/$I$14</f>
        <v>9.3696429687126204E-4</v>
      </c>
      <c r="L9" s="210"/>
      <c r="M9" s="209"/>
      <c r="N9" s="209"/>
      <c r="O9" s="209"/>
      <c r="P9" s="209"/>
      <c r="Q9" s="209"/>
      <c r="R9" s="209"/>
      <c r="S9" s="209"/>
    </row>
    <row r="10" spans="1:21" ht="12.95" customHeight="1">
      <c r="A10" s="708"/>
      <c r="B10" s="709"/>
      <c r="C10" s="337" t="s">
        <v>6</v>
      </c>
      <c r="D10" s="94">
        <v>964</v>
      </c>
      <c r="E10" s="95">
        <v>129.75900000000001</v>
      </c>
      <c r="F10" s="95">
        <v>1363.7930000000001</v>
      </c>
      <c r="G10" s="96">
        <f t="shared" si="0"/>
        <v>1.6309960826002812E-3</v>
      </c>
      <c r="H10" s="97">
        <f t="shared" si="1"/>
        <v>0.49244341185130669</v>
      </c>
      <c r="I10" s="98">
        <v>86.944000000000003</v>
      </c>
      <c r="J10" s="98">
        <v>913.60500000000002</v>
      </c>
      <c r="K10" s="378">
        <f t="shared" si="2"/>
        <v>1.8358782103345505E-3</v>
      </c>
      <c r="L10" s="210"/>
      <c r="M10" s="209"/>
      <c r="N10" s="209"/>
      <c r="O10" s="209"/>
      <c r="P10" s="209"/>
      <c r="Q10" s="209"/>
      <c r="R10" s="209"/>
      <c r="S10" s="209"/>
    </row>
    <row r="11" spans="1:21" ht="12.95" customHeight="1">
      <c r="A11" s="708"/>
      <c r="B11" s="709"/>
      <c r="C11" s="337" t="s">
        <v>7</v>
      </c>
      <c r="D11" s="94">
        <v>7276</v>
      </c>
      <c r="E11" s="95">
        <v>0</v>
      </c>
      <c r="F11" s="95">
        <v>0</v>
      </c>
      <c r="G11" s="96">
        <f t="shared" si="0"/>
        <v>0</v>
      </c>
      <c r="H11" s="103" t="e">
        <f t="shared" si="1"/>
        <v>#DIV/0!</v>
      </c>
      <c r="I11" s="98">
        <v>0</v>
      </c>
      <c r="J11" s="98">
        <v>0</v>
      </c>
      <c r="K11" s="378">
        <f t="shared" si="2"/>
        <v>0</v>
      </c>
      <c r="L11" s="210"/>
      <c r="M11" s="209"/>
      <c r="N11" s="209"/>
      <c r="O11" s="209"/>
      <c r="P11" s="209"/>
      <c r="Q11" s="209"/>
      <c r="R11" s="209"/>
      <c r="S11" s="209"/>
    </row>
    <row r="12" spans="1:21" ht="12.95" customHeight="1">
      <c r="A12" s="708"/>
      <c r="B12" s="709"/>
      <c r="C12" s="337" t="s">
        <v>107</v>
      </c>
      <c r="D12" s="94">
        <v>6</v>
      </c>
      <c r="E12" s="95">
        <v>26.646999999999998</v>
      </c>
      <c r="F12" s="95">
        <v>276.649</v>
      </c>
      <c r="G12" s="96">
        <f t="shared" si="0"/>
        <v>3.3493748112307963E-4</v>
      </c>
      <c r="H12" s="97">
        <f t="shared" si="1"/>
        <v>0.49879070813881538</v>
      </c>
      <c r="I12" s="98">
        <v>17.779</v>
      </c>
      <c r="J12" s="98">
        <v>184.43899999999999</v>
      </c>
      <c r="K12" s="378">
        <f t="shared" si="2"/>
        <v>3.7541496482262112E-4</v>
      </c>
      <c r="L12" s="210"/>
      <c r="M12" s="209"/>
      <c r="N12" s="209"/>
      <c r="O12" s="209"/>
      <c r="P12" s="209"/>
      <c r="Q12" s="209"/>
      <c r="R12" s="209"/>
      <c r="S12" s="209"/>
    </row>
    <row r="13" spans="1:21" ht="12.95" customHeight="1">
      <c r="A13" s="708"/>
      <c r="B13" s="709"/>
      <c r="C13" s="337" t="s">
        <v>112</v>
      </c>
      <c r="D13" s="102">
        <v>0</v>
      </c>
      <c r="E13" s="95">
        <v>3847.3190000000027</v>
      </c>
      <c r="F13" s="95">
        <v>41088.992099000003</v>
      </c>
      <c r="G13" s="96">
        <f t="shared" si="0"/>
        <v>4.8358589519907173E-2</v>
      </c>
      <c r="H13" s="97">
        <f>(E13-I13)/I13</f>
        <v>7.4343517304503018E-2</v>
      </c>
      <c r="I13" s="98">
        <v>3581.0882999999994</v>
      </c>
      <c r="J13" s="98">
        <v>38413.460519000022</v>
      </c>
      <c r="K13" s="378">
        <f t="shared" si="2"/>
        <v>7.5616971605332137E-2</v>
      </c>
      <c r="L13" s="210"/>
      <c r="M13" s="209"/>
      <c r="N13" s="209"/>
      <c r="O13" s="209"/>
      <c r="P13" s="209"/>
      <c r="Q13" s="209"/>
      <c r="R13" s="209"/>
      <c r="S13" s="209"/>
    </row>
    <row r="14" spans="1:21" ht="12.95" customHeight="1">
      <c r="A14" s="710"/>
      <c r="B14" s="711"/>
      <c r="C14" s="310" t="s">
        <v>0</v>
      </c>
      <c r="D14" s="311">
        <v>8468</v>
      </c>
      <c r="E14" s="312">
        <v>79558.131000000008</v>
      </c>
      <c r="F14" s="313">
        <v>849105.25313299987</v>
      </c>
      <c r="G14" s="314">
        <f>SUM(G8:G13)</f>
        <v>1</v>
      </c>
      <c r="H14" s="315">
        <f>(E14-I14)/I14</f>
        <v>0.67992085891886433</v>
      </c>
      <c r="I14" s="316">
        <v>47358.261299999998</v>
      </c>
      <c r="J14" s="317">
        <v>505473.76439100009</v>
      </c>
      <c r="K14" s="379">
        <f>SUM(K8:K13)</f>
        <v>1</v>
      </c>
      <c r="L14" s="210"/>
      <c r="M14" s="209"/>
      <c r="N14" s="209"/>
      <c r="O14" s="209"/>
      <c r="P14" s="209"/>
      <c r="Q14" s="209"/>
      <c r="R14" s="209"/>
      <c r="S14" s="209"/>
    </row>
    <row r="15" spans="1:21" ht="12.95" customHeight="1">
      <c r="A15" s="706" t="str">
        <f>'3.1'!E6</f>
        <v>květen</v>
      </c>
      <c r="B15" s="707"/>
      <c r="C15" s="337" t="s">
        <v>4</v>
      </c>
      <c r="D15" s="99">
        <v>107</v>
      </c>
      <c r="E15" s="95">
        <v>12022.261</v>
      </c>
      <c r="F15" s="95">
        <v>128193.33481100001</v>
      </c>
      <c r="G15" s="100">
        <f>E15/$E$21</f>
        <v>0.78256926323178599</v>
      </c>
      <c r="H15" s="101">
        <f>(E15-I15)/I15</f>
        <v>-0.79170813673060814</v>
      </c>
      <c r="I15" s="98">
        <v>57718.341999999997</v>
      </c>
      <c r="J15" s="98">
        <v>615935.46409500018</v>
      </c>
      <c r="K15" s="377">
        <f>I15/$I$21</f>
        <v>0.90641321000462061</v>
      </c>
      <c r="L15" s="210"/>
      <c r="M15" s="209"/>
      <c r="N15" s="209"/>
      <c r="O15" s="209"/>
      <c r="P15" s="209"/>
      <c r="Q15" s="209"/>
      <c r="R15" s="209"/>
      <c r="S15" s="209"/>
    </row>
    <row r="16" spans="1:21" ht="12.95" customHeight="1">
      <c r="A16" s="708"/>
      <c r="B16" s="709"/>
      <c r="C16" s="337" t="s">
        <v>5</v>
      </c>
      <c r="D16" s="94">
        <v>132</v>
      </c>
      <c r="E16" s="95">
        <v>39.723999999999997</v>
      </c>
      <c r="F16" s="95">
        <v>418.17500000000001</v>
      </c>
      <c r="G16" s="96">
        <f t="shared" ref="G16:G20" si="3">E16/$E$21</f>
        <v>2.5857683020373175E-3</v>
      </c>
      <c r="H16" s="97">
        <f t="shared" ref="H16:H18" si="4">(E16-I16)/I16</f>
        <v>0.13064268230204351</v>
      </c>
      <c r="I16" s="98">
        <v>35.134</v>
      </c>
      <c r="J16" s="98">
        <v>369.988</v>
      </c>
      <c r="K16" s="378">
        <f t="shared" ref="K16:K20" si="5">I16/$I$21</f>
        <v>5.5174699440088465E-4</v>
      </c>
      <c r="L16" s="211"/>
      <c r="M16" s="209"/>
      <c r="N16" s="209"/>
      <c r="O16" s="209"/>
      <c r="P16" s="209"/>
      <c r="Q16" s="209"/>
      <c r="R16" s="209"/>
      <c r="S16" s="209"/>
    </row>
    <row r="17" spans="1:20" ht="12.95" customHeight="1">
      <c r="A17" s="708"/>
      <c r="B17" s="709"/>
      <c r="C17" s="337" t="s">
        <v>6</v>
      </c>
      <c r="D17" s="94">
        <v>912</v>
      </c>
      <c r="E17" s="95">
        <v>88.167000000000002</v>
      </c>
      <c r="F17" s="95">
        <v>925.22299999999996</v>
      </c>
      <c r="G17" s="96">
        <f t="shared" si="3"/>
        <v>5.7390855373508258E-3</v>
      </c>
      <c r="H17" s="97">
        <f t="shared" si="4"/>
        <v>0.11881376579869041</v>
      </c>
      <c r="I17" s="98">
        <v>78.804000000000002</v>
      </c>
      <c r="J17" s="98">
        <v>827.87100000000009</v>
      </c>
      <c r="K17" s="378">
        <f>I17/$I$21</f>
        <v>1.2375439786749961E-3</v>
      </c>
      <c r="L17" s="210"/>
      <c r="M17" s="209"/>
      <c r="N17" s="209"/>
      <c r="O17" s="209"/>
      <c r="P17" s="209"/>
      <c r="Q17" s="209"/>
      <c r="R17" s="209"/>
      <c r="S17" s="209"/>
    </row>
    <row r="18" spans="1:20" ht="12.95" customHeight="1">
      <c r="A18" s="708"/>
      <c r="B18" s="709"/>
      <c r="C18" s="337" t="s">
        <v>7</v>
      </c>
      <c r="D18" s="94">
        <v>7272</v>
      </c>
      <c r="E18" s="95">
        <v>1.698</v>
      </c>
      <c r="F18" s="95">
        <v>18.178000000000001</v>
      </c>
      <c r="G18" s="96">
        <f t="shared" si="3"/>
        <v>1.1052851114840816E-4</v>
      </c>
      <c r="H18" s="103" t="e">
        <f t="shared" si="4"/>
        <v>#DIV/0!</v>
      </c>
      <c r="I18" s="98">
        <v>0</v>
      </c>
      <c r="J18" s="98">
        <v>0</v>
      </c>
      <c r="K18" s="378">
        <f>I18/$I$21</f>
        <v>0</v>
      </c>
      <c r="L18" s="210"/>
      <c r="M18" s="209"/>
      <c r="N18" s="209"/>
      <c r="O18" s="209"/>
      <c r="P18" s="209"/>
      <c r="Q18" s="209"/>
      <c r="R18" s="209"/>
      <c r="S18" s="209"/>
    </row>
    <row r="19" spans="1:20" ht="12.95" customHeight="1">
      <c r="A19" s="708"/>
      <c r="B19" s="709"/>
      <c r="C19" s="337" t="s">
        <v>107</v>
      </c>
      <c r="D19" s="94">
        <v>6</v>
      </c>
      <c r="E19" s="95">
        <v>28.442</v>
      </c>
      <c r="F19" s="95">
        <v>295.14299999999997</v>
      </c>
      <c r="G19" s="96">
        <f t="shared" si="3"/>
        <v>1.8513851084116753E-3</v>
      </c>
      <c r="H19" s="97">
        <f>(E19-I19)/I19</f>
        <v>0.21417289220917821</v>
      </c>
      <c r="I19" s="98">
        <v>23.425000000000001</v>
      </c>
      <c r="J19" s="98">
        <v>245.28299999999999</v>
      </c>
      <c r="K19" s="378">
        <f>I19/$I$21</f>
        <v>3.6786797244380719E-4</v>
      </c>
      <c r="L19" s="210"/>
      <c r="M19" s="209"/>
      <c r="N19" s="209"/>
      <c r="O19" s="209"/>
      <c r="P19" s="209"/>
      <c r="Q19" s="209"/>
      <c r="R19" s="209"/>
      <c r="S19" s="209"/>
    </row>
    <row r="20" spans="1:20" ht="12.95" customHeight="1">
      <c r="A20" s="708"/>
      <c r="B20" s="709"/>
      <c r="C20" s="337" t="s">
        <v>112</v>
      </c>
      <c r="D20" s="102">
        <v>0</v>
      </c>
      <c r="E20" s="95">
        <v>3182.2599999999993</v>
      </c>
      <c r="F20" s="95">
        <v>33998.129446000006</v>
      </c>
      <c r="G20" s="96">
        <f t="shared" si="3"/>
        <v>0.20714396930926576</v>
      </c>
      <c r="H20" s="97">
        <f t="shared" ref="H20" si="6">(E20-I20)/I20</f>
        <v>-0.45341076792432611</v>
      </c>
      <c r="I20" s="98">
        <v>5822.0319999999992</v>
      </c>
      <c r="J20" s="98">
        <v>62325.520635000008</v>
      </c>
      <c r="K20" s="378">
        <f t="shared" si="5"/>
        <v>9.1429631049859697E-2</v>
      </c>
      <c r="L20" s="210"/>
      <c r="M20" s="209"/>
      <c r="N20" s="209"/>
      <c r="O20" s="209"/>
      <c r="P20" s="209"/>
      <c r="Q20" s="209"/>
      <c r="R20" s="209"/>
      <c r="S20" s="209"/>
    </row>
    <row r="21" spans="1:20" ht="12.95" customHeight="1">
      <c r="A21" s="710"/>
      <c r="B21" s="711"/>
      <c r="C21" s="310" t="s">
        <v>0</v>
      </c>
      <c r="D21" s="311">
        <v>8429</v>
      </c>
      <c r="E21" s="312">
        <v>15362.552</v>
      </c>
      <c r="F21" s="313">
        <v>163848.183257</v>
      </c>
      <c r="G21" s="314">
        <f>SUM(G15:G20)</f>
        <v>1</v>
      </c>
      <c r="H21" s="315">
        <f>(E21-I21)/I21</f>
        <v>-0.75874532099028591</v>
      </c>
      <c r="I21" s="316">
        <v>63677.736999999994</v>
      </c>
      <c r="J21" s="317">
        <v>679704.12673000025</v>
      </c>
      <c r="K21" s="379">
        <f>SUM(K15:K20)</f>
        <v>1</v>
      </c>
      <c r="L21" s="210"/>
      <c r="M21" s="209"/>
      <c r="N21" s="209"/>
      <c r="O21" s="209"/>
      <c r="P21" s="209"/>
      <c r="Q21" s="209"/>
      <c r="R21" s="209"/>
      <c r="S21" s="209"/>
    </row>
    <row r="22" spans="1:20" ht="12.95" customHeight="1">
      <c r="A22" s="712" t="str">
        <f>'3.1'!F6</f>
        <v>červen</v>
      </c>
      <c r="B22" s="713"/>
      <c r="C22" s="336" t="s">
        <v>4</v>
      </c>
      <c r="D22" s="99">
        <v>107</v>
      </c>
      <c r="E22" s="242">
        <v>57266.819999999992</v>
      </c>
      <c r="F22" s="242">
        <v>611315.22152800008</v>
      </c>
      <c r="G22" s="100">
        <f>E22/$E$28</f>
        <v>0.94971143802803693</v>
      </c>
      <c r="H22" s="101">
        <f>(E22-I22)/I22</f>
        <v>-0.28742292849453838</v>
      </c>
      <c r="I22" s="454">
        <v>80365.791000000012</v>
      </c>
      <c r="J22" s="454">
        <v>860588.19438800006</v>
      </c>
      <c r="K22" s="377">
        <f>I22/$I$28</f>
        <v>0.93893612789940206</v>
      </c>
      <c r="L22" s="95"/>
      <c r="M22" s="209"/>
      <c r="N22" s="209"/>
      <c r="O22" s="209"/>
      <c r="P22" s="209"/>
      <c r="Q22" s="209"/>
      <c r="R22" s="209"/>
      <c r="S22" s="209"/>
      <c r="T22" s="95"/>
    </row>
    <row r="23" spans="1:20" ht="12.95" customHeight="1">
      <c r="A23" s="712"/>
      <c r="B23" s="713"/>
      <c r="C23" s="337" t="s">
        <v>5</v>
      </c>
      <c r="D23" s="94">
        <v>157</v>
      </c>
      <c r="E23" s="95">
        <v>23.558</v>
      </c>
      <c r="F23" s="95">
        <v>247.482</v>
      </c>
      <c r="G23" s="96">
        <f t="shared" ref="G23:G27" si="7">E23/$E$28</f>
        <v>3.9068525294515212E-4</v>
      </c>
      <c r="H23" s="97">
        <f t="shared" ref="H23:H27" si="8">(E23-I23)/I23</f>
        <v>-6.6233302945023567E-2</v>
      </c>
      <c r="I23" s="98">
        <v>25.228999999999999</v>
      </c>
      <c r="J23" s="98">
        <v>265.26600000000002</v>
      </c>
      <c r="K23" s="378">
        <f t="shared" ref="K23:K27" si="9">I23/$I$28</f>
        <v>2.9475749913012128E-4</v>
      </c>
      <c r="L23" s="95"/>
      <c r="M23" s="209"/>
      <c r="N23" s="209"/>
      <c r="O23" s="209"/>
      <c r="P23" s="209"/>
      <c r="Q23" s="209"/>
      <c r="R23" s="209"/>
      <c r="S23" s="209"/>
      <c r="T23" s="95"/>
    </row>
    <row r="24" spans="1:20" ht="12.95" customHeight="1">
      <c r="A24" s="712"/>
      <c r="B24" s="713"/>
      <c r="C24" s="337" t="s">
        <v>6</v>
      </c>
      <c r="D24" s="94">
        <v>944</v>
      </c>
      <c r="E24" s="95">
        <v>89.113</v>
      </c>
      <c r="F24" s="95">
        <v>935.7410000000001</v>
      </c>
      <c r="G24" s="96">
        <f t="shared" si="7"/>
        <v>1.4778476502971959E-3</v>
      </c>
      <c r="H24" s="97">
        <f t="shared" si="8"/>
        <v>0.9703931366912838</v>
      </c>
      <c r="I24" s="98">
        <v>45.225999999999999</v>
      </c>
      <c r="J24" s="98">
        <v>474.959</v>
      </c>
      <c r="K24" s="378">
        <f t="shared" si="9"/>
        <v>5.283880714914926E-4</v>
      </c>
      <c r="L24" s="95"/>
      <c r="M24" s="209"/>
      <c r="N24" s="209"/>
      <c r="O24" s="209"/>
      <c r="P24" s="209"/>
      <c r="Q24" s="209"/>
      <c r="R24" s="209"/>
      <c r="S24" s="209"/>
      <c r="T24" s="95"/>
    </row>
    <row r="25" spans="1:20" ht="12.95" customHeight="1">
      <c r="A25" s="712"/>
      <c r="B25" s="713"/>
      <c r="C25" s="337" t="s">
        <v>7</v>
      </c>
      <c r="D25" s="94">
        <v>7250</v>
      </c>
      <c r="E25" s="95">
        <v>0</v>
      </c>
      <c r="F25" s="95">
        <v>0</v>
      </c>
      <c r="G25" s="96">
        <f t="shared" si="7"/>
        <v>0</v>
      </c>
      <c r="H25" s="103" t="e">
        <f t="shared" si="8"/>
        <v>#DIV/0!</v>
      </c>
      <c r="I25" s="98">
        <v>0</v>
      </c>
      <c r="J25" s="98">
        <v>0</v>
      </c>
      <c r="K25" s="378">
        <f t="shared" si="9"/>
        <v>0</v>
      </c>
      <c r="L25" s="95"/>
      <c r="M25" s="209"/>
      <c r="N25" s="209"/>
      <c r="O25" s="209"/>
      <c r="P25" s="209"/>
      <c r="Q25" s="209"/>
      <c r="R25" s="209"/>
      <c r="S25" s="209"/>
      <c r="T25" s="95"/>
    </row>
    <row r="26" spans="1:20" ht="12.95" customHeight="1">
      <c r="A26" s="712"/>
      <c r="B26" s="713"/>
      <c r="C26" s="337" t="s">
        <v>107</v>
      </c>
      <c r="D26" s="94">
        <v>5</v>
      </c>
      <c r="E26" s="95">
        <v>29.425000000000001</v>
      </c>
      <c r="F26" s="95">
        <v>303.78399999999999</v>
      </c>
      <c r="G26" s="96">
        <f t="shared" si="7"/>
        <v>4.8798342677269297E-4</v>
      </c>
      <c r="H26" s="97">
        <f t="shared" si="8"/>
        <v>0.1268765318627452</v>
      </c>
      <c r="I26" s="98">
        <v>26.111999999999998</v>
      </c>
      <c r="J26" s="98">
        <v>270.88600000000002</v>
      </c>
      <c r="K26" s="378">
        <f t="shared" si="9"/>
        <v>3.0507383635045888E-4</v>
      </c>
      <c r="L26" s="95"/>
      <c r="M26" s="209"/>
      <c r="N26" s="209"/>
      <c r="O26" s="209"/>
      <c r="P26" s="209"/>
      <c r="Q26" s="209"/>
      <c r="R26" s="209"/>
      <c r="S26" s="209"/>
      <c r="T26" s="95"/>
    </row>
    <row r="27" spans="1:20" ht="12.95" customHeight="1">
      <c r="A27" s="712"/>
      <c r="B27" s="713"/>
      <c r="C27" s="337" t="s">
        <v>112</v>
      </c>
      <c r="D27" s="102">
        <v>0</v>
      </c>
      <c r="E27" s="95">
        <v>2890.2629999999999</v>
      </c>
      <c r="F27" s="95">
        <v>30901.173581999992</v>
      </c>
      <c r="G27" s="96">
        <f t="shared" si="7"/>
        <v>4.7932045641948133E-2</v>
      </c>
      <c r="H27" s="97">
        <f t="shared" si="8"/>
        <v>-0.43659986011794044</v>
      </c>
      <c r="I27" s="98">
        <v>5130.0359999999973</v>
      </c>
      <c r="J27" s="98">
        <v>55241.288909999974</v>
      </c>
      <c r="K27" s="378">
        <f t="shared" si="9"/>
        <v>5.9935652693625996E-2</v>
      </c>
      <c r="L27" s="95"/>
      <c r="M27" s="209"/>
      <c r="N27" s="209"/>
      <c r="O27" s="209"/>
      <c r="P27" s="209"/>
      <c r="Q27" s="209"/>
      <c r="R27" s="209"/>
      <c r="S27" s="209"/>
      <c r="T27" s="95"/>
    </row>
    <row r="28" spans="1:20" ht="12.95" customHeight="1">
      <c r="A28" s="712"/>
      <c r="B28" s="713"/>
      <c r="C28" s="310" t="s">
        <v>0</v>
      </c>
      <c r="D28" s="311">
        <v>8463</v>
      </c>
      <c r="E28" s="312">
        <v>60299.178999999989</v>
      </c>
      <c r="F28" s="313">
        <v>643703.40211000002</v>
      </c>
      <c r="G28" s="314">
        <f>SUM(G22:G27)</f>
        <v>1.0000000000000002</v>
      </c>
      <c r="H28" s="315">
        <f>(E28-I28)/I28</f>
        <v>-0.2955077410266152</v>
      </c>
      <c r="I28" s="316">
        <v>85592.394</v>
      </c>
      <c r="J28" s="317">
        <v>916840.5942980001</v>
      </c>
      <c r="K28" s="379">
        <f>SUM(K22:K27)</f>
        <v>1</v>
      </c>
      <c r="M28" s="209"/>
      <c r="N28" s="209"/>
      <c r="O28" s="209"/>
      <c r="P28" s="209"/>
      <c r="Q28" s="209"/>
      <c r="R28" s="209"/>
      <c r="S28" s="209"/>
    </row>
    <row r="29" spans="1:20" ht="12.95" customHeight="1">
      <c r="A29" s="714" t="str">
        <f>'3.1'!G6</f>
        <v>II. čtvrtletí</v>
      </c>
      <c r="B29" s="715"/>
      <c r="C29" s="337" t="s">
        <v>4</v>
      </c>
      <c r="D29" s="94">
        <f>D22</f>
        <v>107</v>
      </c>
      <c r="E29" s="95">
        <f>E8+E15+E22</f>
        <v>144770.552</v>
      </c>
      <c r="F29" s="95">
        <f>F8+F15+F22</f>
        <v>1545113.9323730001</v>
      </c>
      <c r="G29" s="96">
        <f>E29/$E$35</f>
        <v>0.9326805869728193</v>
      </c>
      <c r="H29" s="97">
        <f>(E29-I29)/I29</f>
        <v>-0.20329760999549795</v>
      </c>
      <c r="I29" s="98">
        <f>I8+I15+I22</f>
        <v>181712.21000000002</v>
      </c>
      <c r="J29" s="98">
        <f>J8+J15+J22</f>
        <v>1942019.6963550004</v>
      </c>
      <c r="K29" s="378">
        <f>I29/$I$35</f>
        <v>0.92414024177524645</v>
      </c>
      <c r="M29" s="209"/>
      <c r="N29" s="209"/>
      <c r="O29" s="209"/>
      <c r="P29" s="209"/>
      <c r="Q29" s="209"/>
      <c r="R29" s="209"/>
      <c r="S29" s="209"/>
    </row>
    <row r="30" spans="1:20" ht="12.95" customHeight="1">
      <c r="A30" s="712"/>
      <c r="B30" s="713"/>
      <c r="C30" s="337" t="s">
        <v>5</v>
      </c>
      <c r="D30" s="94">
        <f t="shared" ref="D30:D33" si="10">D23</f>
        <v>157</v>
      </c>
      <c r="E30" s="95">
        <f>E9+E16+E23</f>
        <v>136.21699999999998</v>
      </c>
      <c r="F30" s="95">
        <f t="shared" ref="F30" si="11">F9+F16+F23</f>
        <v>1436.1</v>
      </c>
      <c r="G30" s="96">
        <f t="shared" ref="G30:G34" si="12">E30/$E$35</f>
        <v>8.7757454648426365E-4</v>
      </c>
      <c r="H30" s="97">
        <f t="shared" ref="H30:H32" si="13">(E30-I30)/I30</f>
        <v>0.30057477849068115</v>
      </c>
      <c r="I30" s="98">
        <f>I9+I16+I23</f>
        <v>104.736</v>
      </c>
      <c r="J30" s="98">
        <f t="shared" ref="J30" si="14">J9+J16+J23</f>
        <v>1101.4760000000001</v>
      </c>
      <c r="K30" s="378">
        <f t="shared" ref="K30:K34" si="15">I30/$I$35</f>
        <v>5.3265959597636396E-4</v>
      </c>
      <c r="M30" s="209"/>
      <c r="N30" s="209"/>
      <c r="O30" s="209"/>
      <c r="P30" s="209"/>
      <c r="Q30" s="209"/>
      <c r="R30" s="209"/>
      <c r="S30" s="209"/>
    </row>
    <row r="31" spans="1:20" ht="12.95" customHeight="1">
      <c r="A31" s="712"/>
      <c r="B31" s="713"/>
      <c r="C31" s="337" t="s">
        <v>6</v>
      </c>
      <c r="D31" s="94">
        <f t="shared" si="10"/>
        <v>944</v>
      </c>
      <c r="E31" s="95">
        <f t="shared" ref="E31:F34" si="16">E10+E17+E24</f>
        <v>307.03899999999999</v>
      </c>
      <c r="F31" s="95">
        <f t="shared" si="16"/>
        <v>3224.7570000000001</v>
      </c>
      <c r="G31" s="96">
        <f t="shared" si="12"/>
        <v>1.9780909224104324E-3</v>
      </c>
      <c r="H31" s="97">
        <f t="shared" si="13"/>
        <v>0.45534046849374804</v>
      </c>
      <c r="I31" s="98">
        <f t="shared" ref="I31:J33" si="17">I10+I17+I24</f>
        <v>210.97399999999999</v>
      </c>
      <c r="J31" s="98">
        <f t="shared" si="17"/>
        <v>2216.4349999999999</v>
      </c>
      <c r="K31" s="378">
        <f t="shared" si="15"/>
        <v>1.0729579667117077E-3</v>
      </c>
      <c r="M31" s="209"/>
      <c r="N31" s="209"/>
      <c r="O31" s="209"/>
      <c r="P31" s="209"/>
      <c r="Q31" s="209"/>
      <c r="R31" s="209"/>
      <c r="S31" s="209"/>
    </row>
    <row r="32" spans="1:20" ht="12.95" customHeight="1">
      <c r="A32" s="712"/>
      <c r="B32" s="713"/>
      <c r="C32" s="337" t="s">
        <v>7</v>
      </c>
      <c r="D32" s="94">
        <f t="shared" si="10"/>
        <v>7250</v>
      </c>
      <c r="E32" s="95">
        <f>E11+E18+E25</f>
        <v>1.698</v>
      </c>
      <c r="F32" s="95">
        <f t="shared" si="16"/>
        <v>18.178000000000001</v>
      </c>
      <c r="G32" s="96">
        <f t="shared" si="12"/>
        <v>1.0939321670057921E-5</v>
      </c>
      <c r="H32" s="103" t="e">
        <f t="shared" si="13"/>
        <v>#DIV/0!</v>
      </c>
      <c r="I32" s="98">
        <f>I11+I18+I25</f>
        <v>0</v>
      </c>
      <c r="J32" s="98">
        <f t="shared" si="17"/>
        <v>0</v>
      </c>
      <c r="K32" s="378">
        <f t="shared" si="15"/>
        <v>0</v>
      </c>
      <c r="M32" s="209"/>
      <c r="N32" s="209"/>
      <c r="O32" s="209"/>
      <c r="P32" s="209"/>
      <c r="Q32" s="209"/>
      <c r="R32" s="209"/>
      <c r="S32" s="209"/>
    </row>
    <row r="33" spans="1:20" ht="12.95" customHeight="1">
      <c r="A33" s="712"/>
      <c r="B33" s="713"/>
      <c r="C33" s="337" t="s">
        <v>107</v>
      </c>
      <c r="D33" s="94">
        <f t="shared" si="10"/>
        <v>5</v>
      </c>
      <c r="E33" s="95">
        <f>E12+E19+E26</f>
        <v>84.513999999999996</v>
      </c>
      <c r="F33" s="95">
        <f t="shared" si="16"/>
        <v>875.57599999999991</v>
      </c>
      <c r="G33" s="96">
        <f t="shared" si="12"/>
        <v>5.4447928835293002E-4</v>
      </c>
      <c r="H33" s="97">
        <f>(E33-I33)/I33</f>
        <v>0.25548160912710194</v>
      </c>
      <c r="I33" s="98">
        <f>I12+I19+I26</f>
        <v>67.316000000000003</v>
      </c>
      <c r="J33" s="98">
        <f t="shared" si="17"/>
        <v>700.60799999999995</v>
      </c>
      <c r="K33" s="378">
        <f t="shared" si="15"/>
        <v>3.4235137262015849E-4</v>
      </c>
      <c r="M33" s="209"/>
      <c r="N33" s="209"/>
      <c r="O33" s="209"/>
      <c r="P33" s="209"/>
      <c r="Q33" s="209"/>
      <c r="R33" s="209"/>
      <c r="S33" s="209"/>
    </row>
    <row r="34" spans="1:20" ht="12.95" customHeight="1">
      <c r="A34" s="712"/>
      <c r="B34" s="713"/>
      <c r="C34" s="337" t="s">
        <v>112</v>
      </c>
      <c r="D34" s="94"/>
      <c r="E34" s="95">
        <f t="shared" si="16"/>
        <v>9919.8420000000006</v>
      </c>
      <c r="F34" s="95">
        <f t="shared" si="16"/>
        <v>105988.29512699999</v>
      </c>
      <c r="G34" s="96">
        <f t="shared" si="12"/>
        <v>6.390832894826308E-2</v>
      </c>
      <c r="H34" s="97">
        <f t="shared" ref="H34" si="18">(E34-I34)/I34</f>
        <v>-0.31743374974918531</v>
      </c>
      <c r="I34" s="98">
        <f t="shared" ref="I34:J34" si="19">I13+I20+I27</f>
        <v>14533.156299999995</v>
      </c>
      <c r="J34" s="98">
        <f t="shared" si="19"/>
        <v>155980.27006400001</v>
      </c>
      <c r="K34" s="378">
        <f t="shared" si="15"/>
        <v>7.3911789289445334E-2</v>
      </c>
      <c r="M34" s="209"/>
      <c r="N34" s="209"/>
      <c r="O34" s="209"/>
      <c r="P34" s="209"/>
      <c r="Q34" s="209"/>
      <c r="R34" s="209"/>
      <c r="S34" s="209"/>
    </row>
    <row r="35" spans="1:20" ht="12.95" customHeight="1">
      <c r="A35" s="712"/>
      <c r="B35" s="713"/>
      <c r="C35" s="310" t="s">
        <v>0</v>
      </c>
      <c r="D35" s="311">
        <f>SUM(D29:D34)</f>
        <v>8463</v>
      </c>
      <c r="E35" s="312">
        <f>SUM(E29:E34)</f>
        <v>155219.86199999999</v>
      </c>
      <c r="F35" s="313">
        <f>SUM(F29:F34)</f>
        <v>1656656.8385000001</v>
      </c>
      <c r="G35" s="314">
        <f>SUM(G29:G34)</f>
        <v>1</v>
      </c>
      <c r="H35" s="315">
        <f>(E35-I35)/I35</f>
        <v>-0.21059283359659556</v>
      </c>
      <c r="I35" s="316">
        <f>SUM(I29:I34)</f>
        <v>196628.39230000001</v>
      </c>
      <c r="J35" s="317">
        <f>SUM(J29:J34)</f>
        <v>2102018.4854190005</v>
      </c>
      <c r="K35" s="379">
        <f>SUM(K29:K34)</f>
        <v>1</v>
      </c>
      <c r="M35" s="209"/>
      <c r="N35" s="209"/>
      <c r="O35" s="209"/>
      <c r="P35" s="209"/>
      <c r="Q35" s="209"/>
      <c r="R35" s="209"/>
      <c r="S35" s="209"/>
    </row>
    <row r="36" spans="1:20" ht="20.100000000000001" customHeight="1">
      <c r="A36" s="240"/>
      <c r="B36" s="241"/>
      <c r="C36" s="182"/>
      <c r="D36" s="242"/>
      <c r="E36" s="242"/>
      <c r="F36" s="242"/>
      <c r="G36" s="243"/>
      <c r="H36" s="244"/>
      <c r="I36" s="245"/>
      <c r="J36" s="245"/>
      <c r="K36" s="246"/>
    </row>
    <row r="37" spans="1:20" ht="15" customHeight="1">
      <c r="A37" s="703" t="s">
        <v>65</v>
      </c>
      <c r="B37" s="703"/>
      <c r="C37" s="703"/>
      <c r="D37" s="703"/>
      <c r="E37" s="703"/>
      <c r="F37" s="341"/>
      <c r="G37" s="703" t="s">
        <v>66</v>
      </c>
      <c r="H37" s="703"/>
      <c r="I37" s="703"/>
      <c r="J37" s="703"/>
      <c r="K37" s="703"/>
      <c r="M37" s="210"/>
      <c r="N37" s="210"/>
      <c r="O37" s="210"/>
      <c r="P37" s="210"/>
      <c r="Q37" s="210"/>
      <c r="R37" s="210"/>
      <c r="S37" s="210"/>
    </row>
    <row r="38" spans="1:20" ht="15" customHeight="1">
      <c r="A38" s="704" t="str">
        <f>A29</f>
        <v>II. čtvrtletí</v>
      </c>
      <c r="B38" s="704"/>
      <c r="C38" s="704"/>
      <c r="D38" s="704"/>
      <c r="E38" s="704"/>
      <c r="F38" s="341"/>
      <c r="G38" s="705" t="str">
        <f>A29</f>
        <v>II. čtvrtletí</v>
      </c>
      <c r="H38" s="705"/>
      <c r="I38" s="705"/>
      <c r="J38" s="705"/>
      <c r="K38" s="705"/>
      <c r="M38" s="210"/>
      <c r="N38" s="210"/>
      <c r="O38" s="210"/>
      <c r="P38" s="210"/>
      <c r="Q38" s="210"/>
      <c r="R38" s="210"/>
      <c r="S38" s="210"/>
    </row>
    <row r="39" spans="1:20" ht="15" customHeight="1">
      <c r="A39" s="93"/>
      <c r="B39" s="93"/>
      <c r="C39" s="93"/>
      <c r="D39" s="70"/>
      <c r="E39" s="70"/>
      <c r="F39" s="70"/>
      <c r="G39" s="93"/>
      <c r="H39" s="93"/>
      <c r="I39" s="93"/>
      <c r="J39" s="93"/>
      <c r="K39" s="93"/>
      <c r="M39" s="210"/>
      <c r="N39" s="210"/>
      <c r="O39" s="210"/>
      <c r="P39" s="210"/>
      <c r="Q39" s="210"/>
      <c r="R39" s="210"/>
      <c r="S39" s="210"/>
      <c r="T39" s="210"/>
    </row>
    <row r="40" spans="1:20" ht="15" customHeight="1">
      <c r="A40" s="93"/>
      <c r="B40" s="93"/>
      <c r="C40" s="93"/>
      <c r="D40" s="70"/>
      <c r="E40" s="70"/>
      <c r="F40" s="70"/>
      <c r="G40" s="93"/>
      <c r="H40" s="93"/>
      <c r="I40" s="93"/>
      <c r="J40" s="93"/>
      <c r="K40" s="93"/>
    </row>
    <row r="41" spans="1:20" ht="15" customHeight="1">
      <c r="A41" s="93"/>
      <c r="B41" s="93"/>
      <c r="C41" s="93"/>
      <c r="D41" s="70"/>
      <c r="E41" s="70"/>
      <c r="F41" s="70"/>
      <c r="G41" s="93"/>
      <c r="H41" s="93"/>
      <c r="I41" s="93"/>
      <c r="J41" s="93"/>
      <c r="K41" s="93"/>
    </row>
    <row r="42" spans="1:20" ht="15" customHeight="1">
      <c r="A42" s="93"/>
      <c r="B42" s="93"/>
      <c r="C42" s="93">
        <f>E4</f>
        <v>2021</v>
      </c>
      <c r="D42" s="93">
        <f>I4</f>
        <v>2020</v>
      </c>
      <c r="E42" s="70"/>
      <c r="F42" s="70"/>
      <c r="G42" s="70"/>
      <c r="H42" s="93"/>
      <c r="I42" s="93">
        <f>E4</f>
        <v>2021</v>
      </c>
      <c r="J42" s="93">
        <f>I4</f>
        <v>2020</v>
      </c>
      <c r="K42" s="93"/>
    </row>
    <row r="43" spans="1:20" ht="15" customHeight="1">
      <c r="A43" s="93"/>
      <c r="B43" s="93" t="str">
        <f>A8</f>
        <v>duben</v>
      </c>
      <c r="C43" s="67">
        <f>E14</f>
        <v>79558.131000000008</v>
      </c>
      <c r="D43" s="67">
        <f>I14</f>
        <v>47358.261299999998</v>
      </c>
      <c r="E43" s="70"/>
      <c r="F43" s="70"/>
      <c r="G43" s="70"/>
      <c r="H43" s="93" t="str">
        <f>A8</f>
        <v>duben</v>
      </c>
      <c r="I43" s="213">
        <f>E14/E35</f>
        <v>0.51255122878539872</v>
      </c>
      <c r="J43" s="213">
        <f>I14/I35</f>
        <v>0.24085159190919142</v>
      </c>
      <c r="K43" s="93"/>
    </row>
    <row r="44" spans="1:20" ht="15" customHeight="1">
      <c r="A44" s="93"/>
      <c r="B44" s="93" t="str">
        <f>A15</f>
        <v>květen</v>
      </c>
      <c r="C44" s="67">
        <f>E21</f>
        <v>15362.552</v>
      </c>
      <c r="D44" s="67">
        <f>I21</f>
        <v>63677.736999999994</v>
      </c>
      <c r="E44" s="70"/>
      <c r="F44" s="70"/>
      <c r="G44" s="70"/>
      <c r="H44" s="93" t="str">
        <f>A15</f>
        <v>květen</v>
      </c>
      <c r="I44" s="213">
        <f>E21/E35</f>
        <v>9.8972849234977414E-2</v>
      </c>
      <c r="J44" s="213">
        <f>I21/I35</f>
        <v>0.32384812923072448</v>
      </c>
      <c r="K44" s="93"/>
    </row>
    <row r="45" spans="1:20" ht="15" customHeight="1">
      <c r="A45" s="93"/>
      <c r="B45" s="93" t="str">
        <f>A22</f>
        <v>červen</v>
      </c>
      <c r="C45" s="67">
        <f>E28</f>
        <v>60299.178999999989</v>
      </c>
      <c r="D45" s="67">
        <f>I28</f>
        <v>85592.394</v>
      </c>
      <c r="E45" s="70"/>
      <c r="F45" s="70"/>
      <c r="G45" s="70"/>
      <c r="H45" s="93" t="str">
        <f>A22</f>
        <v>červen</v>
      </c>
      <c r="I45" s="213">
        <f>E28/E35</f>
        <v>0.38847592197962394</v>
      </c>
      <c r="J45" s="213">
        <f>I28/I35</f>
        <v>0.43530027886008404</v>
      </c>
      <c r="K45" s="93"/>
    </row>
    <row r="46" spans="1:20" ht="15" customHeight="1">
      <c r="A46" s="93"/>
      <c r="B46" s="93"/>
      <c r="C46" s="67">
        <f>SUM(C43:C45)</f>
        <v>155219.86199999999</v>
      </c>
      <c r="D46" s="67">
        <f>SUM(D43:D45)</f>
        <v>196628.39230000001</v>
      </c>
      <c r="E46" s="93"/>
      <c r="F46" s="93"/>
      <c r="G46" s="93"/>
      <c r="H46" s="93"/>
      <c r="I46" s="127">
        <f>SUM(I43:I45)</f>
        <v>1</v>
      </c>
      <c r="J46" s="127">
        <f>SUM(J43:J45)</f>
        <v>0.99999999999999989</v>
      </c>
      <c r="K46" s="93"/>
    </row>
    <row r="47" spans="1:20" ht="15" customHeight="1">
      <c r="A47" s="93"/>
      <c r="B47" s="93"/>
      <c r="C47" s="93"/>
      <c r="D47" s="93"/>
      <c r="E47" s="93"/>
      <c r="F47" s="93"/>
      <c r="G47" s="93"/>
      <c r="H47" s="93"/>
      <c r="I47" s="93"/>
      <c r="J47" s="93"/>
      <c r="K47" s="93"/>
    </row>
    <row r="48" spans="1:20" ht="15" customHeight="1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</row>
    <row r="49" spans="1:11" ht="15" customHeight="1">
      <c r="A49" s="93"/>
      <c r="B49" s="93"/>
      <c r="C49" s="93"/>
      <c r="D49" s="93"/>
      <c r="E49" s="93"/>
      <c r="F49" s="93"/>
      <c r="G49" s="93"/>
      <c r="H49" s="93"/>
      <c r="I49" s="93"/>
      <c r="J49" s="93"/>
      <c r="K49" s="93"/>
    </row>
    <row r="50" spans="1:11" ht="15" customHeight="1">
      <c r="A50" s="93"/>
      <c r="B50" s="93"/>
      <c r="C50" s="93"/>
      <c r="D50" s="93"/>
      <c r="E50" s="93"/>
      <c r="F50" s="93"/>
      <c r="G50" s="93"/>
      <c r="H50" s="93"/>
      <c r="I50" s="93"/>
      <c r="J50" s="93"/>
      <c r="K50" s="93"/>
    </row>
    <row r="51" spans="1:11" ht="15" customHeight="1">
      <c r="A51" s="93"/>
      <c r="B51" s="93"/>
      <c r="C51" s="93"/>
      <c r="D51" s="93"/>
      <c r="E51" s="93"/>
      <c r="F51" s="93"/>
      <c r="G51" s="93"/>
      <c r="H51" s="93"/>
      <c r="I51" s="93"/>
      <c r="J51" s="93"/>
      <c r="K51" s="93"/>
    </row>
    <row r="52" spans="1:11" ht="15" customHeight="1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</row>
    <row r="53" spans="1:11" ht="15" customHeight="1">
      <c r="A53" s="740" t="s">
        <v>301</v>
      </c>
      <c r="B53" s="740"/>
      <c r="C53" s="740"/>
      <c r="D53" s="740"/>
      <c r="E53" s="740"/>
      <c r="F53" s="740"/>
      <c r="G53" s="740"/>
      <c r="H53" s="740"/>
      <c r="I53" s="740"/>
      <c r="J53" s="740"/>
      <c r="K53" s="740"/>
    </row>
    <row r="54" spans="1:11" ht="15" customHeight="1">
      <c r="A54" s="740"/>
      <c r="B54" s="740"/>
      <c r="C54" s="740"/>
      <c r="D54" s="740"/>
      <c r="E54" s="740"/>
      <c r="F54" s="740"/>
      <c r="G54" s="740"/>
      <c r="H54" s="740"/>
      <c r="I54" s="740"/>
      <c r="J54" s="740"/>
      <c r="K54" s="740"/>
    </row>
    <row r="55" spans="1:11" ht="15" customHeight="1">
      <c r="A55" s="740"/>
      <c r="B55" s="740"/>
      <c r="C55" s="740"/>
      <c r="D55" s="740"/>
      <c r="E55" s="740"/>
      <c r="F55" s="740"/>
      <c r="G55" s="740"/>
      <c r="H55" s="740"/>
      <c r="I55" s="740"/>
      <c r="J55" s="740"/>
      <c r="K55" s="740"/>
    </row>
    <row r="56" spans="1:11" ht="15" customHeight="1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</row>
    <row r="57" spans="1:11" ht="15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</row>
    <row r="58" spans="1:11" ht="15" customHeight="1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</row>
    <row r="59" spans="1:11" ht="15" customHeight="1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mergeCells count="20">
    <mergeCell ref="G37:K37"/>
    <mergeCell ref="A38:E38"/>
    <mergeCell ref="G38:K38"/>
    <mergeCell ref="A53:K55"/>
    <mergeCell ref="A7:B7"/>
    <mergeCell ref="A8:B14"/>
    <mergeCell ref="A15:B21"/>
    <mergeCell ref="A22:B28"/>
    <mergeCell ref="A29:B35"/>
    <mergeCell ref="A37:E37"/>
    <mergeCell ref="G5:G7"/>
    <mergeCell ref="H5:H7"/>
    <mergeCell ref="K5:K7"/>
    <mergeCell ref="E5:F6"/>
    <mergeCell ref="I5:J6"/>
    <mergeCell ref="A1:K1"/>
    <mergeCell ref="A2:C2"/>
    <mergeCell ref="A3:D3"/>
    <mergeCell ref="E4:G4"/>
    <mergeCell ref="I4:K4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5 H11" evalError="1"/>
    <ignoredError sqref="H35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topLeftCell="A4" zoomScaleNormal="100" zoomScaleSheetLayoutView="100" workbookViewId="0">
      <selection sqref="A1:K1"/>
    </sheetView>
  </sheetViews>
  <sheetFormatPr defaultColWidth="9.140625" defaultRowHeight="12.75"/>
  <cols>
    <col min="1" max="1" width="17.140625" style="204" customWidth="1"/>
    <col min="2" max="2" width="10.140625" style="204" customWidth="1"/>
    <col min="3" max="3" width="9.140625" style="204" customWidth="1"/>
    <col min="4" max="4" width="9.42578125" style="204" customWidth="1"/>
    <col min="5" max="6" width="8.5703125" style="204" customWidth="1"/>
    <col min="7" max="10" width="6.85546875" style="204" customWidth="1"/>
    <col min="11" max="11" width="7.85546875" style="204" customWidth="1"/>
    <col min="12" max="13" width="9.140625" style="204"/>
    <col min="14" max="14" width="11.140625" style="204" customWidth="1"/>
    <col min="15" max="16384" width="9.140625" style="204"/>
  </cols>
  <sheetData>
    <row r="1" spans="1:11" ht="15.75">
      <c r="A1" s="741" t="str">
        <f>"5.6. Spotřeba zemního plynu a teplota ovzduší: "&amp;LOWER(C3)</f>
        <v>5.6. Spotřeba zemního plynu a teplota ovzduší: duben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</row>
    <row r="2" spans="1:11" ht="6" customHeight="1">
      <c r="A2" s="751"/>
      <c r="B2" s="751"/>
      <c r="C2" s="206"/>
      <c r="D2" s="207"/>
      <c r="E2" s="208"/>
      <c r="F2" s="208"/>
      <c r="G2" s="208"/>
      <c r="H2" s="208"/>
      <c r="I2" s="75"/>
      <c r="J2" s="75"/>
      <c r="K2" s="75"/>
    </row>
    <row r="3" spans="1:11" ht="18.75" customHeight="1">
      <c r="A3" s="746"/>
      <c r="B3" s="747"/>
      <c r="C3" s="744" t="str">
        <f>'3.1'!D6</f>
        <v>duben</v>
      </c>
      <c r="D3" s="745"/>
      <c r="E3" s="745"/>
      <c r="F3" s="745"/>
      <c r="G3" s="745"/>
      <c r="H3" s="745"/>
      <c r="I3" s="745"/>
      <c r="J3" s="745"/>
      <c r="K3" s="745"/>
    </row>
    <row r="4" spans="1:11" ht="24.95" customHeight="1">
      <c r="A4" s="283"/>
      <c r="B4" s="272"/>
      <c r="C4" s="748" t="s">
        <v>65</v>
      </c>
      <c r="D4" s="749"/>
      <c r="E4" s="749"/>
      <c r="F4" s="750"/>
      <c r="G4" s="742" t="s">
        <v>243</v>
      </c>
      <c r="H4" s="742"/>
      <c r="I4" s="742"/>
      <c r="J4" s="742"/>
      <c r="K4" s="743"/>
    </row>
    <row r="5" spans="1:11" ht="25.5">
      <c r="A5" s="288"/>
      <c r="B5" s="730" t="s">
        <v>239</v>
      </c>
      <c r="C5" s="273"/>
      <c r="D5" s="274"/>
      <c r="E5" s="752" t="s">
        <v>240</v>
      </c>
      <c r="F5" s="752" t="s">
        <v>225</v>
      </c>
      <c r="G5" s="275" t="s">
        <v>72</v>
      </c>
      <c r="H5" s="275" t="s">
        <v>226</v>
      </c>
      <c r="I5" s="275" t="s">
        <v>227</v>
      </c>
      <c r="J5" s="275" t="s">
        <v>241</v>
      </c>
      <c r="K5" s="275" t="s">
        <v>242</v>
      </c>
    </row>
    <row r="6" spans="1:11" ht="13.5" customHeight="1">
      <c r="A6" s="380" t="s">
        <v>238</v>
      </c>
      <c r="B6" s="731"/>
      <c r="C6" s="339" t="s">
        <v>278</v>
      </c>
      <c r="D6" s="338" t="s">
        <v>273</v>
      </c>
      <c r="E6" s="733"/>
      <c r="F6" s="733"/>
      <c r="G6" s="276" t="s">
        <v>276</v>
      </c>
      <c r="H6" s="277" t="s">
        <v>276</v>
      </c>
      <c r="I6" s="277" t="s">
        <v>276</v>
      </c>
      <c r="J6" s="277" t="s">
        <v>276</v>
      </c>
      <c r="K6" s="277" t="s">
        <v>276</v>
      </c>
    </row>
    <row r="7" spans="1:11" ht="15.95" customHeight="1">
      <c r="A7" s="336" t="s">
        <v>21</v>
      </c>
      <c r="B7" s="99">
        <f>'5.2'!D14</f>
        <v>416496</v>
      </c>
      <c r="C7" s="95">
        <f>'5.2'!E14</f>
        <v>84539.005249668597</v>
      </c>
      <c r="D7" s="99">
        <f>'5.2'!F14</f>
        <v>902389.39228095894</v>
      </c>
      <c r="E7" s="101">
        <f>C7/$C$11</f>
        <v>9.5825754184817841E-2</v>
      </c>
      <c r="F7" s="101">
        <f>'5.2'!H14</f>
        <v>0.51125892717516297</v>
      </c>
      <c r="G7" s="104">
        <v>7.04</v>
      </c>
      <c r="H7" s="104">
        <v>14.4</v>
      </c>
      <c r="I7" s="104">
        <v>0.6</v>
      </c>
      <c r="J7" s="104">
        <v>8.6999999999999957</v>
      </c>
      <c r="K7" s="381">
        <v>-1.6599999999999957</v>
      </c>
    </row>
    <row r="8" spans="1:11" ht="15.95" customHeight="1">
      <c r="A8" s="337" t="s">
        <v>101</v>
      </c>
      <c r="B8" s="94">
        <f>'5.3'!D14</f>
        <v>2284559</v>
      </c>
      <c r="C8" s="95">
        <f>'5.3'!E14</f>
        <v>684724.79810049001</v>
      </c>
      <c r="D8" s="94">
        <f>'5.3'!F14</f>
        <v>7310221.6184497159</v>
      </c>
      <c r="E8" s="97">
        <f t="shared" ref="E8:E10" si="0">C8/$C$11</f>
        <v>0.77614197130955465</v>
      </c>
      <c r="F8" s="97">
        <f>'5.3'!H14</f>
        <v>0.52439173049735566</v>
      </c>
      <c r="G8" s="104">
        <v>5.650555555555556</v>
      </c>
      <c r="H8" s="105">
        <v>13</v>
      </c>
      <c r="I8" s="105">
        <v>-0.91666666666666663</v>
      </c>
      <c r="J8" s="105">
        <v>7.6166666666666689</v>
      </c>
      <c r="K8" s="104">
        <v>-1.9661111111111129</v>
      </c>
    </row>
    <row r="9" spans="1:11" ht="15.95" customHeight="1">
      <c r="A9" s="337" t="s">
        <v>312</v>
      </c>
      <c r="B9" s="94">
        <f>'5.4'!D14</f>
        <v>114579</v>
      </c>
      <c r="C9" s="95">
        <f>'5.4'!E14</f>
        <v>33393.978989999996</v>
      </c>
      <c r="D9" s="94">
        <f>'5.4'!F14</f>
        <v>356604.29398100002</v>
      </c>
      <c r="E9" s="97">
        <f t="shared" si="0"/>
        <v>3.7852387930259628E-2</v>
      </c>
      <c r="F9" s="97">
        <f>'5.4'!H14</f>
        <v>0.48410006589699095</v>
      </c>
      <c r="G9" s="104">
        <v>5.4033333333333333</v>
      </c>
      <c r="H9" s="105">
        <v>13</v>
      </c>
      <c r="I9" s="105">
        <v>-1.2</v>
      </c>
      <c r="J9" s="105">
        <v>7</v>
      </c>
      <c r="K9" s="104">
        <v>-1.5966666666666667</v>
      </c>
    </row>
    <row r="10" spans="1:11" ht="15.95" customHeight="1">
      <c r="A10" s="337" t="s">
        <v>34</v>
      </c>
      <c r="B10" s="94">
        <f>'5.5'!D14</f>
        <v>8468</v>
      </c>
      <c r="C10" s="95">
        <f>'5.5'!E14</f>
        <v>79558.131000000008</v>
      </c>
      <c r="D10" s="94">
        <f>'5.5'!F14</f>
        <v>849105.25313299987</v>
      </c>
      <c r="E10" s="97">
        <f t="shared" si="0"/>
        <v>9.0179886575367796E-2</v>
      </c>
      <c r="F10" s="97">
        <f>'5.5'!H14</f>
        <v>0.67992085891886433</v>
      </c>
      <c r="G10" s="104">
        <v>5.6766666666666667</v>
      </c>
      <c r="H10" s="105">
        <v>13.1</v>
      </c>
      <c r="I10" s="105">
        <v>-1</v>
      </c>
      <c r="J10" s="105">
        <v>8.6366666666666667</v>
      </c>
      <c r="K10" s="104">
        <v>-2.96</v>
      </c>
    </row>
    <row r="11" spans="1:11" ht="15.95" customHeight="1">
      <c r="A11" s="382" t="s">
        <v>3</v>
      </c>
      <c r="B11" s="311">
        <f>SUM(B7:B10)</f>
        <v>2824102</v>
      </c>
      <c r="C11" s="312">
        <f>SUM(C7:C10)</f>
        <v>882215.91334015864</v>
      </c>
      <c r="D11" s="311">
        <f t="shared" ref="D11:E11" si="1">SUM(D7:D10)</f>
        <v>9418320.5578446761</v>
      </c>
      <c r="E11" s="315">
        <f t="shared" si="1"/>
        <v>0.99999999999999989</v>
      </c>
      <c r="F11" s="315">
        <f>'5.1'!H15</f>
        <v>0.53434748309784086</v>
      </c>
      <c r="G11" s="318">
        <v>5.6766666666666667</v>
      </c>
      <c r="H11" s="319">
        <v>13.1</v>
      </c>
      <c r="I11" s="319">
        <v>-1</v>
      </c>
      <c r="J11" s="319">
        <v>8.6366666666666667</v>
      </c>
      <c r="K11" s="320">
        <v>-2.96</v>
      </c>
    </row>
    <row r="12" spans="1:11" ht="15" customHeight="1">
      <c r="A12" s="182"/>
      <c r="B12" s="183"/>
      <c r="C12" s="753" t="s">
        <v>201</v>
      </c>
      <c r="D12" s="753"/>
      <c r="E12" s="753"/>
      <c r="F12" s="753"/>
      <c r="G12" s="757" t="s">
        <v>124</v>
      </c>
      <c r="H12" s="757"/>
      <c r="I12" s="757"/>
      <c r="J12" s="757"/>
      <c r="K12" s="757"/>
    </row>
    <row r="13" spans="1:11" ht="15" customHeight="1">
      <c r="A13" s="93"/>
      <c r="B13" s="93"/>
      <c r="C13" s="754"/>
      <c r="D13" s="754"/>
      <c r="E13" s="754"/>
      <c r="F13" s="754"/>
      <c r="G13" s="758" t="s">
        <v>125</v>
      </c>
      <c r="H13" s="758"/>
      <c r="I13" s="758"/>
      <c r="J13" s="758"/>
      <c r="K13" s="758"/>
    </row>
    <row r="14" spans="1:11" ht="15" customHeight="1">
      <c r="A14" s="93"/>
      <c r="B14" s="93"/>
      <c r="C14" s="168"/>
      <c r="D14" s="168"/>
      <c r="E14" s="168"/>
      <c r="F14" s="168"/>
      <c r="G14" s="169"/>
      <c r="H14" s="169"/>
      <c r="I14" s="169"/>
      <c r="J14" s="169"/>
      <c r="K14" s="169"/>
    </row>
    <row r="15" spans="1:11" ht="15" customHeight="1">
      <c r="A15" s="93"/>
      <c r="B15" s="93"/>
      <c r="C15" s="93"/>
      <c r="D15" s="214"/>
      <c r="E15" s="215"/>
      <c r="F15" s="215"/>
      <c r="G15" s="93"/>
      <c r="H15" s="212"/>
      <c r="I15" s="169"/>
      <c r="J15" s="93"/>
      <c r="K15" s="93"/>
    </row>
    <row r="16" spans="1:11" ht="18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15" customHeight="1">
      <c r="A17" s="703" t="s">
        <v>288</v>
      </c>
      <c r="B17" s="703"/>
      <c r="C17" s="703"/>
      <c r="D17" s="703"/>
      <c r="E17" s="703"/>
      <c r="F17" s="703" t="s">
        <v>209</v>
      </c>
      <c r="G17" s="703"/>
      <c r="H17" s="703"/>
      <c r="I17" s="703"/>
      <c r="J17" s="703"/>
      <c r="K17" s="703"/>
    </row>
    <row r="18" spans="1:11" ht="15" customHeight="1">
      <c r="A18" s="346"/>
      <c r="B18" s="698" t="str">
        <f>C3</f>
        <v>duben</v>
      </c>
      <c r="C18" s="698"/>
      <c r="D18" s="346"/>
      <c r="E18" s="346"/>
      <c r="F18" s="346"/>
      <c r="G18" s="346"/>
      <c r="H18" s="698" t="str">
        <f>C3</f>
        <v>duben</v>
      </c>
      <c r="I18" s="698"/>
      <c r="J18" s="346"/>
      <c r="K18" s="346"/>
    </row>
    <row r="19" spans="1:11" ht="1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</row>
    <row r="20" spans="1:11" ht="1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11" ht="1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2" spans="1:11" ht="1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15" customHeigh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ht="1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5" spans="1:11" ht="15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1" ht="15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1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ht="1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ht="15" customHeigh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ht="1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1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ht="1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ht="1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5" customHeight="1">
      <c r="A34" s="703" t="s">
        <v>76</v>
      </c>
      <c r="B34" s="703"/>
      <c r="C34" s="703"/>
      <c r="D34" s="703"/>
      <c r="E34" s="703"/>
      <c r="F34" s="756" t="s">
        <v>77</v>
      </c>
      <c r="G34" s="756"/>
      <c r="H34" s="756"/>
      <c r="I34" s="756"/>
      <c r="J34" s="756"/>
      <c r="K34" s="756"/>
    </row>
    <row r="35" spans="1:11" ht="15" customHeight="1">
      <c r="A35" s="346"/>
      <c r="B35" s="698" t="str">
        <f>C3</f>
        <v>duben</v>
      </c>
      <c r="C35" s="698"/>
      <c r="D35" s="346"/>
      <c r="E35" s="343"/>
      <c r="F35" s="756"/>
      <c r="G35" s="756"/>
      <c r="H35" s="756"/>
      <c r="I35" s="756"/>
      <c r="J35" s="756"/>
      <c r="K35" s="756"/>
    </row>
    <row r="36" spans="1:11" ht="15" customHeight="1">
      <c r="A36" s="346"/>
      <c r="B36" s="346"/>
      <c r="C36" s="346"/>
      <c r="D36" s="346"/>
      <c r="E36" s="344"/>
      <c r="F36" s="344"/>
      <c r="G36" s="344"/>
      <c r="H36" s="755" t="str">
        <f>C3</f>
        <v>duben</v>
      </c>
      <c r="I36" s="755"/>
      <c r="J36" s="344"/>
      <c r="K36" s="344"/>
    </row>
    <row r="37" spans="1:11" ht="15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ht="15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ht="15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t="15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t="15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ht="1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C12:F13"/>
    <mergeCell ref="F17:K17"/>
    <mergeCell ref="B18:C18"/>
    <mergeCell ref="H18:I18"/>
    <mergeCell ref="H36:I36"/>
    <mergeCell ref="B35:C35"/>
    <mergeCell ref="F34:K35"/>
    <mergeCell ref="A17:E17"/>
    <mergeCell ref="A34:E34"/>
    <mergeCell ref="G12:K12"/>
    <mergeCell ref="G13:K13"/>
    <mergeCell ref="A1:K1"/>
    <mergeCell ref="G4:K4"/>
    <mergeCell ref="C3:K3"/>
    <mergeCell ref="A3:B3"/>
    <mergeCell ref="B5:B6"/>
    <mergeCell ref="C4:F4"/>
    <mergeCell ref="A2:B2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17.7109375" style="204" customWidth="1"/>
    <col min="2" max="2" width="10.140625" style="204" customWidth="1"/>
    <col min="3" max="3" width="9.140625" style="204" customWidth="1"/>
    <col min="4" max="4" width="9.42578125" style="204" customWidth="1"/>
    <col min="5" max="6" width="8.5703125" style="204" customWidth="1"/>
    <col min="7" max="10" width="6.85546875" style="204" customWidth="1"/>
    <col min="11" max="11" width="7.85546875" style="204" customWidth="1"/>
    <col min="12" max="13" width="9.140625" style="204"/>
    <col min="14" max="14" width="11.140625" style="204" customWidth="1"/>
    <col min="15" max="16384" width="9.140625" style="204"/>
  </cols>
  <sheetData>
    <row r="1" spans="1:11" ht="15.75" customHeight="1">
      <c r="A1" s="741" t="str">
        <f>"5.7. Spotřeba zemního plynu a teplota ovzduší: "&amp;LOWER(C3)</f>
        <v>5.7. Spotřeba zemního plynu a teplota ovzduší: květen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</row>
    <row r="2" spans="1:11" ht="6" customHeight="1">
      <c r="A2" s="751"/>
      <c r="B2" s="751"/>
      <c r="C2" s="206"/>
      <c r="D2" s="207"/>
      <c r="E2" s="208"/>
      <c r="F2" s="208"/>
      <c r="G2" s="208"/>
      <c r="H2" s="208"/>
      <c r="I2" s="75"/>
      <c r="J2" s="75"/>
      <c r="K2" s="75"/>
    </row>
    <row r="3" spans="1:11" ht="18.75" customHeight="1">
      <c r="A3" s="746"/>
      <c r="B3" s="747"/>
      <c r="C3" s="744" t="str">
        <f>'3.1'!E6</f>
        <v>květen</v>
      </c>
      <c r="D3" s="745"/>
      <c r="E3" s="745"/>
      <c r="F3" s="745"/>
      <c r="G3" s="745"/>
      <c r="H3" s="745"/>
      <c r="I3" s="745"/>
      <c r="J3" s="745"/>
      <c r="K3" s="745"/>
    </row>
    <row r="4" spans="1:11" ht="24.95" customHeight="1">
      <c r="A4" s="283"/>
      <c r="B4" s="272"/>
      <c r="C4" s="748" t="s">
        <v>65</v>
      </c>
      <c r="D4" s="749"/>
      <c r="E4" s="749"/>
      <c r="F4" s="750"/>
      <c r="G4" s="742" t="s">
        <v>243</v>
      </c>
      <c r="H4" s="742"/>
      <c r="I4" s="742"/>
      <c r="J4" s="742"/>
      <c r="K4" s="743"/>
    </row>
    <row r="5" spans="1:11" ht="25.5">
      <c r="A5" s="288"/>
      <c r="B5" s="730" t="s">
        <v>239</v>
      </c>
      <c r="C5" s="273"/>
      <c r="D5" s="274"/>
      <c r="E5" s="752" t="s">
        <v>240</v>
      </c>
      <c r="F5" s="752" t="s">
        <v>225</v>
      </c>
      <c r="G5" s="275" t="s">
        <v>72</v>
      </c>
      <c r="H5" s="275" t="s">
        <v>226</v>
      </c>
      <c r="I5" s="275" t="s">
        <v>227</v>
      </c>
      <c r="J5" s="275" t="s">
        <v>241</v>
      </c>
      <c r="K5" s="275" t="s">
        <v>242</v>
      </c>
    </row>
    <row r="6" spans="1:11" ht="14.1" customHeight="1">
      <c r="A6" s="380" t="s">
        <v>238</v>
      </c>
      <c r="B6" s="731"/>
      <c r="C6" s="339" t="s">
        <v>278</v>
      </c>
      <c r="D6" s="338" t="s">
        <v>273</v>
      </c>
      <c r="E6" s="733"/>
      <c r="F6" s="733"/>
      <c r="G6" s="276" t="s">
        <v>276</v>
      </c>
      <c r="H6" s="277" t="s">
        <v>276</v>
      </c>
      <c r="I6" s="277" t="s">
        <v>276</v>
      </c>
      <c r="J6" s="277" t="s">
        <v>276</v>
      </c>
      <c r="K6" s="277" t="s">
        <v>276</v>
      </c>
    </row>
    <row r="7" spans="1:11" ht="15.95" customHeight="1">
      <c r="A7" s="336" t="s">
        <v>21</v>
      </c>
      <c r="B7" s="99">
        <f>'5.2'!D21</f>
        <v>416155</v>
      </c>
      <c r="C7" s="95">
        <f>'5.2'!E21</f>
        <v>52841.612892350029</v>
      </c>
      <c r="D7" s="99">
        <f>'5.2'!F21</f>
        <v>564041.9311269857</v>
      </c>
      <c r="E7" s="101">
        <f>C7/$C$11</f>
        <v>9.0618612693872447E-2</v>
      </c>
      <c r="F7" s="101">
        <f>'5.2'!H21</f>
        <v>0.23588507282275545</v>
      </c>
      <c r="G7" s="104">
        <v>11.945161290322584</v>
      </c>
      <c r="H7" s="104">
        <v>22.3</v>
      </c>
      <c r="I7" s="104">
        <v>6.8</v>
      </c>
      <c r="J7" s="104">
        <v>14</v>
      </c>
      <c r="K7" s="381">
        <v>-2.0548387096774157</v>
      </c>
    </row>
    <row r="8" spans="1:11" ht="15.95" customHeight="1">
      <c r="A8" s="337" t="s">
        <v>101</v>
      </c>
      <c r="B8" s="94">
        <f>'5.3'!D21</f>
        <v>2283586</v>
      </c>
      <c r="C8" s="95">
        <f>'5.3'!E21</f>
        <v>491111.64323276636</v>
      </c>
      <c r="D8" s="94">
        <f>'5.3'!F21</f>
        <v>5244041.2674949206</v>
      </c>
      <c r="E8" s="97">
        <f t="shared" ref="E8:E10" si="0">C8/$C$11</f>
        <v>0.84221228973887396</v>
      </c>
      <c r="F8" s="97">
        <f>'5.3'!H21</f>
        <v>0.33568020446445074</v>
      </c>
      <c r="G8" s="104">
        <v>10.835483870967739</v>
      </c>
      <c r="H8" s="105">
        <v>20.95</v>
      </c>
      <c r="I8" s="105">
        <v>5.8166666666666664</v>
      </c>
      <c r="J8" s="105">
        <v>13.016666666666657</v>
      </c>
      <c r="K8" s="104">
        <v>-2.181182795698918</v>
      </c>
    </row>
    <row r="9" spans="1:11" ht="15.95" customHeight="1">
      <c r="A9" s="337" t="s">
        <v>312</v>
      </c>
      <c r="B9" s="94">
        <f>'5.4'!D21</f>
        <v>114536</v>
      </c>
      <c r="C9" s="95">
        <f>'5.4'!E21</f>
        <v>23805.156999999996</v>
      </c>
      <c r="D9" s="94">
        <f>'5.4'!F21</f>
        <v>254361.05841999999</v>
      </c>
      <c r="E9" s="97">
        <f t="shared" si="0"/>
        <v>4.0823702839928387E-2</v>
      </c>
      <c r="F9" s="97">
        <f>'5.4'!H21</f>
        <v>0.30620768499043172</v>
      </c>
      <c r="G9" s="104">
        <v>10.199999999999998</v>
      </c>
      <c r="H9" s="105">
        <v>20.399999999999999</v>
      </c>
      <c r="I9" s="105">
        <v>5.8</v>
      </c>
      <c r="J9" s="105">
        <v>12.399999999999995</v>
      </c>
      <c r="K9" s="104">
        <v>-2.1999999999999975</v>
      </c>
    </row>
    <row r="10" spans="1:11" ht="15.95" customHeight="1">
      <c r="A10" s="337" t="s">
        <v>34</v>
      </c>
      <c r="B10" s="94">
        <f>'5.5'!D21</f>
        <v>8429</v>
      </c>
      <c r="C10" s="95">
        <f>'5.5'!E21</f>
        <v>15362.552</v>
      </c>
      <c r="D10" s="94">
        <f>'5.5'!F21</f>
        <v>163848.183257</v>
      </c>
      <c r="E10" s="97">
        <f t="shared" si="0"/>
        <v>2.634539472732516E-2</v>
      </c>
      <c r="F10" s="97">
        <f>'5.5'!H21</f>
        <v>-0.75874532099028591</v>
      </c>
      <c r="G10" s="104">
        <v>10.835483870967742</v>
      </c>
      <c r="H10" s="105">
        <v>21</v>
      </c>
      <c r="I10" s="105">
        <v>5.9</v>
      </c>
      <c r="J10" s="105">
        <v>13.522580645161288</v>
      </c>
      <c r="K10" s="104">
        <v>-2.6870967741935452</v>
      </c>
    </row>
    <row r="11" spans="1:11" ht="15.95" customHeight="1">
      <c r="A11" s="382" t="s">
        <v>3</v>
      </c>
      <c r="B11" s="311">
        <f>SUM(B7:B10)</f>
        <v>2822706</v>
      </c>
      <c r="C11" s="312">
        <f t="shared" ref="C11:E11" si="1">SUM(C7:C10)</f>
        <v>583120.9651251164</v>
      </c>
      <c r="D11" s="311">
        <f t="shared" si="1"/>
        <v>6226292.4402989056</v>
      </c>
      <c r="E11" s="315">
        <f t="shared" si="1"/>
        <v>0.99999999999999989</v>
      </c>
      <c r="F11" s="315">
        <f>'5.1'!H22</f>
        <v>0.18437468701687801</v>
      </c>
      <c r="G11" s="318">
        <v>10.835483870967742</v>
      </c>
      <c r="H11" s="319">
        <v>21</v>
      </c>
      <c r="I11" s="319">
        <v>5.9</v>
      </c>
      <c r="J11" s="319">
        <v>13.522580645161288</v>
      </c>
      <c r="K11" s="320">
        <v>-2.6870967741935452</v>
      </c>
    </row>
    <row r="12" spans="1:11" ht="15" customHeight="1">
      <c r="A12" s="182"/>
      <c r="B12" s="183"/>
      <c r="C12" s="753" t="s">
        <v>201</v>
      </c>
      <c r="D12" s="753"/>
      <c r="E12" s="753"/>
      <c r="F12" s="753"/>
      <c r="G12" s="757" t="s">
        <v>124</v>
      </c>
      <c r="H12" s="757"/>
      <c r="I12" s="757"/>
      <c r="J12" s="757"/>
      <c r="K12" s="757"/>
    </row>
    <row r="13" spans="1:11" ht="15" customHeight="1">
      <c r="A13" s="93"/>
      <c r="B13" s="93"/>
      <c r="C13" s="754"/>
      <c r="D13" s="754"/>
      <c r="E13" s="754"/>
      <c r="F13" s="754"/>
      <c r="G13" s="758" t="s">
        <v>125</v>
      </c>
      <c r="H13" s="758"/>
      <c r="I13" s="758"/>
      <c r="J13" s="758"/>
      <c r="K13" s="758"/>
    </row>
    <row r="14" spans="1:11" ht="15" customHeight="1">
      <c r="A14" s="93"/>
      <c r="B14" s="93"/>
      <c r="C14" s="168"/>
      <c r="D14" s="168"/>
      <c r="E14" s="168"/>
      <c r="F14" s="168"/>
      <c r="G14" s="169"/>
      <c r="H14" s="169"/>
      <c r="I14" s="169"/>
      <c r="J14" s="169"/>
      <c r="K14" s="169"/>
    </row>
    <row r="15" spans="1:11" ht="15" customHeight="1">
      <c r="A15" s="93"/>
      <c r="B15" s="93"/>
      <c r="C15" s="93"/>
      <c r="D15" s="214"/>
      <c r="E15" s="215"/>
      <c r="F15" s="215"/>
      <c r="G15" s="93"/>
      <c r="H15" s="212"/>
      <c r="I15" s="169"/>
      <c r="J15" s="93"/>
      <c r="K15" s="93"/>
    </row>
    <row r="16" spans="1:11" ht="18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15" customHeight="1">
      <c r="A17" s="703" t="s">
        <v>288</v>
      </c>
      <c r="B17" s="703"/>
      <c r="C17" s="703"/>
      <c r="D17" s="703"/>
      <c r="E17" s="703"/>
      <c r="F17" s="703" t="s">
        <v>209</v>
      </c>
      <c r="G17" s="703"/>
      <c r="H17" s="703"/>
      <c r="I17" s="703"/>
      <c r="J17" s="703"/>
      <c r="K17" s="703"/>
    </row>
    <row r="18" spans="1:11" ht="15" customHeight="1">
      <c r="A18" s="342"/>
      <c r="B18" s="698" t="str">
        <f>C3</f>
        <v>květen</v>
      </c>
      <c r="C18" s="698"/>
      <c r="D18" s="342"/>
      <c r="E18" s="342"/>
      <c r="F18" s="342"/>
      <c r="G18" s="345"/>
      <c r="H18" s="698" t="str">
        <f>C3</f>
        <v>květen</v>
      </c>
      <c r="I18" s="698"/>
      <c r="J18" s="342"/>
      <c r="K18" s="342"/>
    </row>
    <row r="19" spans="1:11" ht="1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</row>
    <row r="20" spans="1:11" ht="1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11" ht="1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2" spans="1:11" ht="1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15" customHeigh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ht="1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5" spans="1:11" ht="15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1" ht="15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1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ht="1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ht="15" customHeigh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ht="1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1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ht="1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ht="1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5" customHeight="1">
      <c r="A34" s="703" t="s">
        <v>76</v>
      </c>
      <c r="B34" s="703"/>
      <c r="C34" s="703"/>
      <c r="D34" s="703"/>
      <c r="E34" s="703"/>
      <c r="F34" s="756" t="s">
        <v>77</v>
      </c>
      <c r="G34" s="756"/>
      <c r="H34" s="756"/>
      <c r="I34" s="756"/>
      <c r="J34" s="756"/>
      <c r="K34" s="756"/>
    </row>
    <row r="35" spans="1:11" ht="15" customHeight="1">
      <c r="A35" s="342"/>
      <c r="B35" s="698" t="str">
        <f>C3</f>
        <v>květen</v>
      </c>
      <c r="C35" s="698"/>
      <c r="D35" s="342"/>
      <c r="E35" s="343"/>
      <c r="F35" s="756"/>
      <c r="G35" s="756"/>
      <c r="H35" s="756"/>
      <c r="I35" s="756"/>
      <c r="J35" s="756"/>
      <c r="K35" s="756"/>
    </row>
    <row r="36" spans="1:11" ht="15" customHeight="1">
      <c r="A36" s="342"/>
      <c r="B36" s="342"/>
      <c r="C36" s="342"/>
      <c r="D36" s="342"/>
      <c r="E36" s="344"/>
      <c r="F36" s="344"/>
      <c r="G36" s="344"/>
      <c r="H36" s="755" t="str">
        <f>C3</f>
        <v>květen</v>
      </c>
      <c r="I36" s="755"/>
      <c r="J36" s="344"/>
      <c r="K36" s="344"/>
    </row>
    <row r="37" spans="1:11" ht="15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ht="15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ht="15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t="15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t="15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ht="1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A1:K1"/>
    <mergeCell ref="G4:K4"/>
    <mergeCell ref="C3:K3"/>
    <mergeCell ref="F17:K17"/>
    <mergeCell ref="B18:C18"/>
    <mergeCell ref="A3:B3"/>
    <mergeCell ref="C4:F4"/>
    <mergeCell ref="A2:B2"/>
    <mergeCell ref="B5:B6"/>
    <mergeCell ref="C12:F13"/>
    <mergeCell ref="G12:K12"/>
    <mergeCell ref="G13:K13"/>
    <mergeCell ref="E5:E6"/>
    <mergeCell ref="F5:F6"/>
    <mergeCell ref="B35:C35"/>
    <mergeCell ref="H36:I36"/>
    <mergeCell ref="A34:E34"/>
    <mergeCell ref="F34:K35"/>
    <mergeCell ref="A17:E17"/>
    <mergeCell ref="H18:I1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zoomScaleNormal="100" zoomScaleSheetLayoutView="100" workbookViewId="0">
      <selection sqref="A1:K1"/>
    </sheetView>
  </sheetViews>
  <sheetFormatPr defaultColWidth="9.140625" defaultRowHeight="12.75"/>
  <cols>
    <col min="1" max="1" width="17.42578125" style="204" customWidth="1"/>
    <col min="2" max="2" width="10.140625" style="204" customWidth="1"/>
    <col min="3" max="3" width="9.140625" style="204" customWidth="1"/>
    <col min="4" max="4" width="9.42578125" style="204" customWidth="1"/>
    <col min="5" max="6" width="8.5703125" style="204" customWidth="1"/>
    <col min="7" max="10" width="6.85546875" style="204" customWidth="1"/>
    <col min="11" max="11" width="7.85546875" style="204" customWidth="1"/>
    <col min="12" max="13" width="9.140625" style="204"/>
    <col min="14" max="14" width="11.140625" style="204" customWidth="1"/>
    <col min="15" max="16384" width="9.140625" style="204"/>
  </cols>
  <sheetData>
    <row r="1" spans="1:11" ht="15.75" customHeight="1">
      <c r="A1" s="741" t="str">
        <f>"5.8. Spotřeba zemního plynu a teplota ovzduší: "&amp;LOWER(C3)</f>
        <v>5.8. Spotřeba zemního plynu a teplota ovzduší: červen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</row>
    <row r="2" spans="1:11" ht="6" customHeight="1">
      <c r="A2" s="751"/>
      <c r="B2" s="751"/>
      <c r="C2" s="206"/>
      <c r="D2" s="207"/>
      <c r="E2" s="208"/>
      <c r="F2" s="208"/>
      <c r="G2" s="208"/>
      <c r="H2" s="208"/>
      <c r="I2" s="75"/>
      <c r="J2" s="75"/>
      <c r="K2" s="75"/>
    </row>
    <row r="3" spans="1:11" ht="18.75" customHeight="1">
      <c r="A3" s="746"/>
      <c r="B3" s="747"/>
      <c r="C3" s="744" t="str">
        <f>'3.1'!F6</f>
        <v>červen</v>
      </c>
      <c r="D3" s="745"/>
      <c r="E3" s="745"/>
      <c r="F3" s="745"/>
      <c r="G3" s="745"/>
      <c r="H3" s="745"/>
      <c r="I3" s="745"/>
      <c r="J3" s="745"/>
      <c r="K3" s="745"/>
    </row>
    <row r="4" spans="1:11" ht="24.95" customHeight="1">
      <c r="A4" s="283"/>
      <c r="B4" s="272"/>
      <c r="C4" s="748" t="s">
        <v>65</v>
      </c>
      <c r="D4" s="749"/>
      <c r="E4" s="749"/>
      <c r="F4" s="750"/>
      <c r="G4" s="742" t="s">
        <v>243</v>
      </c>
      <c r="H4" s="742"/>
      <c r="I4" s="742"/>
      <c r="J4" s="742"/>
      <c r="K4" s="743"/>
    </row>
    <row r="5" spans="1:11" ht="25.5">
      <c r="A5" s="288"/>
      <c r="B5" s="730" t="s">
        <v>239</v>
      </c>
      <c r="C5" s="273"/>
      <c r="D5" s="274"/>
      <c r="E5" s="752" t="s">
        <v>240</v>
      </c>
      <c r="F5" s="752" t="s">
        <v>225</v>
      </c>
      <c r="G5" s="275" t="s">
        <v>72</v>
      </c>
      <c r="H5" s="275" t="s">
        <v>226</v>
      </c>
      <c r="I5" s="275" t="s">
        <v>227</v>
      </c>
      <c r="J5" s="275" t="s">
        <v>241</v>
      </c>
      <c r="K5" s="275" t="s">
        <v>242</v>
      </c>
    </row>
    <row r="6" spans="1:11" ht="14.1" customHeight="1">
      <c r="A6" s="380" t="s">
        <v>238</v>
      </c>
      <c r="B6" s="731"/>
      <c r="C6" s="339" t="s">
        <v>278</v>
      </c>
      <c r="D6" s="338" t="s">
        <v>273</v>
      </c>
      <c r="E6" s="733"/>
      <c r="F6" s="733"/>
      <c r="G6" s="276" t="s">
        <v>276</v>
      </c>
      <c r="H6" s="277" t="s">
        <v>276</v>
      </c>
      <c r="I6" s="277" t="s">
        <v>276</v>
      </c>
      <c r="J6" s="277" t="s">
        <v>276</v>
      </c>
      <c r="K6" s="277" t="s">
        <v>276</v>
      </c>
    </row>
    <row r="7" spans="1:11" ht="15.95" customHeight="1">
      <c r="A7" s="336" t="s">
        <v>21</v>
      </c>
      <c r="B7" s="99">
        <f>'5.2'!D28</f>
        <v>415823</v>
      </c>
      <c r="C7" s="95">
        <f>'5.2'!E28</f>
        <v>21137.906812785921</v>
      </c>
      <c r="D7" s="99">
        <f>'5.2'!F28</f>
        <v>225769.91287100269</v>
      </c>
      <c r="E7" s="101">
        <f>C7/$C$11</f>
        <v>5.0902875652380324E-2</v>
      </c>
      <c r="F7" s="101">
        <f>'5.2'!H28</f>
        <v>-0.10801325162817753</v>
      </c>
      <c r="G7" s="104">
        <v>20.633333333333333</v>
      </c>
      <c r="H7" s="104">
        <v>27.3</v>
      </c>
      <c r="I7" s="104">
        <v>13.5</v>
      </c>
      <c r="J7" s="104">
        <v>16.800000000000008</v>
      </c>
      <c r="K7" s="381">
        <v>3.833333333333325</v>
      </c>
    </row>
    <row r="8" spans="1:11" ht="15.95" customHeight="1">
      <c r="A8" s="337" t="s">
        <v>101</v>
      </c>
      <c r="B8" s="94">
        <f>'5.3'!D28</f>
        <v>2282745</v>
      </c>
      <c r="C8" s="95">
        <f>'5.3'!E28</f>
        <v>321397.13513170317</v>
      </c>
      <c r="D8" s="94">
        <f>'5.3'!F28</f>
        <v>3434242.9018697357</v>
      </c>
      <c r="E8" s="97">
        <f t="shared" ref="E8:E10" si="0">C8/$C$11</f>
        <v>0.7739668146679729</v>
      </c>
      <c r="F8" s="97">
        <f>'5.3'!H28</f>
        <v>0.14417372960130123</v>
      </c>
      <c r="G8" s="104">
        <v>19.100000000000001</v>
      </c>
      <c r="H8" s="105">
        <v>24.8</v>
      </c>
      <c r="I8" s="105">
        <v>12.549999999999999</v>
      </c>
      <c r="J8" s="105">
        <v>15.800000000000008</v>
      </c>
      <c r="K8" s="104">
        <v>3.2999999999999936</v>
      </c>
    </row>
    <row r="9" spans="1:11" ht="15.95" customHeight="1">
      <c r="A9" s="337" t="s">
        <v>312</v>
      </c>
      <c r="B9" s="94">
        <f>'5.4'!D28</f>
        <v>114517</v>
      </c>
      <c r="C9" s="95">
        <f>'5.4'!E28</f>
        <v>12425.360009999999</v>
      </c>
      <c r="D9" s="94">
        <f>'5.4'!F28</f>
        <v>132707.32985000001</v>
      </c>
      <c r="E9" s="97">
        <f t="shared" si="0"/>
        <v>2.9921910486544009E-2</v>
      </c>
      <c r="F9" s="97">
        <f>'5.4'!H28</f>
        <v>-6.5544951249933758E-2</v>
      </c>
      <c r="G9" s="104">
        <v>18.573333333333338</v>
      </c>
      <c r="H9" s="105">
        <v>24.8</v>
      </c>
      <c r="I9" s="105">
        <v>12.8</v>
      </c>
      <c r="J9" s="105">
        <v>15.300000000000008</v>
      </c>
      <c r="K9" s="104">
        <v>3.2733333333333299</v>
      </c>
    </row>
    <row r="10" spans="1:11" ht="15.95" customHeight="1">
      <c r="A10" s="337" t="s">
        <v>34</v>
      </c>
      <c r="B10" s="94">
        <f>'5.5'!D28</f>
        <v>8463</v>
      </c>
      <c r="C10" s="95">
        <f>'5.5'!E28</f>
        <v>60299.178999999989</v>
      </c>
      <c r="D10" s="94">
        <f>'5.5'!F28</f>
        <v>643703.40211000002</v>
      </c>
      <c r="E10" s="97">
        <f t="shared" si="0"/>
        <v>0.14520839919310266</v>
      </c>
      <c r="F10" s="97">
        <f>'5.5'!H28</f>
        <v>-0.2955077410266152</v>
      </c>
      <c r="G10" s="104">
        <v>19.076666666666668</v>
      </c>
      <c r="H10" s="105">
        <v>24.8</v>
      </c>
      <c r="I10" s="105">
        <v>12.7</v>
      </c>
      <c r="J10" s="105">
        <v>16.59</v>
      </c>
      <c r="K10" s="104">
        <v>2.4866666666666681</v>
      </c>
    </row>
    <row r="11" spans="1:11" ht="15.95" customHeight="1">
      <c r="A11" s="382" t="s">
        <v>3</v>
      </c>
      <c r="B11" s="311">
        <f>SUM(B7:B10)</f>
        <v>2821548</v>
      </c>
      <c r="C11" s="312">
        <f t="shared" ref="C11:E11" si="1">SUM(C7:C10)</f>
        <v>415259.58095448912</v>
      </c>
      <c r="D11" s="311">
        <f t="shared" si="1"/>
        <v>4436423.5467007384</v>
      </c>
      <c r="E11" s="315">
        <f t="shared" si="1"/>
        <v>0.99999999999999989</v>
      </c>
      <c r="F11" s="315">
        <f>'5.1'!H29</f>
        <v>2.9180289529188885E-2</v>
      </c>
      <c r="G11" s="318">
        <v>19.076666666666668</v>
      </c>
      <c r="H11" s="319">
        <v>24.8</v>
      </c>
      <c r="I11" s="319">
        <v>12.7</v>
      </c>
      <c r="J11" s="319">
        <v>16.59</v>
      </c>
      <c r="K11" s="320">
        <v>2.4866666666666681</v>
      </c>
    </row>
    <row r="12" spans="1:11" ht="15" customHeight="1">
      <c r="A12" s="182"/>
      <c r="B12" s="183"/>
      <c r="C12" s="753" t="s">
        <v>201</v>
      </c>
      <c r="D12" s="753"/>
      <c r="E12" s="753"/>
      <c r="F12" s="753"/>
      <c r="G12" s="757" t="s">
        <v>124</v>
      </c>
      <c r="H12" s="757"/>
      <c r="I12" s="757"/>
      <c r="J12" s="757"/>
      <c r="K12" s="757"/>
    </row>
    <row r="13" spans="1:11" ht="15" customHeight="1">
      <c r="A13" s="93"/>
      <c r="B13" s="93"/>
      <c r="C13" s="754"/>
      <c r="D13" s="754"/>
      <c r="E13" s="754"/>
      <c r="F13" s="754"/>
      <c r="G13" s="758" t="s">
        <v>125</v>
      </c>
      <c r="H13" s="758"/>
      <c r="I13" s="758"/>
      <c r="J13" s="758"/>
      <c r="K13" s="758"/>
    </row>
    <row r="14" spans="1:11" ht="15" customHeight="1">
      <c r="A14" s="93"/>
      <c r="B14" s="93"/>
      <c r="C14" s="168"/>
      <c r="D14" s="168"/>
      <c r="E14" s="168"/>
      <c r="F14" s="168"/>
      <c r="G14" s="169"/>
      <c r="H14" s="169"/>
      <c r="I14" s="169"/>
      <c r="J14" s="169"/>
      <c r="K14" s="169"/>
    </row>
    <row r="15" spans="1:11" ht="15" customHeight="1">
      <c r="A15" s="93"/>
      <c r="B15" s="93"/>
      <c r="C15" s="93"/>
      <c r="D15" s="214"/>
      <c r="E15" s="215"/>
      <c r="F15" s="215"/>
      <c r="G15" s="93"/>
      <c r="H15" s="212"/>
      <c r="I15" s="169"/>
      <c r="J15" s="93"/>
      <c r="K15" s="93"/>
    </row>
    <row r="16" spans="1:11" ht="18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15" customHeight="1">
      <c r="A17" s="703" t="s">
        <v>288</v>
      </c>
      <c r="B17" s="703"/>
      <c r="C17" s="703"/>
      <c r="D17" s="703"/>
      <c r="E17" s="703"/>
      <c r="F17" s="703" t="s">
        <v>209</v>
      </c>
      <c r="G17" s="703"/>
      <c r="H17" s="703"/>
      <c r="I17" s="703"/>
      <c r="J17" s="703"/>
      <c r="K17" s="703"/>
    </row>
    <row r="18" spans="1:11" ht="15" customHeight="1">
      <c r="A18" s="342"/>
      <c r="B18" s="698" t="str">
        <f>C3</f>
        <v>červen</v>
      </c>
      <c r="C18" s="698"/>
      <c r="D18" s="342"/>
      <c r="E18" s="342"/>
      <c r="F18" s="342"/>
      <c r="G18" s="342"/>
      <c r="H18" s="698" t="str">
        <f>C3</f>
        <v>červen</v>
      </c>
      <c r="I18" s="698"/>
      <c r="J18" s="342"/>
      <c r="K18" s="342"/>
    </row>
    <row r="19" spans="1:11" ht="1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</row>
    <row r="20" spans="1:11" ht="1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11" ht="1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2" spans="1:11" ht="1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15" customHeigh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ht="1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5" spans="1:11" ht="15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1" ht="15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1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ht="1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ht="15" customHeigh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ht="1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1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ht="1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ht="1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5" customHeight="1">
      <c r="A34" s="703" t="s">
        <v>76</v>
      </c>
      <c r="B34" s="703"/>
      <c r="C34" s="703"/>
      <c r="D34" s="703"/>
      <c r="E34" s="703"/>
      <c r="F34" s="756" t="s">
        <v>77</v>
      </c>
      <c r="G34" s="756"/>
      <c r="H34" s="756"/>
      <c r="I34" s="756"/>
      <c r="J34" s="756"/>
      <c r="K34" s="756"/>
    </row>
    <row r="35" spans="1:11" ht="15" customHeight="1">
      <c r="A35" s="342"/>
      <c r="B35" s="698" t="str">
        <f>C3</f>
        <v>červen</v>
      </c>
      <c r="C35" s="698"/>
      <c r="D35" s="342"/>
      <c r="E35" s="343"/>
      <c r="F35" s="756"/>
      <c r="G35" s="756"/>
      <c r="H35" s="756"/>
      <c r="I35" s="756"/>
      <c r="J35" s="756"/>
      <c r="K35" s="756"/>
    </row>
    <row r="36" spans="1:11" ht="15" customHeight="1">
      <c r="A36" s="342"/>
      <c r="B36" s="342"/>
      <c r="C36" s="342"/>
      <c r="D36" s="342"/>
      <c r="E36" s="344"/>
      <c r="F36" s="344"/>
      <c r="G36" s="344"/>
      <c r="H36" s="755" t="str">
        <f>C3</f>
        <v>červen</v>
      </c>
      <c r="I36" s="755"/>
      <c r="J36" s="344"/>
      <c r="K36" s="344"/>
    </row>
    <row r="37" spans="1:11" ht="15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ht="15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ht="15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t="15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t="15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ht="1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A1:K1"/>
    <mergeCell ref="G4:K4"/>
    <mergeCell ref="C3:K3"/>
    <mergeCell ref="A2:B2"/>
    <mergeCell ref="A3:B3"/>
    <mergeCell ref="C4:F4"/>
    <mergeCell ref="H36:I36"/>
    <mergeCell ref="A34:E34"/>
    <mergeCell ref="F34:K35"/>
    <mergeCell ref="B5:B6"/>
    <mergeCell ref="C12:F13"/>
    <mergeCell ref="G12:K12"/>
    <mergeCell ref="G13:K13"/>
    <mergeCell ref="A17:E17"/>
    <mergeCell ref="F17:K17"/>
    <mergeCell ref="B18:C18"/>
    <mergeCell ref="H18:I18"/>
    <mergeCell ref="B35:C35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topLeftCell="A4" zoomScaleNormal="100" zoomScaleSheetLayoutView="100" workbookViewId="0">
      <selection sqref="A1:K1"/>
    </sheetView>
  </sheetViews>
  <sheetFormatPr defaultColWidth="9.140625" defaultRowHeight="12.75"/>
  <cols>
    <col min="1" max="1" width="17.7109375" style="204" customWidth="1"/>
    <col min="2" max="2" width="10.140625" style="204" customWidth="1"/>
    <col min="3" max="3" width="9.140625" style="204" customWidth="1"/>
    <col min="4" max="4" width="9.42578125" style="204" customWidth="1"/>
    <col min="5" max="6" width="8.5703125" style="204" customWidth="1"/>
    <col min="7" max="10" width="6.85546875" style="204" customWidth="1"/>
    <col min="11" max="11" width="7.85546875" style="204" customWidth="1"/>
    <col min="12" max="13" width="9.140625" style="204"/>
    <col min="14" max="14" width="11.140625" style="204" customWidth="1"/>
    <col min="15" max="16384" width="9.140625" style="204"/>
  </cols>
  <sheetData>
    <row r="1" spans="1:11" ht="15.75" customHeight="1">
      <c r="A1" s="741" t="str">
        <f>"5.9. Spotřeba zemního plynu a teplota ovzduší: "&amp;(C3)</f>
        <v>5.9. Spotřeba zemního plynu a teplota ovzduší: II. čtvrtletí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</row>
    <row r="2" spans="1:11" ht="6" customHeight="1">
      <c r="A2" s="751"/>
      <c r="B2" s="751"/>
      <c r="C2" s="206"/>
      <c r="D2" s="207"/>
      <c r="E2" s="208"/>
      <c r="F2" s="208"/>
      <c r="G2" s="208"/>
      <c r="H2" s="208"/>
      <c r="I2" s="75"/>
      <c r="J2" s="75"/>
      <c r="K2" s="75"/>
    </row>
    <row r="3" spans="1:11" ht="18.75" customHeight="1">
      <c r="A3" s="746"/>
      <c r="B3" s="747"/>
      <c r="C3" s="744" t="str">
        <f>'3.1'!G6</f>
        <v>II. čtvrtletí</v>
      </c>
      <c r="D3" s="745"/>
      <c r="E3" s="745"/>
      <c r="F3" s="745"/>
      <c r="G3" s="745"/>
      <c r="H3" s="745"/>
      <c r="I3" s="745"/>
      <c r="J3" s="745"/>
      <c r="K3" s="745"/>
    </row>
    <row r="4" spans="1:11" ht="24.95" customHeight="1">
      <c r="A4" s="283"/>
      <c r="B4" s="272"/>
      <c r="C4" s="748" t="s">
        <v>65</v>
      </c>
      <c r="D4" s="749"/>
      <c r="E4" s="749"/>
      <c r="F4" s="750"/>
      <c r="G4" s="742" t="s">
        <v>243</v>
      </c>
      <c r="H4" s="742"/>
      <c r="I4" s="742"/>
      <c r="J4" s="742"/>
      <c r="K4" s="743"/>
    </row>
    <row r="5" spans="1:11" ht="25.5">
      <c r="A5" s="288"/>
      <c r="B5" s="730" t="s">
        <v>239</v>
      </c>
      <c r="C5" s="273"/>
      <c r="D5" s="274"/>
      <c r="E5" s="752" t="s">
        <v>240</v>
      </c>
      <c r="F5" s="752" t="s">
        <v>225</v>
      </c>
      <c r="G5" s="275" t="s">
        <v>72</v>
      </c>
      <c r="H5" s="275" t="s">
        <v>226</v>
      </c>
      <c r="I5" s="275" t="s">
        <v>227</v>
      </c>
      <c r="J5" s="275" t="s">
        <v>241</v>
      </c>
      <c r="K5" s="275" t="s">
        <v>242</v>
      </c>
    </row>
    <row r="6" spans="1:11" ht="14.1" customHeight="1">
      <c r="A6" s="380" t="s">
        <v>238</v>
      </c>
      <c r="B6" s="731"/>
      <c r="C6" s="339" t="s">
        <v>278</v>
      </c>
      <c r="D6" s="338" t="s">
        <v>273</v>
      </c>
      <c r="E6" s="733"/>
      <c r="F6" s="733"/>
      <c r="G6" s="276" t="s">
        <v>276</v>
      </c>
      <c r="H6" s="277" t="s">
        <v>276</v>
      </c>
      <c r="I6" s="277" t="s">
        <v>276</v>
      </c>
      <c r="J6" s="277" t="s">
        <v>276</v>
      </c>
      <c r="K6" s="277" t="s">
        <v>276</v>
      </c>
    </row>
    <row r="7" spans="1:11" ht="15.95" customHeight="1">
      <c r="A7" s="336" t="s">
        <v>21</v>
      </c>
      <c r="B7" s="99">
        <f>'5.2'!D35</f>
        <v>415823</v>
      </c>
      <c r="C7" s="95">
        <f>'5.2'!E35</f>
        <v>158518.52495480457</v>
      </c>
      <c r="D7" s="99">
        <f>'5.2'!F35</f>
        <v>1692201.2362789474</v>
      </c>
      <c r="E7" s="101">
        <f>C7/$C$11</f>
        <v>8.4291621501676961E-2</v>
      </c>
      <c r="F7" s="101">
        <f>'5.2'!H35</f>
        <v>0.29515895131110464</v>
      </c>
      <c r="G7" s="104">
        <f>AVERAGE('5.6'!G7,'5.7'!G7,'5.8'!G7)</f>
        <v>13.206164874551973</v>
      </c>
      <c r="H7" s="104">
        <f>MAX('5.6'!H7,'5.7'!H7,'5.8'!H7)</f>
        <v>27.3</v>
      </c>
      <c r="I7" s="104">
        <f>MIN('5.6'!I7,'5.7'!I7,'5.8'!I7)</f>
        <v>0.6</v>
      </c>
      <c r="J7" s="104">
        <f>AVERAGE('5.6'!J7,'5.7'!J7,'5.8'!J7)</f>
        <v>13.166666666666666</v>
      </c>
      <c r="K7" s="381">
        <f>G7-J7</f>
        <v>3.9498207885307224E-2</v>
      </c>
    </row>
    <row r="8" spans="1:11" ht="15.95" customHeight="1">
      <c r="A8" s="337" t="s">
        <v>101</v>
      </c>
      <c r="B8" s="94">
        <f>'5.3'!D35</f>
        <v>2282745</v>
      </c>
      <c r="C8" s="95">
        <f>'5.3'!E35</f>
        <v>1497233.5764649597</v>
      </c>
      <c r="D8" s="94">
        <f>'5.3'!F35</f>
        <v>15988505.787814371</v>
      </c>
      <c r="E8" s="97">
        <f t="shared" ref="E8:E10" si="0">C8/$C$11</f>
        <v>0.79614824805472262</v>
      </c>
      <c r="F8" s="97">
        <f>'5.3'!H35</f>
        <v>0.3638932719857228</v>
      </c>
      <c r="G8" s="104">
        <f>AVERAGE('5.6'!G8,'5.7'!G8,'5.8'!G8)</f>
        <v>11.862013142174433</v>
      </c>
      <c r="H8" s="105">
        <f>MAX('5.6'!H8,'5.7'!H8,'5.8'!H8)</f>
        <v>24.8</v>
      </c>
      <c r="I8" s="105">
        <f>MIN('5.6'!I8,'5.7'!I8,'5.8'!I8)</f>
        <v>-0.91666666666666663</v>
      </c>
      <c r="J8" s="105">
        <f>AVERAGE('5.6'!J8,'5.7'!J8,'5.8'!J8)</f>
        <v>12.144444444444446</v>
      </c>
      <c r="K8" s="104">
        <f t="shared" ref="K8:K11" si="1">G8-J8</f>
        <v>-0.28243130227001245</v>
      </c>
    </row>
    <row r="9" spans="1:11" ht="15.95" customHeight="1">
      <c r="A9" s="337" t="s">
        <v>312</v>
      </c>
      <c r="B9" s="94">
        <f>'5.4'!D35</f>
        <v>114517</v>
      </c>
      <c r="C9" s="95">
        <f>'5.4'!E35</f>
        <v>69624.495999999999</v>
      </c>
      <c r="D9" s="94">
        <f>'5.4'!F35</f>
        <v>743672.68225100008</v>
      </c>
      <c r="E9" s="97">
        <f t="shared" si="0"/>
        <v>3.7022560396333941E-2</v>
      </c>
      <c r="F9" s="97">
        <f>'5.4'!H35</f>
        <v>0.28880067282497851</v>
      </c>
      <c r="G9" s="104">
        <f>AVERAGE('5.6'!G9,'5.7'!G9,'5.8'!G9)</f>
        <v>11.392222222222223</v>
      </c>
      <c r="H9" s="105">
        <f>MAX('5.6'!H9,'5.7'!H9,'5.8'!H9)</f>
        <v>24.8</v>
      </c>
      <c r="I9" s="105">
        <f>MIN('5.6'!I9,'5.7'!I9,'5.8'!I9)</f>
        <v>-1.2</v>
      </c>
      <c r="J9" s="105">
        <f>AVERAGE('5.6'!J9,'5.7'!J9,'5.8'!J9)</f>
        <v>11.566666666666668</v>
      </c>
      <c r="K9" s="104">
        <f t="shared" si="1"/>
        <v>-0.17444444444444507</v>
      </c>
    </row>
    <row r="10" spans="1:11" ht="15.95" customHeight="1">
      <c r="A10" s="337" t="s">
        <v>34</v>
      </c>
      <c r="B10" s="94">
        <f>'5.5'!D35</f>
        <v>8463</v>
      </c>
      <c r="C10" s="95">
        <f>'5.5'!E35</f>
        <v>155219.86199999999</v>
      </c>
      <c r="D10" s="94">
        <f>'5.5'!F35</f>
        <v>1656656.8385000001</v>
      </c>
      <c r="E10" s="97">
        <f t="shared" si="0"/>
        <v>8.2537570047266404E-2</v>
      </c>
      <c r="F10" s="97">
        <f>'5.5'!H35</f>
        <v>-0.21059283359659556</v>
      </c>
      <c r="G10" s="104">
        <f>AVERAGE('5.6'!G10,'5.7'!G10,'5.8'!G10)</f>
        <v>11.86293906810036</v>
      </c>
      <c r="H10" s="105">
        <f>MAX('5.6'!H10,'5.7'!H10,'5.8'!H10)</f>
        <v>24.8</v>
      </c>
      <c r="I10" s="105">
        <f>MIN('5.6'!I10,'5.7'!I10,'5.8'!I10)</f>
        <v>-1</v>
      </c>
      <c r="J10" s="105">
        <f>AVERAGE('5.6'!J10,'5.7'!J10,'5.8'!J10)</f>
        <v>12.916415770609319</v>
      </c>
      <c r="K10" s="104">
        <f t="shared" si="1"/>
        <v>-1.0534767025089593</v>
      </c>
    </row>
    <row r="11" spans="1:11" ht="15.95" customHeight="1">
      <c r="A11" s="382" t="s">
        <v>3</v>
      </c>
      <c r="B11" s="311">
        <f>'5.1'!D36</f>
        <v>2821548</v>
      </c>
      <c r="C11" s="312">
        <f>'5.1'!E36</f>
        <v>1880596.4594197643</v>
      </c>
      <c r="D11" s="311">
        <f>'5.1'!F36</f>
        <v>20081036.544844314</v>
      </c>
      <c r="E11" s="315">
        <f t="shared" ref="E11" si="2">SUM(E7:E10)</f>
        <v>0.99999999999999978</v>
      </c>
      <c r="F11" s="315">
        <f>'5.1'!H36</f>
        <v>0.2786139328792448</v>
      </c>
      <c r="G11" s="318">
        <f>AVERAGE('5.6'!G11,'5.7'!G11,'5.8'!G11)</f>
        <v>11.86293906810036</v>
      </c>
      <c r="H11" s="319">
        <f>MAX('5.6'!H11,'5.7'!H11,'5.8'!H11)</f>
        <v>24.8</v>
      </c>
      <c r="I11" s="319">
        <f>MIN('5.6'!I11,'5.7'!I11,'5.8'!I11)</f>
        <v>-1</v>
      </c>
      <c r="J11" s="319">
        <f>AVERAGE('5.6'!J11,'5.7'!J11,'5.8'!J11)</f>
        <v>12.916415770609319</v>
      </c>
      <c r="K11" s="320">
        <f t="shared" si="1"/>
        <v>-1.0534767025089593</v>
      </c>
    </row>
    <row r="12" spans="1:11" ht="15" customHeight="1">
      <c r="A12" s="182"/>
      <c r="B12" s="183"/>
      <c r="C12" s="753" t="s">
        <v>201</v>
      </c>
      <c r="D12" s="753"/>
      <c r="E12" s="753"/>
      <c r="F12" s="753"/>
      <c r="G12" s="757" t="s">
        <v>124</v>
      </c>
      <c r="H12" s="757"/>
      <c r="I12" s="757"/>
      <c r="J12" s="757"/>
      <c r="K12" s="757"/>
    </row>
    <row r="13" spans="1:11" ht="15" customHeight="1">
      <c r="A13" s="93"/>
      <c r="B13" s="93"/>
      <c r="C13" s="754"/>
      <c r="D13" s="754"/>
      <c r="E13" s="754"/>
      <c r="F13" s="754"/>
      <c r="G13" s="758" t="s">
        <v>125</v>
      </c>
      <c r="H13" s="758"/>
      <c r="I13" s="758"/>
      <c r="J13" s="758"/>
      <c r="K13" s="758"/>
    </row>
    <row r="14" spans="1:11" ht="15" customHeight="1">
      <c r="A14" s="93"/>
      <c r="B14" s="93"/>
      <c r="C14" s="168"/>
      <c r="D14" s="168"/>
      <c r="E14" s="168"/>
      <c r="F14" s="168"/>
      <c r="G14" s="169"/>
      <c r="H14" s="169"/>
      <c r="I14" s="169"/>
      <c r="J14" s="169"/>
      <c r="K14" s="169"/>
    </row>
    <row r="15" spans="1:11" ht="15" customHeight="1">
      <c r="A15" s="93"/>
      <c r="B15" s="93"/>
      <c r="C15" s="93"/>
      <c r="D15" s="214"/>
      <c r="E15" s="215"/>
      <c r="F15" s="215"/>
      <c r="G15" s="93"/>
      <c r="H15" s="212"/>
      <c r="I15" s="169"/>
      <c r="J15" s="93"/>
      <c r="K15" s="93"/>
    </row>
    <row r="16" spans="1:11" ht="18" customHeight="1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</row>
    <row r="17" spans="1:11" ht="15" customHeight="1">
      <c r="A17" s="703" t="s">
        <v>288</v>
      </c>
      <c r="B17" s="703"/>
      <c r="C17" s="703"/>
      <c r="D17" s="703"/>
      <c r="E17" s="703"/>
      <c r="F17" s="703" t="s">
        <v>209</v>
      </c>
      <c r="G17" s="703"/>
      <c r="H17" s="703"/>
      <c r="I17" s="703"/>
      <c r="J17" s="703"/>
      <c r="K17" s="703"/>
    </row>
    <row r="18" spans="1:11" ht="15" customHeight="1">
      <c r="A18" s="342"/>
      <c r="B18" s="704" t="str">
        <f>C3</f>
        <v>II. čtvrtletí</v>
      </c>
      <c r="C18" s="704"/>
      <c r="D18" s="342"/>
      <c r="E18" s="342"/>
      <c r="F18" s="342"/>
      <c r="G18" s="342"/>
      <c r="H18" s="704" t="str">
        <f>C3</f>
        <v>II. čtvrtletí</v>
      </c>
      <c r="I18" s="704"/>
      <c r="J18" s="342"/>
      <c r="K18" s="342"/>
    </row>
    <row r="19" spans="1:11" ht="15" customHeight="1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</row>
    <row r="20" spans="1:11" ht="15" customHeight="1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</row>
    <row r="21" spans="1:11" ht="15" customHeight="1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</row>
    <row r="22" spans="1:11" ht="15" customHeight="1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15" customHeight="1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</row>
    <row r="24" spans="1:11" ht="15" customHeight="1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</row>
    <row r="25" spans="1:11" ht="15" customHeight="1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</row>
    <row r="26" spans="1:11" ht="15" customHeight="1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</row>
    <row r="27" spans="1:11" ht="15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1" ht="15" customHeight="1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</row>
    <row r="29" spans="1:11" ht="15" customHeight="1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1" ht="15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ht="15" customHeight="1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ht="15" customHeight="1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1" ht="15" customHeight="1">
      <c r="A33" s="70"/>
      <c r="B33" s="70"/>
      <c r="C33" s="70"/>
      <c r="D33" s="70"/>
      <c r="E33" s="70"/>
      <c r="F33" s="70"/>
      <c r="G33" s="70"/>
      <c r="H33" s="70"/>
      <c r="I33" s="70"/>
      <c r="J33" s="70"/>
      <c r="K33" s="70"/>
    </row>
    <row r="34" spans="1:11" ht="15" customHeight="1">
      <c r="A34" s="703" t="s">
        <v>76</v>
      </c>
      <c r="B34" s="703"/>
      <c r="C34" s="703"/>
      <c r="D34" s="703"/>
      <c r="E34" s="703"/>
      <c r="F34" s="756" t="s">
        <v>77</v>
      </c>
      <c r="G34" s="756"/>
      <c r="H34" s="756"/>
      <c r="I34" s="756"/>
      <c r="J34" s="756"/>
      <c r="K34" s="756"/>
    </row>
    <row r="35" spans="1:11" ht="15" customHeight="1">
      <c r="A35" s="342"/>
      <c r="B35" s="704" t="str">
        <f>C3</f>
        <v>II. čtvrtletí</v>
      </c>
      <c r="C35" s="704"/>
      <c r="D35" s="342"/>
      <c r="E35" s="343"/>
      <c r="F35" s="756"/>
      <c r="G35" s="756"/>
      <c r="H35" s="756"/>
      <c r="I35" s="756"/>
      <c r="J35" s="756"/>
      <c r="K35" s="756"/>
    </row>
    <row r="36" spans="1:11" ht="15" customHeight="1">
      <c r="A36" s="342"/>
      <c r="B36" s="342"/>
      <c r="C36" s="342"/>
      <c r="D36" s="342"/>
      <c r="E36" s="344"/>
      <c r="F36" s="344"/>
      <c r="G36" s="344"/>
      <c r="H36" s="759" t="str">
        <f>C3</f>
        <v>II. čtvrtletí</v>
      </c>
      <c r="I36" s="759"/>
      <c r="J36" s="344"/>
      <c r="K36" s="344"/>
    </row>
    <row r="37" spans="1:11" ht="15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1" ht="15" customHeight="1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1" ht="15" customHeight="1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spans="1:11" ht="15" customHeight="1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spans="1:11" ht="15" customHeight="1">
      <c r="A41" s="70"/>
      <c r="B41" s="70"/>
      <c r="C41" s="70"/>
      <c r="D41" s="70"/>
      <c r="E41" s="70"/>
      <c r="F41" s="70"/>
      <c r="G41" s="70"/>
      <c r="H41" s="70"/>
      <c r="I41" s="70"/>
      <c r="J41" s="70"/>
      <c r="K41" s="70"/>
    </row>
    <row r="42" spans="1:11" ht="15" customHeight="1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20">
    <mergeCell ref="A3:B3"/>
    <mergeCell ref="C4:F4"/>
    <mergeCell ref="A2:B2"/>
    <mergeCell ref="A1:K1"/>
    <mergeCell ref="G4:K4"/>
    <mergeCell ref="C3:K3"/>
    <mergeCell ref="H36:I36"/>
    <mergeCell ref="A34:E34"/>
    <mergeCell ref="F34:K35"/>
    <mergeCell ref="B5:B6"/>
    <mergeCell ref="C12:F13"/>
    <mergeCell ref="G12:K12"/>
    <mergeCell ref="G13:K13"/>
    <mergeCell ref="A17:E17"/>
    <mergeCell ref="F17:K17"/>
    <mergeCell ref="B18:C18"/>
    <mergeCell ref="H18:I18"/>
    <mergeCell ref="B35:C35"/>
    <mergeCell ref="E5:E6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zoomScaleNormal="100" zoomScaleSheetLayoutView="100" workbookViewId="0"/>
  </sheetViews>
  <sheetFormatPr defaultColWidth="9.140625" defaultRowHeight="12.75"/>
  <cols>
    <col min="1" max="1" width="4.7109375" style="7" customWidth="1"/>
    <col min="2" max="2" width="90.5703125" style="6" customWidth="1"/>
    <col min="3" max="3" width="3.28515625" style="2" bestFit="1" customWidth="1"/>
    <col min="4" max="4" width="9.140625" style="2" customWidth="1"/>
    <col min="5" max="5" width="9.140625" style="2" hidden="1" customWidth="1"/>
    <col min="6" max="16384" width="9.140625" style="2"/>
  </cols>
  <sheetData>
    <row r="1" spans="1:5" ht="18.75">
      <c r="A1" s="5" t="s">
        <v>135</v>
      </c>
    </row>
    <row r="2" spans="1:5" ht="6" customHeight="1"/>
    <row r="3" spans="1:5" ht="15">
      <c r="A3" s="173" t="str">
        <f>MID(E3,1,2+IF(MID(E3,3,1)&lt;&gt;" ",IF(MID(E3,4,1)&lt;&gt;" ",IF(MID(E3,5,1)&lt;&gt;" ",3,2),1),0))</f>
        <v>1.</v>
      </c>
      <c r="B3" s="174" t="str">
        <f>MID(E3,4+IF(MID(E3,3,1)&lt;&gt;" ",IF(MID(E3,4,1)&lt;&gt;" ",IF(MID(E3,5,1)&lt;&gt;" ",3,2),1),0),100)</f>
        <v>Zkratky a pojmy</v>
      </c>
      <c r="C3" s="175">
        <v>4</v>
      </c>
      <c r="E3" s="179" t="str">
        <f>'1'!A1</f>
        <v>1. Zkratky a pojmy</v>
      </c>
    </row>
    <row r="4" spans="1:5" ht="15">
      <c r="A4" s="173" t="str">
        <f t="shared" ref="A4:A36" si="0">MID(E4,1,2+IF(MID(E4,3,1)&lt;&gt;" ",IF(MID(E4,4,1)&lt;&gt;" ",IF(MID(E4,5,1)&lt;&gt;" ",3,2),1),0))</f>
        <v>2.</v>
      </c>
      <c r="B4" s="174" t="str">
        <f t="shared" ref="B4:B36" si="1">MID(E4,4+IF(MID(E4,3,1)&lt;&gt;" ",IF(MID(E4,4,1)&lt;&gt;" ",IF(MID(E4,5,1)&lt;&gt;" ",3,2),1),0),100)</f>
        <v>Komentář</v>
      </c>
      <c r="C4" s="175">
        <v>6</v>
      </c>
      <c r="E4" s="179" t="str">
        <f>'2'!A1</f>
        <v>2. Komentář</v>
      </c>
    </row>
    <row r="5" spans="1:5" ht="15">
      <c r="A5" s="173" t="str">
        <f t="shared" si="0"/>
        <v>3.</v>
      </c>
      <c r="B5" s="174" t="str">
        <f t="shared" si="1"/>
        <v>Plynárenská soustava</v>
      </c>
      <c r="C5" s="175">
        <v>7</v>
      </c>
      <c r="E5" s="179" t="str">
        <f>'3.1'!A1</f>
        <v>3. Plynárenská soustava</v>
      </c>
    </row>
    <row r="6" spans="1:5" ht="15">
      <c r="A6" s="176" t="str">
        <f t="shared" si="0"/>
        <v>3.1.</v>
      </c>
      <c r="B6" s="177" t="str">
        <f t="shared" si="1"/>
        <v>Čtvrtletní bilance plynárenské soustavy ČR</v>
      </c>
      <c r="C6" s="178">
        <v>7</v>
      </c>
      <c r="E6" s="180" t="str">
        <f>'3.1'!A2</f>
        <v>3.1. Čtvrtletní bilance plynárenské soustavy ČR</v>
      </c>
    </row>
    <row r="7" spans="1:5" ht="15">
      <c r="A7" s="176" t="str">
        <f t="shared" si="0"/>
        <v>3.2.</v>
      </c>
      <c r="B7" s="177" t="str">
        <f t="shared" si="1"/>
        <v>Bilance plynárenské soustavy ČR v průběhu roku</v>
      </c>
      <c r="C7" s="178">
        <v>8</v>
      </c>
      <c r="E7" s="180" t="str">
        <f>'3.2'!A1</f>
        <v>3.2. Bilance plynárenské soustavy ČR v průběhu roku</v>
      </c>
    </row>
    <row r="8" spans="1:5" ht="15">
      <c r="A8" s="173" t="str">
        <f t="shared" si="0"/>
        <v>4.</v>
      </c>
      <c r="B8" s="174" t="str">
        <f t="shared" si="1"/>
        <v>Spotřeba zemního plynu</v>
      </c>
      <c r="C8" s="175">
        <v>9</v>
      </c>
      <c r="E8" s="179" t="str">
        <f>'4.1'!A1</f>
        <v>4. Spotřeba zemního plynu</v>
      </c>
    </row>
    <row r="9" spans="1:5" ht="15">
      <c r="A9" s="176" t="str">
        <f t="shared" ref="A9" si="2">MID(E9,1,2+IF(MID(E9,3,1)&lt;&gt;" ",IF(MID(E9,4,1)&lt;&gt;" ",IF(MID(E9,5,1)&lt;&gt;" ",3,2),1),0))</f>
        <v>4.1.</v>
      </c>
      <c r="B9" s="177" t="str">
        <f t="shared" ref="B9" si="3">MID(E9,4+IF(MID(E9,3,1)&lt;&gt;" ",IF(MID(E9,4,1)&lt;&gt;" ",IF(MID(E9,5,1)&lt;&gt;" ",3,2),1),0),100)</f>
        <v>Spotřeba zemního plynu v ČR v průběhu roku</v>
      </c>
      <c r="C9" s="178">
        <v>9</v>
      </c>
      <c r="E9" s="179" t="str">
        <f>'4.1'!A2</f>
        <v>4.1. Spotřeba zemního plynu v ČR v průběhu roku</v>
      </c>
    </row>
    <row r="10" spans="1:5" ht="15">
      <c r="A10" s="176" t="str">
        <f t="shared" si="0"/>
        <v>4.2.</v>
      </c>
      <c r="B10" s="177" t="str">
        <f t="shared" si="1"/>
        <v>Spotřeba zemního plynu v ČR podle kategorií zákazníků v průběhu roku</v>
      </c>
      <c r="C10" s="178">
        <v>10</v>
      </c>
      <c r="E10" s="180" t="str">
        <f>'4.2'!A1</f>
        <v>4.2. Spotřeba zemního plynu v ČR podle kategorií zákazníků v průběhu roku</v>
      </c>
    </row>
    <row r="11" spans="1:5" ht="15">
      <c r="A11" s="176" t="str">
        <f t="shared" si="0"/>
        <v>4.3.</v>
      </c>
      <c r="B11" s="177" t="str">
        <f t="shared" si="1"/>
        <v>Denní průběh spotřeb zemního plynu v ČR</v>
      </c>
      <c r="C11" s="178">
        <v>11</v>
      </c>
      <c r="E11" s="180" t="str">
        <f>'4.3'!A1</f>
        <v>4.3. Denní průběh spotřeb zemního plynu v ČR</v>
      </c>
    </row>
    <row r="12" spans="1:5" ht="15">
      <c r="A12" s="173" t="str">
        <f t="shared" si="0"/>
        <v>5.</v>
      </c>
      <c r="B12" s="174" t="str">
        <f t="shared" si="1"/>
        <v>Spotřeba zemního plynu podle distribučních soustav</v>
      </c>
      <c r="C12" s="175">
        <v>12</v>
      </c>
      <c r="E12" s="179" t="str">
        <f>'5.1'!A1</f>
        <v>5. Spotřeba zemního plynu podle distribučních soustav</v>
      </c>
    </row>
    <row r="13" spans="1:5" ht="15">
      <c r="A13" s="176" t="str">
        <f t="shared" si="0"/>
        <v>5.1.</v>
      </c>
      <c r="B13" s="177" t="str">
        <f t="shared" si="1"/>
        <v>Spotřeba zemního plynu podle kategorií zákazníků v ČR</v>
      </c>
      <c r="C13" s="178">
        <v>12</v>
      </c>
      <c r="E13" s="180" t="str">
        <f>'5.1'!A2</f>
        <v>5.1. Spotřeba zemního plynu podle kategorií zákazníků v ČR</v>
      </c>
    </row>
    <row r="14" spans="1:5" ht="15">
      <c r="A14" s="176" t="str">
        <f t="shared" ref="A14:A17" si="4">MID(E14,1,2+IF(MID(E14,3,1)&lt;&gt;" ",IF(MID(E14,4,1)&lt;&gt;" ",IF(MID(E14,5,1)&lt;&gt;" ",3,2),1),0))</f>
        <v>5.2.</v>
      </c>
      <c r="B14" s="177" t="str">
        <f t="shared" ref="B14:B17" si="5">MID(E14,4+IF(MID(E14,3,1)&lt;&gt;" ",IF(MID(E14,4,1)&lt;&gt;" ",IF(MID(E14,5,1)&lt;&gt;" ",3,2),1),0),100)</f>
        <v>Spotřeba zemního plynu u společnosti PP Distribuce</v>
      </c>
      <c r="C14" s="178">
        <v>13</v>
      </c>
      <c r="E14" s="237" t="str">
        <f>'5.2'!A1</f>
        <v>5.2. Spotřeba zemního plynu u společnosti PP Distribuce</v>
      </c>
    </row>
    <row r="15" spans="1:5" ht="15">
      <c r="A15" s="176" t="str">
        <f t="shared" si="4"/>
        <v>5.3.</v>
      </c>
      <c r="B15" s="177" t="str">
        <f t="shared" si="5"/>
        <v>Spotřeba zemního plynu u společnosti GasNet</v>
      </c>
      <c r="C15" s="178">
        <v>14</v>
      </c>
      <c r="E15" s="238" t="str">
        <f>'5.3'!A1</f>
        <v>5.3. Spotřeba zemního plynu u společnosti GasNet</v>
      </c>
    </row>
    <row r="16" spans="1:5" ht="15">
      <c r="A16" s="176" t="str">
        <f t="shared" si="4"/>
        <v>5.4.</v>
      </c>
      <c r="B16" s="177" t="str">
        <f t="shared" si="5"/>
        <v>Spotřeba zemního plynu u společnosti EG.D</v>
      </c>
      <c r="C16" s="178">
        <v>15</v>
      </c>
      <c r="E16" s="238" t="str">
        <f>'5.4'!A1</f>
        <v>5.4. Spotřeba zemního plynu u společnosti EG.D</v>
      </c>
    </row>
    <row r="17" spans="1:5" ht="15">
      <c r="A17" s="176" t="str">
        <f t="shared" si="4"/>
        <v>5.5.</v>
      </c>
      <c r="B17" s="177" t="str">
        <f t="shared" si="5"/>
        <v>Spotřeba zemního plynu u ostatních společností</v>
      </c>
      <c r="C17" s="178">
        <v>16</v>
      </c>
      <c r="E17" s="238" t="str">
        <f>'5.5'!A1</f>
        <v>5.5. Spotřeba zemního plynu u ostatních společností</v>
      </c>
    </row>
    <row r="18" spans="1:5" ht="15">
      <c r="A18" s="176" t="str">
        <f t="shared" si="0"/>
        <v>5.6.</v>
      </c>
      <c r="B18" s="177" t="str">
        <f t="shared" si="1"/>
        <v>Spotřeba zemního plynu a teplota ovzduší: duben</v>
      </c>
      <c r="C18" s="178">
        <v>17</v>
      </c>
      <c r="E18" s="180" t="str">
        <f>'5.6'!A1</f>
        <v>5.6. Spotřeba zemního plynu a teplota ovzduší: duben</v>
      </c>
    </row>
    <row r="19" spans="1:5" ht="15">
      <c r="A19" s="176" t="str">
        <f t="shared" ref="A19:A21" si="6">MID(E19,1,2+IF(MID(E19,3,1)&lt;&gt;" ",IF(MID(E19,4,1)&lt;&gt;" ",IF(MID(E19,5,1)&lt;&gt;" ",3,2),1),0))</f>
        <v>5.7.</v>
      </c>
      <c r="B19" s="177" t="str">
        <f t="shared" ref="B19:B21" si="7">MID(E19,4+IF(MID(E19,3,1)&lt;&gt;" ",IF(MID(E19,4,1)&lt;&gt;" ",IF(MID(E19,5,1)&lt;&gt;" ",3,2),1),0),100)</f>
        <v>Spotřeba zemního plynu a teplota ovzduší: květen</v>
      </c>
      <c r="C19" s="178">
        <v>18</v>
      </c>
      <c r="E19" s="180" t="str">
        <f>'5.7'!A1</f>
        <v>5.7. Spotřeba zemního plynu a teplota ovzduší: květen</v>
      </c>
    </row>
    <row r="20" spans="1:5" ht="15">
      <c r="A20" s="176" t="str">
        <f t="shared" si="6"/>
        <v>5.8.</v>
      </c>
      <c r="B20" s="177" t="str">
        <f t="shared" si="7"/>
        <v>Spotřeba zemního plynu a teplota ovzduší: červen</v>
      </c>
      <c r="C20" s="178">
        <v>19</v>
      </c>
      <c r="E20" s="180" t="str">
        <f>'5.8'!A1</f>
        <v>5.8. Spotřeba zemního plynu a teplota ovzduší: červen</v>
      </c>
    </row>
    <row r="21" spans="1:5" ht="15">
      <c r="A21" s="176" t="str">
        <f t="shared" si="6"/>
        <v>5.9.</v>
      </c>
      <c r="B21" s="177" t="str">
        <f t="shared" si="7"/>
        <v>Spotřeba zemního plynu a teplota ovzduší: II. čtvrtletí</v>
      </c>
      <c r="C21" s="178">
        <v>20</v>
      </c>
      <c r="E21" s="180" t="str">
        <f>'5.9'!A1</f>
        <v>5.9. Spotřeba zemního plynu a teplota ovzduší: II. čtvrtletí</v>
      </c>
    </row>
    <row r="22" spans="1:5" ht="15">
      <c r="A22" s="176" t="str">
        <f t="shared" si="0"/>
        <v>5.10.</v>
      </c>
      <c r="B22" s="177" t="str">
        <f t="shared" si="1"/>
        <v>Spotřeba zemního plynu podle plynárenských soustav v průběhu roku</v>
      </c>
      <c r="C22" s="178">
        <v>21</v>
      </c>
      <c r="E22" s="180" t="str">
        <f>'5.10'!A1</f>
        <v>5.10. Spotřeba zemního plynu podle plynárenských soustav v průběhu roku</v>
      </c>
    </row>
    <row r="23" spans="1:5" ht="15">
      <c r="A23" s="173" t="str">
        <f t="shared" si="0"/>
        <v>6.</v>
      </c>
      <c r="B23" s="174" t="str">
        <f t="shared" si="1"/>
        <v>Spotřeba zemního plynu podle krajů</v>
      </c>
      <c r="C23" s="175">
        <v>22</v>
      </c>
      <c r="E23" s="179" t="str">
        <f>'6.1'!A1</f>
        <v>6. Spotřeba zemního plynu podle krajů</v>
      </c>
    </row>
    <row r="24" spans="1:5" ht="15">
      <c r="A24" s="176" t="str">
        <f t="shared" si="0"/>
        <v>6.1.</v>
      </c>
      <c r="B24" s="177" t="str">
        <f t="shared" si="1"/>
        <v>Spotřeba zemního plynu: Jihočeský a Jihomoravský kraj</v>
      </c>
      <c r="C24" s="178">
        <v>22</v>
      </c>
      <c r="E24" s="180" t="str">
        <f>'6.1'!A2</f>
        <v>6.1. Spotřeba zemního plynu: Jihočeský a Jihomoravský kraj</v>
      </c>
    </row>
    <row r="25" spans="1:5" ht="15">
      <c r="A25" s="176" t="str">
        <f t="shared" ref="A25:A30" si="8">MID(E25,1,2+IF(MID(E25,3,1)&lt;&gt;" ",IF(MID(E25,4,1)&lt;&gt;" ",IF(MID(E25,5,1)&lt;&gt;" ",3,2),1),0))</f>
        <v>6.2.</v>
      </c>
      <c r="B25" s="177" t="str">
        <f t="shared" ref="B25:B30" si="9">MID(E25,4+IF(MID(E25,3,1)&lt;&gt;" ",IF(MID(E25,4,1)&lt;&gt;" ",IF(MID(E25,5,1)&lt;&gt;" ",3,2),1),0),100)</f>
        <v>Spotřeba zemního plynu: Karlovarský a Královéhradecký kraj</v>
      </c>
      <c r="C25" s="178">
        <v>23</v>
      </c>
      <c r="E25" s="180" t="str">
        <f>'6.2'!A1</f>
        <v>6.2. Spotřeba zemního plynu: Karlovarský a Královéhradecký kraj</v>
      </c>
    </row>
    <row r="26" spans="1:5" ht="15">
      <c r="A26" s="176" t="str">
        <f t="shared" si="8"/>
        <v>6.3.</v>
      </c>
      <c r="B26" s="177" t="str">
        <f t="shared" si="9"/>
        <v>Spotřeba zemního plynu: Liberecký a Moravskoslezský kraj</v>
      </c>
      <c r="C26" s="178">
        <v>24</v>
      </c>
      <c r="E26" s="180" t="str">
        <f>'6.3'!A1</f>
        <v>6.3. Spotřeba zemního plynu: Liberecký a Moravskoslezský kraj</v>
      </c>
    </row>
    <row r="27" spans="1:5" ht="15">
      <c r="A27" s="176" t="str">
        <f t="shared" si="8"/>
        <v>6.4.</v>
      </c>
      <c r="B27" s="177" t="str">
        <f t="shared" si="9"/>
        <v>Spotřeba zemního plynu: Olomoucký a Pardubický kraj</v>
      </c>
      <c r="C27" s="178">
        <v>25</v>
      </c>
      <c r="E27" s="180" t="str">
        <f>'6.4'!A1</f>
        <v>6.4. Spotřeba zemního plynu: Olomoucký a Pardubický kraj</v>
      </c>
    </row>
    <row r="28" spans="1:5" ht="15">
      <c r="A28" s="176" t="str">
        <f t="shared" si="8"/>
        <v>6.5.</v>
      </c>
      <c r="B28" s="177" t="str">
        <f t="shared" si="9"/>
        <v>Spotřeba zemního plynu: Plzeňský kraj a Hlavní město Praha</v>
      </c>
      <c r="C28" s="178">
        <v>26</v>
      </c>
      <c r="E28" s="180" t="str">
        <f>'6.5'!A1</f>
        <v>6.5. Spotřeba zemního plynu: Plzeňský kraj a Hlavní město Praha</v>
      </c>
    </row>
    <row r="29" spans="1:5" ht="15">
      <c r="A29" s="176" t="str">
        <f t="shared" si="8"/>
        <v>6.6.</v>
      </c>
      <c r="B29" s="177" t="str">
        <f t="shared" si="9"/>
        <v>Spotřeba zemního plynu: Středočeský a Ústecký kraj</v>
      </c>
      <c r="C29" s="178">
        <v>27</v>
      </c>
      <c r="E29" s="180" t="str">
        <f>'6.6'!A1</f>
        <v>6.6. Spotřeba zemního plynu: Středočeský a Ústecký kraj</v>
      </c>
    </row>
    <row r="30" spans="1:5" ht="15">
      <c r="A30" s="176" t="str">
        <f t="shared" si="8"/>
        <v>6.7.</v>
      </c>
      <c r="B30" s="177" t="str">
        <f t="shared" si="9"/>
        <v>Spotřeba zemního plynu: Kraj Vysočina a Zlínský kraj</v>
      </c>
      <c r="C30" s="178">
        <v>28</v>
      </c>
      <c r="E30" s="180" t="str">
        <f>'6.7'!A1</f>
        <v>6.7. Spotřeba zemního plynu: Kraj Vysočina a Zlínský kraj</v>
      </c>
    </row>
    <row r="31" spans="1:5" ht="15">
      <c r="A31" s="176" t="str">
        <f t="shared" si="0"/>
        <v>6.8.</v>
      </c>
      <c r="B31" s="177" t="str">
        <f t="shared" si="1"/>
        <v>Spotřeba zemního plynu a teplota ovzduší podle krajů: duben</v>
      </c>
      <c r="C31" s="178">
        <v>29</v>
      </c>
      <c r="E31" s="180" t="str">
        <f>'6.8'!A1</f>
        <v>6.8. Spotřeba zemního plynu a teplota ovzduší podle krajů: duben</v>
      </c>
    </row>
    <row r="32" spans="1:5" ht="15">
      <c r="A32" s="176" t="str">
        <f t="shared" ref="A32:A34" si="10">MID(E32,1,2+IF(MID(E32,3,1)&lt;&gt;" ",IF(MID(E32,4,1)&lt;&gt;" ",IF(MID(E32,5,1)&lt;&gt;" ",3,2),1),0))</f>
        <v>6.9.</v>
      </c>
      <c r="B32" s="177" t="str">
        <f t="shared" ref="B32:B34" si="11">MID(E32,4+IF(MID(E32,3,1)&lt;&gt;" ",IF(MID(E32,4,1)&lt;&gt;" ",IF(MID(E32,5,1)&lt;&gt;" ",3,2),1),0),100)</f>
        <v>Spotřeba zemního plynu a teplota ovzduší podle krajů: květen</v>
      </c>
      <c r="C32" s="178">
        <v>30</v>
      </c>
      <c r="E32" s="180" t="str">
        <f>'6.9'!A1</f>
        <v>6.9. Spotřeba zemního plynu a teplota ovzduší podle krajů: květen</v>
      </c>
    </row>
    <row r="33" spans="1:5" ht="15">
      <c r="A33" s="176" t="str">
        <f t="shared" si="10"/>
        <v>6.10.</v>
      </c>
      <c r="B33" s="177" t="str">
        <f t="shared" si="11"/>
        <v>Spotřeba zemního plynu a teplota ovzduší podle krajů: červen</v>
      </c>
      <c r="C33" s="178">
        <v>31</v>
      </c>
      <c r="E33" s="180" t="str">
        <f>'6.10'!A1</f>
        <v>6.10. Spotřeba zemního plynu a teplota ovzduší podle krajů: červen</v>
      </c>
    </row>
    <row r="34" spans="1:5" ht="15">
      <c r="A34" s="176" t="str">
        <f t="shared" si="10"/>
        <v>6.11.</v>
      </c>
      <c r="B34" s="177" t="str">
        <f t="shared" si="11"/>
        <v>Spotřeba zemního plynu a teplota ovzduší podle krajů: II. čtvrtletí</v>
      </c>
      <c r="C34" s="178">
        <v>32</v>
      </c>
      <c r="E34" s="180" t="str">
        <f>'6.11'!A1</f>
        <v>6.11. Spotřeba zemního plynu a teplota ovzduší podle krajů: II. čtvrtletí</v>
      </c>
    </row>
    <row r="35" spans="1:5" ht="15">
      <c r="A35" s="176" t="str">
        <f t="shared" si="0"/>
        <v>6.12.</v>
      </c>
      <c r="B35" s="177" t="str">
        <f t="shared" si="1"/>
        <v>Spotřeba zemního plynu podle krajů v ČR v průběhu roku</v>
      </c>
      <c r="C35" s="178">
        <v>33</v>
      </c>
      <c r="E35" s="180" t="str">
        <f>'6.12'!A1</f>
        <v>6.12. Spotřeba zemního plynu podle krajů v ČR v průběhu roku</v>
      </c>
    </row>
    <row r="36" spans="1:5" ht="15">
      <c r="A36" s="173" t="str">
        <f t="shared" si="0"/>
        <v>7.</v>
      </c>
      <c r="B36" s="174" t="str">
        <f t="shared" si="1"/>
        <v>Mapa přepravní soustavy a toky plynu v plynárenské soustavě</v>
      </c>
      <c r="C36" s="175">
        <v>35</v>
      </c>
      <c r="E36" s="179" t="str">
        <f>'7'!A1</f>
        <v>7. Mapa přepravní soustavy a toky plynu v plynárenské soustavě</v>
      </c>
    </row>
    <row r="37" spans="1:5" ht="12" customHeight="1">
      <c r="A37" s="2"/>
      <c r="B37" s="12"/>
    </row>
    <row r="38" spans="1:5" ht="12" customHeight="1">
      <c r="A38" s="2"/>
      <c r="B38" s="12"/>
    </row>
    <row r="39" spans="1:5" ht="12" customHeight="1">
      <c r="A39" s="2"/>
      <c r="B39" s="12"/>
    </row>
    <row r="40" spans="1:5" ht="12" customHeight="1">
      <c r="A40" s="2"/>
      <c r="B40" s="12"/>
    </row>
    <row r="41" spans="1:5" ht="12" customHeight="1">
      <c r="A41" s="2"/>
      <c r="B41" s="13"/>
    </row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3"/>
  <sheetViews>
    <sheetView showGridLines="0" zoomScaleNormal="100" zoomScaleSheetLayoutView="100" workbookViewId="0">
      <selection sqref="A1:K1"/>
    </sheetView>
  </sheetViews>
  <sheetFormatPr defaultRowHeight="11.25"/>
  <cols>
    <col min="1" max="1" width="9.7109375" style="61" customWidth="1"/>
    <col min="2" max="10" width="8.85546875" style="61" customWidth="1"/>
    <col min="11" max="11" width="9" style="61" customWidth="1"/>
    <col min="12" max="12" width="9.28515625" style="61" bestFit="1" customWidth="1"/>
    <col min="13" max="13" width="11.42578125" style="61" bestFit="1" customWidth="1"/>
    <col min="14" max="252" width="9.140625" style="61"/>
    <col min="253" max="265" width="10.7109375" style="61" customWidth="1"/>
    <col min="266" max="508" width="9.140625" style="61"/>
    <col min="509" max="521" width="10.7109375" style="61" customWidth="1"/>
    <col min="522" max="764" width="9.140625" style="61"/>
    <col min="765" max="777" width="10.7109375" style="61" customWidth="1"/>
    <col min="778" max="1020" width="9.140625" style="61"/>
    <col min="1021" max="1033" width="10.7109375" style="61" customWidth="1"/>
    <col min="1034" max="1276" width="9.140625" style="61"/>
    <col min="1277" max="1289" width="10.7109375" style="61" customWidth="1"/>
    <col min="1290" max="1532" width="9.140625" style="61"/>
    <col min="1533" max="1545" width="10.7109375" style="61" customWidth="1"/>
    <col min="1546" max="1788" width="9.140625" style="61"/>
    <col min="1789" max="1801" width="10.7109375" style="61" customWidth="1"/>
    <col min="1802" max="2044" width="9.140625" style="61"/>
    <col min="2045" max="2057" width="10.7109375" style="61" customWidth="1"/>
    <col min="2058" max="2300" width="9.140625" style="61"/>
    <col min="2301" max="2313" width="10.7109375" style="61" customWidth="1"/>
    <col min="2314" max="2556" width="9.140625" style="61"/>
    <col min="2557" max="2569" width="10.7109375" style="61" customWidth="1"/>
    <col min="2570" max="2812" width="9.140625" style="61"/>
    <col min="2813" max="2825" width="10.7109375" style="61" customWidth="1"/>
    <col min="2826" max="3068" width="9.140625" style="61"/>
    <col min="3069" max="3081" width="10.7109375" style="61" customWidth="1"/>
    <col min="3082" max="3324" width="9.140625" style="61"/>
    <col min="3325" max="3337" width="10.7109375" style="61" customWidth="1"/>
    <col min="3338" max="3580" width="9.140625" style="61"/>
    <col min="3581" max="3593" width="10.7109375" style="61" customWidth="1"/>
    <col min="3594" max="3836" width="9.140625" style="61"/>
    <col min="3837" max="3849" width="10.7109375" style="61" customWidth="1"/>
    <col min="3850" max="4092" width="9.140625" style="61"/>
    <col min="4093" max="4105" width="10.7109375" style="61" customWidth="1"/>
    <col min="4106" max="4348" width="9.140625" style="61"/>
    <col min="4349" max="4361" width="10.7109375" style="61" customWidth="1"/>
    <col min="4362" max="4604" width="9.140625" style="61"/>
    <col min="4605" max="4617" width="10.7109375" style="61" customWidth="1"/>
    <col min="4618" max="4860" width="9.140625" style="61"/>
    <col min="4861" max="4873" width="10.7109375" style="61" customWidth="1"/>
    <col min="4874" max="5116" width="9.140625" style="61"/>
    <col min="5117" max="5129" width="10.7109375" style="61" customWidth="1"/>
    <col min="5130" max="5372" width="9.140625" style="61"/>
    <col min="5373" max="5385" width="10.7109375" style="61" customWidth="1"/>
    <col min="5386" max="5628" width="9.140625" style="61"/>
    <col min="5629" max="5641" width="10.7109375" style="61" customWidth="1"/>
    <col min="5642" max="5884" width="9.140625" style="61"/>
    <col min="5885" max="5897" width="10.7109375" style="61" customWidth="1"/>
    <col min="5898" max="6140" width="9.140625" style="61"/>
    <col min="6141" max="6153" width="10.7109375" style="61" customWidth="1"/>
    <col min="6154" max="6396" width="9.140625" style="61"/>
    <col min="6397" max="6409" width="10.7109375" style="61" customWidth="1"/>
    <col min="6410" max="6652" width="9.140625" style="61"/>
    <col min="6653" max="6665" width="10.7109375" style="61" customWidth="1"/>
    <col min="6666" max="6908" width="9.140625" style="61"/>
    <col min="6909" max="6921" width="10.7109375" style="61" customWidth="1"/>
    <col min="6922" max="7164" width="9.140625" style="61"/>
    <col min="7165" max="7177" width="10.7109375" style="61" customWidth="1"/>
    <col min="7178" max="7420" width="9.140625" style="61"/>
    <col min="7421" max="7433" width="10.7109375" style="61" customWidth="1"/>
    <col min="7434" max="7676" width="9.140625" style="61"/>
    <col min="7677" max="7689" width="10.7109375" style="61" customWidth="1"/>
    <col min="7690" max="7932" width="9.140625" style="61"/>
    <col min="7933" max="7945" width="10.7109375" style="61" customWidth="1"/>
    <col min="7946" max="8188" width="9.140625" style="61"/>
    <col min="8189" max="8201" width="10.7109375" style="61" customWidth="1"/>
    <col min="8202" max="8444" width="9.140625" style="61"/>
    <col min="8445" max="8457" width="10.7109375" style="61" customWidth="1"/>
    <col min="8458" max="8700" width="9.140625" style="61"/>
    <col min="8701" max="8713" width="10.7109375" style="61" customWidth="1"/>
    <col min="8714" max="8956" width="9.140625" style="61"/>
    <col min="8957" max="8969" width="10.7109375" style="61" customWidth="1"/>
    <col min="8970" max="9212" width="9.140625" style="61"/>
    <col min="9213" max="9225" width="10.7109375" style="61" customWidth="1"/>
    <col min="9226" max="9468" width="9.140625" style="61"/>
    <col min="9469" max="9481" width="10.7109375" style="61" customWidth="1"/>
    <col min="9482" max="9724" width="9.140625" style="61"/>
    <col min="9725" max="9737" width="10.7109375" style="61" customWidth="1"/>
    <col min="9738" max="9980" width="9.140625" style="61"/>
    <col min="9981" max="9993" width="10.7109375" style="61" customWidth="1"/>
    <col min="9994" max="10236" width="9.140625" style="61"/>
    <col min="10237" max="10249" width="10.7109375" style="61" customWidth="1"/>
    <col min="10250" max="10492" width="9.140625" style="61"/>
    <col min="10493" max="10505" width="10.7109375" style="61" customWidth="1"/>
    <col min="10506" max="10748" width="9.140625" style="61"/>
    <col min="10749" max="10761" width="10.7109375" style="61" customWidth="1"/>
    <col min="10762" max="11004" width="9.140625" style="61"/>
    <col min="11005" max="11017" width="10.7109375" style="61" customWidth="1"/>
    <col min="11018" max="11260" width="9.140625" style="61"/>
    <col min="11261" max="11273" width="10.7109375" style="61" customWidth="1"/>
    <col min="11274" max="11516" width="9.140625" style="61"/>
    <col min="11517" max="11529" width="10.7109375" style="61" customWidth="1"/>
    <col min="11530" max="11772" width="9.140625" style="61"/>
    <col min="11773" max="11785" width="10.7109375" style="61" customWidth="1"/>
    <col min="11786" max="12028" width="9.140625" style="61"/>
    <col min="12029" max="12041" width="10.7109375" style="61" customWidth="1"/>
    <col min="12042" max="12284" width="9.140625" style="61"/>
    <col min="12285" max="12297" width="10.7109375" style="61" customWidth="1"/>
    <col min="12298" max="12540" width="9.140625" style="61"/>
    <col min="12541" max="12553" width="10.7109375" style="61" customWidth="1"/>
    <col min="12554" max="12796" width="9.140625" style="61"/>
    <col min="12797" max="12809" width="10.7109375" style="61" customWidth="1"/>
    <col min="12810" max="13052" width="9.140625" style="61"/>
    <col min="13053" max="13065" width="10.7109375" style="61" customWidth="1"/>
    <col min="13066" max="13308" width="9.140625" style="61"/>
    <col min="13309" max="13321" width="10.7109375" style="61" customWidth="1"/>
    <col min="13322" max="13564" width="9.140625" style="61"/>
    <col min="13565" max="13577" width="10.7109375" style="61" customWidth="1"/>
    <col min="13578" max="13820" width="9.140625" style="61"/>
    <col min="13821" max="13833" width="10.7109375" style="61" customWidth="1"/>
    <col min="13834" max="14076" width="9.140625" style="61"/>
    <col min="14077" max="14089" width="10.7109375" style="61" customWidth="1"/>
    <col min="14090" max="14332" width="9.140625" style="61"/>
    <col min="14333" max="14345" width="10.7109375" style="61" customWidth="1"/>
    <col min="14346" max="14588" width="9.140625" style="61"/>
    <col min="14589" max="14601" width="10.7109375" style="61" customWidth="1"/>
    <col min="14602" max="14844" width="9.140625" style="61"/>
    <col min="14845" max="14857" width="10.7109375" style="61" customWidth="1"/>
    <col min="14858" max="15100" width="9.140625" style="61"/>
    <col min="15101" max="15113" width="10.7109375" style="61" customWidth="1"/>
    <col min="15114" max="15356" width="9.140625" style="61"/>
    <col min="15357" max="15369" width="10.7109375" style="61" customWidth="1"/>
    <col min="15370" max="15612" width="9.140625" style="61"/>
    <col min="15613" max="15625" width="10.7109375" style="61" customWidth="1"/>
    <col min="15626" max="15868" width="9.140625" style="61"/>
    <col min="15869" max="15881" width="10.7109375" style="61" customWidth="1"/>
    <col min="15882" max="16124" width="9.140625" style="61"/>
    <col min="16125" max="16137" width="10.7109375" style="61" customWidth="1"/>
    <col min="16138" max="16384" width="9.140625" style="61"/>
  </cols>
  <sheetData>
    <row r="1" spans="1:15" ht="15.75">
      <c r="A1" s="673" t="s">
        <v>269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</row>
    <row r="2" spans="1:15" ht="6" customHeight="1">
      <c r="A2" s="760"/>
      <c r="B2" s="761"/>
      <c r="C2" s="761"/>
      <c r="D2" s="761"/>
      <c r="E2" s="761"/>
      <c r="F2" s="761"/>
      <c r="G2" s="761"/>
      <c r="H2" s="761"/>
      <c r="I2" s="761"/>
      <c r="J2" s="200"/>
      <c r="K2" s="199"/>
    </row>
    <row r="3" spans="1:15" ht="17.25" customHeight="1">
      <c r="A3" s="670">
        <f>'3.1'!D4</f>
        <v>2021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</row>
    <row r="4" spans="1:15" ht="20.100000000000001" customHeight="1">
      <c r="A4" s="383"/>
      <c r="B4" s="678" t="s">
        <v>280</v>
      </c>
      <c r="C4" s="679"/>
      <c r="D4" s="679"/>
      <c r="E4" s="679"/>
      <c r="F4" s="762"/>
      <c r="G4" s="678" t="s">
        <v>281</v>
      </c>
      <c r="H4" s="679"/>
      <c r="I4" s="679"/>
      <c r="J4" s="679"/>
      <c r="K4" s="679"/>
    </row>
    <row r="5" spans="1:15" ht="67.5" customHeight="1">
      <c r="A5" s="384" t="s">
        <v>210</v>
      </c>
      <c r="B5" s="278" t="s">
        <v>94</v>
      </c>
      <c r="C5" s="279" t="s">
        <v>103</v>
      </c>
      <c r="D5" s="279" t="s">
        <v>320</v>
      </c>
      <c r="E5" s="279" t="s">
        <v>95</v>
      </c>
      <c r="F5" s="455" t="s">
        <v>93</v>
      </c>
      <c r="G5" s="278" t="s">
        <v>94</v>
      </c>
      <c r="H5" s="279" t="s">
        <v>103</v>
      </c>
      <c r="I5" s="279" t="s">
        <v>320</v>
      </c>
      <c r="J5" s="280" t="s">
        <v>95</v>
      </c>
      <c r="K5" s="279" t="s">
        <v>93</v>
      </c>
    </row>
    <row r="6" spans="1:15" ht="18" customHeight="1">
      <c r="A6" s="385" t="s">
        <v>212</v>
      </c>
      <c r="B6" s="64">
        <v>141237.02531675113</v>
      </c>
      <c r="C6" s="64">
        <v>1009377.568744913</v>
      </c>
      <c r="D6" s="65">
        <v>49339.417989999994</v>
      </c>
      <c r="E6" s="386">
        <v>73155.138000000006</v>
      </c>
      <c r="F6" s="130">
        <v>1273109.1500516641</v>
      </c>
      <c r="G6" s="65">
        <v>1506948.25823</v>
      </c>
      <c r="H6" s="65">
        <v>10784875.126089999</v>
      </c>
      <c r="I6" s="65">
        <v>526534.15787999996</v>
      </c>
      <c r="J6" s="106">
        <v>780332.54227500013</v>
      </c>
      <c r="K6" s="386">
        <v>13598690.084475001</v>
      </c>
      <c r="L6" s="62"/>
      <c r="M6" s="197"/>
      <c r="N6" s="197"/>
      <c r="O6" s="197"/>
    </row>
    <row r="7" spans="1:15" ht="18" customHeight="1">
      <c r="A7" s="387" t="s">
        <v>213</v>
      </c>
      <c r="B7" s="64">
        <v>130682.14414402453</v>
      </c>
      <c r="C7" s="65">
        <v>933725.9096466091</v>
      </c>
      <c r="D7" s="65">
        <v>42017.415990000001</v>
      </c>
      <c r="E7" s="65">
        <v>58781.288999999982</v>
      </c>
      <c r="F7" s="132">
        <v>1165206.7587806333</v>
      </c>
      <c r="G7" s="65">
        <v>1395353.8868799999</v>
      </c>
      <c r="H7" s="65">
        <v>9978588.4272605814</v>
      </c>
      <c r="I7" s="65">
        <v>449493.66254999989</v>
      </c>
      <c r="J7" s="107">
        <v>626976.98389200005</v>
      </c>
      <c r="K7" s="65">
        <v>12450412.96058258</v>
      </c>
      <c r="L7" s="52"/>
      <c r="M7" s="197"/>
      <c r="N7" s="197"/>
      <c r="O7" s="197"/>
    </row>
    <row r="8" spans="1:15" ht="18" customHeight="1">
      <c r="A8" s="388" t="s">
        <v>214</v>
      </c>
      <c r="B8" s="108">
        <v>112139.46483280321</v>
      </c>
      <c r="C8" s="66">
        <v>859736.45054311294</v>
      </c>
      <c r="D8" s="66">
        <v>41033.143989999997</v>
      </c>
      <c r="E8" s="66">
        <v>78265.173999999985</v>
      </c>
      <c r="F8" s="134">
        <v>1091174.2333659162</v>
      </c>
      <c r="G8" s="110">
        <v>1195602.5421100741</v>
      </c>
      <c r="H8" s="66">
        <v>9175214.6406894065</v>
      </c>
      <c r="I8" s="66">
        <v>437556.40023999999</v>
      </c>
      <c r="J8" s="109">
        <v>833960.74689399987</v>
      </c>
      <c r="K8" s="66">
        <v>11642334.329933481</v>
      </c>
      <c r="L8" s="196"/>
      <c r="M8" s="197"/>
      <c r="N8" s="197"/>
      <c r="O8" s="197"/>
    </row>
    <row r="9" spans="1:15" ht="18" customHeight="1">
      <c r="A9" s="385" t="s">
        <v>215</v>
      </c>
      <c r="B9" s="64">
        <v>84539.005249668597</v>
      </c>
      <c r="C9" s="65">
        <v>684724.79810049001</v>
      </c>
      <c r="D9" s="65">
        <v>33393.978989999996</v>
      </c>
      <c r="E9" s="386">
        <v>79558.131000000008</v>
      </c>
      <c r="F9" s="130">
        <v>882215.91334015864</v>
      </c>
      <c r="G9" s="65">
        <v>902389.39228095894</v>
      </c>
      <c r="H9" s="65">
        <v>7310221.6184497159</v>
      </c>
      <c r="I9" s="65">
        <v>356604.29398100002</v>
      </c>
      <c r="J9" s="106">
        <v>849105.25313299987</v>
      </c>
      <c r="K9" s="386">
        <v>9418320.5578446761</v>
      </c>
      <c r="L9" s="52"/>
      <c r="M9" s="197"/>
      <c r="N9" s="197"/>
      <c r="O9" s="197"/>
    </row>
    <row r="10" spans="1:15" ht="18" customHeight="1">
      <c r="A10" s="387" t="s">
        <v>216</v>
      </c>
      <c r="B10" s="64">
        <v>52841.612892350029</v>
      </c>
      <c r="C10" s="65">
        <v>491111.64323276636</v>
      </c>
      <c r="D10" s="65">
        <v>23805.156999999996</v>
      </c>
      <c r="E10" s="65">
        <v>15362.552000000001</v>
      </c>
      <c r="F10" s="132">
        <v>583120.9651251164</v>
      </c>
      <c r="G10" s="65">
        <v>564041.9311269857</v>
      </c>
      <c r="H10" s="65">
        <v>5244041.2674949206</v>
      </c>
      <c r="I10" s="65">
        <v>254361.05841999999</v>
      </c>
      <c r="J10" s="107">
        <v>163848.18325700003</v>
      </c>
      <c r="K10" s="65">
        <v>6226292.4402989056</v>
      </c>
      <c r="L10" s="52"/>
      <c r="M10" s="197"/>
      <c r="N10" s="197"/>
      <c r="O10" s="197"/>
    </row>
    <row r="11" spans="1:15" ht="18" customHeight="1">
      <c r="A11" s="388" t="s">
        <v>217</v>
      </c>
      <c r="B11" s="108">
        <v>21137.906812785921</v>
      </c>
      <c r="C11" s="66">
        <v>321397.13513170317</v>
      </c>
      <c r="D11" s="66">
        <v>12425.360009999999</v>
      </c>
      <c r="E11" s="66">
        <v>60299.178999999996</v>
      </c>
      <c r="F11" s="134">
        <v>415259.58095448912</v>
      </c>
      <c r="G11" s="110">
        <v>225769.91287100269</v>
      </c>
      <c r="H11" s="66">
        <v>3434242.9018697357</v>
      </c>
      <c r="I11" s="66">
        <v>132707.32985000001</v>
      </c>
      <c r="J11" s="109">
        <v>643703.40211000002</v>
      </c>
      <c r="K11" s="66">
        <v>4436423.5467007384</v>
      </c>
      <c r="L11" s="52"/>
      <c r="M11" s="197"/>
      <c r="N11" s="197"/>
      <c r="O11" s="197"/>
    </row>
    <row r="12" spans="1:15" ht="18" customHeight="1">
      <c r="A12" s="385" t="s">
        <v>218</v>
      </c>
      <c r="B12" s="64"/>
      <c r="C12" s="65"/>
      <c r="D12" s="65"/>
      <c r="E12" s="386"/>
      <c r="F12" s="130"/>
      <c r="G12" s="65"/>
      <c r="H12" s="65"/>
      <c r="I12" s="65"/>
      <c r="J12" s="106"/>
      <c r="K12" s="386"/>
      <c r="L12" s="52"/>
      <c r="M12" s="197"/>
      <c r="N12" s="197"/>
      <c r="O12" s="197"/>
    </row>
    <row r="13" spans="1:15" ht="18" customHeight="1">
      <c r="A13" s="387" t="s">
        <v>219</v>
      </c>
      <c r="B13" s="64"/>
      <c r="C13" s="65"/>
      <c r="D13" s="65"/>
      <c r="E13" s="65"/>
      <c r="F13" s="132"/>
      <c r="G13" s="65"/>
      <c r="H13" s="65"/>
      <c r="I13" s="65"/>
      <c r="J13" s="107"/>
      <c r="K13" s="65"/>
      <c r="L13" s="52"/>
      <c r="M13" s="197"/>
      <c r="N13" s="197"/>
      <c r="O13" s="197"/>
    </row>
    <row r="14" spans="1:15" ht="18" customHeight="1">
      <c r="A14" s="388" t="s">
        <v>220</v>
      </c>
      <c r="B14" s="108"/>
      <c r="C14" s="66"/>
      <c r="D14" s="66"/>
      <c r="E14" s="66"/>
      <c r="F14" s="134"/>
      <c r="G14" s="110"/>
      <c r="H14" s="66"/>
      <c r="I14" s="66"/>
      <c r="J14" s="109"/>
      <c r="K14" s="66"/>
      <c r="L14" s="52"/>
      <c r="M14" s="197"/>
      <c r="N14" s="197"/>
      <c r="O14" s="197"/>
    </row>
    <row r="15" spans="1:15" ht="18" customHeight="1">
      <c r="A15" s="385" t="s">
        <v>221</v>
      </c>
      <c r="B15" s="64"/>
      <c r="C15" s="65"/>
      <c r="D15" s="65"/>
      <c r="E15" s="386"/>
      <c r="F15" s="130"/>
      <c r="G15" s="65"/>
      <c r="H15" s="65"/>
      <c r="I15" s="65"/>
      <c r="J15" s="106"/>
      <c r="K15" s="386"/>
      <c r="L15" s="52"/>
      <c r="M15" s="197"/>
      <c r="N15" s="197"/>
      <c r="O15" s="197"/>
    </row>
    <row r="16" spans="1:15" ht="18" customHeight="1">
      <c r="A16" s="387" t="s">
        <v>222</v>
      </c>
      <c r="B16" s="64"/>
      <c r="C16" s="65"/>
      <c r="D16" s="65"/>
      <c r="E16" s="65"/>
      <c r="F16" s="132"/>
      <c r="G16" s="65"/>
      <c r="H16" s="65"/>
      <c r="I16" s="65"/>
      <c r="J16" s="107"/>
      <c r="K16" s="65"/>
      <c r="L16" s="52"/>
      <c r="M16" s="197"/>
      <c r="N16" s="197"/>
      <c r="O16" s="197"/>
    </row>
    <row r="17" spans="1:15" ht="18" customHeight="1">
      <c r="A17" s="388" t="s">
        <v>223</v>
      </c>
      <c r="B17" s="108"/>
      <c r="C17" s="66"/>
      <c r="D17" s="66"/>
      <c r="E17" s="66"/>
      <c r="F17" s="134"/>
      <c r="G17" s="110"/>
      <c r="H17" s="66"/>
      <c r="I17" s="66"/>
      <c r="J17" s="109"/>
      <c r="K17" s="66"/>
      <c r="L17" s="52"/>
      <c r="M17" s="197"/>
      <c r="N17" s="197"/>
      <c r="O17" s="197"/>
    </row>
    <row r="18" spans="1:15" ht="18" customHeight="1">
      <c r="A18" s="523" t="s">
        <v>52</v>
      </c>
      <c r="B18" s="513">
        <f>SUM(B6:B8)</f>
        <v>384058.63429357891</v>
      </c>
      <c r="C18" s="513">
        <f>SUM(C6:C8)</f>
        <v>2802839.9289346351</v>
      </c>
      <c r="D18" s="513">
        <f t="shared" ref="D18:J18" si="0">SUM(D6:D8)</f>
        <v>132389.97797000001</v>
      </c>
      <c r="E18" s="514">
        <f t="shared" si="0"/>
        <v>210201.60099999997</v>
      </c>
      <c r="F18" s="524">
        <f t="shared" si="0"/>
        <v>3529490.1421982138</v>
      </c>
      <c r="G18" s="513">
        <f t="shared" si="0"/>
        <v>4097904.6872200742</v>
      </c>
      <c r="H18" s="513">
        <f t="shared" si="0"/>
        <v>29938678.194039989</v>
      </c>
      <c r="I18" s="513">
        <f t="shared" si="0"/>
        <v>1413584.2206699997</v>
      </c>
      <c r="J18" s="525">
        <f t="shared" si="0"/>
        <v>2241270.2730609998</v>
      </c>
      <c r="K18" s="514">
        <f>SUM(K6:K8)</f>
        <v>37691437.374991059</v>
      </c>
    </row>
    <row r="19" spans="1:15" ht="18" customHeight="1">
      <c r="A19" s="526" t="s">
        <v>61</v>
      </c>
      <c r="B19" s="607">
        <f>SUM(B9:B11)</f>
        <v>158518.52495480454</v>
      </c>
      <c r="C19" s="607">
        <f>SUM(C9:C11)</f>
        <v>1497233.5764649597</v>
      </c>
      <c r="D19" s="607">
        <f t="shared" ref="D19:J19" si="1">SUM(D9:D11)</f>
        <v>69624.495999999999</v>
      </c>
      <c r="E19" s="607">
        <f t="shared" si="1"/>
        <v>155219.86199999999</v>
      </c>
      <c r="F19" s="612">
        <f t="shared" si="1"/>
        <v>1880596.4594197641</v>
      </c>
      <c r="G19" s="607">
        <f t="shared" si="1"/>
        <v>1692201.2362789474</v>
      </c>
      <c r="H19" s="607">
        <f t="shared" si="1"/>
        <v>15988505.787814371</v>
      </c>
      <c r="I19" s="607">
        <f t="shared" si="1"/>
        <v>743672.68225099996</v>
      </c>
      <c r="J19" s="613">
        <f t="shared" si="1"/>
        <v>1656656.8385000001</v>
      </c>
      <c r="K19" s="607">
        <f>SUM(K9:K11)</f>
        <v>20081036.544844322</v>
      </c>
    </row>
    <row r="20" spans="1:15" ht="18" customHeight="1">
      <c r="A20" s="526" t="s">
        <v>73</v>
      </c>
      <c r="B20" s="576">
        <f>SUM(B12:B14)</f>
        <v>0</v>
      </c>
      <c r="C20" s="576">
        <f>SUM(C12:C14)</f>
        <v>0</v>
      </c>
      <c r="D20" s="576">
        <f t="shared" ref="D20:J20" si="2">SUM(D12:D14)</f>
        <v>0</v>
      </c>
      <c r="E20" s="576">
        <f t="shared" si="2"/>
        <v>0</v>
      </c>
      <c r="F20" s="583">
        <f t="shared" si="2"/>
        <v>0</v>
      </c>
      <c r="G20" s="576">
        <f t="shared" si="2"/>
        <v>0</v>
      </c>
      <c r="H20" s="576">
        <f t="shared" si="2"/>
        <v>0</v>
      </c>
      <c r="I20" s="576">
        <f t="shared" si="2"/>
        <v>0</v>
      </c>
      <c r="J20" s="584">
        <f t="shared" si="2"/>
        <v>0</v>
      </c>
      <c r="K20" s="576">
        <f>SUM(K12:K14)</f>
        <v>0</v>
      </c>
    </row>
    <row r="21" spans="1:15" ht="18" customHeight="1">
      <c r="A21" s="527" t="s">
        <v>62</v>
      </c>
      <c r="B21" s="577">
        <f>SUM(B15:B17)</f>
        <v>0</v>
      </c>
      <c r="C21" s="578">
        <f>SUM(C15:C17)</f>
        <v>0</v>
      </c>
      <c r="D21" s="578">
        <f t="shared" ref="D21:J21" si="3">SUM(D15:D17)</f>
        <v>0</v>
      </c>
      <c r="E21" s="578">
        <f t="shared" si="3"/>
        <v>0</v>
      </c>
      <c r="F21" s="585">
        <f t="shared" si="3"/>
        <v>0</v>
      </c>
      <c r="G21" s="577">
        <f t="shared" si="3"/>
        <v>0</v>
      </c>
      <c r="H21" s="578">
        <f t="shared" si="3"/>
        <v>0</v>
      </c>
      <c r="I21" s="578">
        <f t="shared" si="3"/>
        <v>0</v>
      </c>
      <c r="J21" s="586">
        <f t="shared" si="3"/>
        <v>0</v>
      </c>
      <c r="K21" s="578">
        <f>SUM(K15:K17)</f>
        <v>0</v>
      </c>
    </row>
    <row r="22" spans="1:15" ht="18" customHeight="1">
      <c r="A22" s="528" t="s">
        <v>63</v>
      </c>
      <c r="B22" s="64">
        <f>SUM(B6:B11)</f>
        <v>542577.15924838348</v>
      </c>
      <c r="C22" s="64">
        <f>SUM(C6:C11)</f>
        <v>4300073.505399595</v>
      </c>
      <c r="D22" s="64">
        <f t="shared" ref="D22:J22" si="4">SUM(D6:D11)</f>
        <v>202014.47397000002</v>
      </c>
      <c r="E22" s="609">
        <f t="shared" si="4"/>
        <v>365421.46299999999</v>
      </c>
      <c r="F22" s="614">
        <f t="shared" si="4"/>
        <v>5410086.601617978</v>
      </c>
      <c r="G22" s="64">
        <f t="shared" si="4"/>
        <v>5790105.9234990217</v>
      </c>
      <c r="H22" s="64">
        <f t="shared" si="4"/>
        <v>45927183.981854357</v>
      </c>
      <c r="I22" s="64">
        <f t="shared" si="4"/>
        <v>2157256.9029209996</v>
      </c>
      <c r="J22" s="129">
        <f t="shared" si="4"/>
        <v>3897927.1115609999</v>
      </c>
      <c r="K22" s="609">
        <f>SUM(K6:K11)</f>
        <v>57772473.919835381</v>
      </c>
    </row>
    <row r="23" spans="1:15" ht="18" customHeight="1">
      <c r="A23" s="529" t="s">
        <v>64</v>
      </c>
      <c r="B23" s="581">
        <f>SUM(B12:B17)</f>
        <v>0</v>
      </c>
      <c r="C23" s="582">
        <f>SUM(C12:C17)</f>
        <v>0</v>
      </c>
      <c r="D23" s="582">
        <f t="shared" ref="D23:J23" si="5">SUM(D12:D17)</f>
        <v>0</v>
      </c>
      <c r="E23" s="582">
        <f t="shared" si="5"/>
        <v>0</v>
      </c>
      <c r="F23" s="589">
        <f t="shared" si="5"/>
        <v>0</v>
      </c>
      <c r="G23" s="581">
        <f t="shared" si="5"/>
        <v>0</v>
      </c>
      <c r="H23" s="582">
        <f t="shared" si="5"/>
        <v>0</v>
      </c>
      <c r="I23" s="582">
        <f t="shared" si="5"/>
        <v>0</v>
      </c>
      <c r="J23" s="590">
        <f t="shared" si="5"/>
        <v>0</v>
      </c>
      <c r="K23" s="582">
        <f>SUM(K12:K17)</f>
        <v>0</v>
      </c>
    </row>
    <row r="24" spans="1:15" ht="18" customHeight="1">
      <c r="A24" s="530" t="s">
        <v>224</v>
      </c>
      <c r="B24" s="579">
        <f>SUM(B6:B17)</f>
        <v>542577.15924838348</v>
      </c>
      <c r="C24" s="580">
        <f>SUM(C6:C17)</f>
        <v>4300073.505399595</v>
      </c>
      <c r="D24" s="580">
        <f t="shared" ref="D24:J24" si="6">SUM(D6:D17)</f>
        <v>202014.47397000002</v>
      </c>
      <c r="E24" s="580">
        <f t="shared" si="6"/>
        <v>365421.46299999999</v>
      </c>
      <c r="F24" s="587">
        <f t="shared" si="6"/>
        <v>5410086.601617978</v>
      </c>
      <c r="G24" s="579">
        <f t="shared" si="6"/>
        <v>5790105.9234990217</v>
      </c>
      <c r="H24" s="580">
        <f t="shared" si="6"/>
        <v>45927183.981854357</v>
      </c>
      <c r="I24" s="580">
        <f t="shared" si="6"/>
        <v>2157256.9029209996</v>
      </c>
      <c r="J24" s="588">
        <f t="shared" si="6"/>
        <v>3897927.1115609999</v>
      </c>
      <c r="K24" s="580">
        <f>SUM(K6:K17)</f>
        <v>57772473.919835381</v>
      </c>
    </row>
    <row r="25" spans="1:15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5" ht="12" customHeight="1">
      <c r="A26" s="143"/>
      <c r="B26" s="143"/>
      <c r="C26" s="143"/>
      <c r="H26" s="143"/>
      <c r="I26" s="143"/>
      <c r="J26" s="143"/>
      <c r="K26" s="143"/>
    </row>
    <row r="27" spans="1:15" ht="12" customHeight="1">
      <c r="E27" s="63"/>
      <c r="F27" s="63"/>
      <c r="G27" s="63"/>
      <c r="H27" s="63"/>
    </row>
    <row r="28" spans="1:15" ht="12" customHeight="1">
      <c r="E28" s="63"/>
      <c r="F28" s="63"/>
      <c r="G28" s="63"/>
    </row>
    <row r="29" spans="1:15" ht="12" customHeight="1">
      <c r="E29" s="63"/>
      <c r="F29" s="63"/>
      <c r="G29" s="63"/>
    </row>
    <row r="30" spans="1:15" ht="12" customHeight="1">
      <c r="E30" s="63"/>
      <c r="F30" s="63"/>
      <c r="G30" s="63"/>
    </row>
    <row r="31" spans="1:15" ht="12" customHeight="1">
      <c r="E31" s="63" t="str">
        <f>B5</f>
        <v xml:space="preserve"> PP Distribuce</v>
      </c>
      <c r="F31" s="63" t="str">
        <f t="shared" ref="F31:H31" si="7">C5</f>
        <v xml:space="preserve"> GasNet</v>
      </c>
      <c r="G31" s="63" t="str">
        <f t="shared" si="7"/>
        <v xml:space="preserve"> EG.D</v>
      </c>
      <c r="H31" s="63" t="str">
        <f t="shared" si="7"/>
        <v xml:space="preserve"> Ostatní společnosti</v>
      </c>
    </row>
    <row r="32" spans="1:15" ht="12" customHeight="1">
      <c r="D32" s="61" t="str">
        <f>A18</f>
        <v>I. čtvrtletí</v>
      </c>
      <c r="E32" s="61">
        <f t="shared" ref="E32:H35" si="8">B18</f>
        <v>384058.63429357891</v>
      </c>
      <c r="F32" s="61">
        <f t="shared" si="8"/>
        <v>2802839.9289346351</v>
      </c>
      <c r="G32" s="61">
        <f t="shared" si="8"/>
        <v>132389.97797000001</v>
      </c>
      <c r="H32" s="61">
        <f t="shared" si="8"/>
        <v>210201.60099999997</v>
      </c>
    </row>
    <row r="33" spans="4:8" ht="12" customHeight="1">
      <c r="D33" s="61" t="str">
        <f t="shared" ref="D33:D35" si="9">A19</f>
        <v>II. čtvrtletí</v>
      </c>
      <c r="E33" s="61">
        <f t="shared" si="8"/>
        <v>158518.52495480454</v>
      </c>
      <c r="F33" s="61">
        <f t="shared" si="8"/>
        <v>1497233.5764649597</v>
      </c>
      <c r="G33" s="61">
        <f t="shared" si="8"/>
        <v>69624.495999999999</v>
      </c>
      <c r="H33" s="61">
        <f t="shared" si="8"/>
        <v>155219.86199999999</v>
      </c>
    </row>
    <row r="34" spans="4:8" ht="12" customHeight="1">
      <c r="D34" s="61" t="str">
        <f t="shared" si="9"/>
        <v>III. čtvrtletí</v>
      </c>
      <c r="E34" s="61">
        <f t="shared" si="8"/>
        <v>0</v>
      </c>
      <c r="F34" s="61">
        <f t="shared" si="8"/>
        <v>0</v>
      </c>
      <c r="G34" s="61">
        <f t="shared" si="8"/>
        <v>0</v>
      </c>
      <c r="H34" s="61">
        <f t="shared" si="8"/>
        <v>0</v>
      </c>
    </row>
    <row r="35" spans="4:8" ht="12" customHeight="1">
      <c r="D35" s="61" t="str">
        <f t="shared" si="9"/>
        <v>IV. čtvrtletí</v>
      </c>
      <c r="E35" s="61">
        <f t="shared" si="8"/>
        <v>0</v>
      </c>
      <c r="F35" s="61">
        <f t="shared" si="8"/>
        <v>0</v>
      </c>
      <c r="G35" s="61">
        <f t="shared" si="8"/>
        <v>0</v>
      </c>
      <c r="H35" s="61">
        <f t="shared" si="8"/>
        <v>0</v>
      </c>
    </row>
    <row r="36" spans="4:8" ht="12" customHeight="1">
      <c r="E36" s="63"/>
      <c r="F36" s="63"/>
      <c r="G36" s="63"/>
    </row>
    <row r="37" spans="4:8" ht="12" customHeight="1">
      <c r="E37" s="63"/>
      <c r="F37" s="63"/>
      <c r="G37" s="63"/>
    </row>
    <row r="38" spans="4:8" ht="12" customHeight="1">
      <c r="E38" s="63"/>
      <c r="F38" s="63"/>
      <c r="G38" s="63"/>
    </row>
    <row r="39" spans="4:8" ht="12" customHeight="1"/>
    <row r="40" spans="4:8" ht="12" customHeight="1"/>
    <row r="41" spans="4:8" ht="12" customHeight="1"/>
    <row r="42" spans="4:8" ht="12" customHeight="1"/>
    <row r="43" spans="4:8" ht="12" customHeight="1"/>
  </sheetData>
  <mergeCells count="5">
    <mergeCell ref="A1:K1"/>
    <mergeCell ref="A2:I2"/>
    <mergeCell ref="B4:F4"/>
    <mergeCell ref="G4:K4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9:K19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39" ht="18.75">
      <c r="A1" s="19" t="s">
        <v>138</v>
      </c>
    </row>
    <row r="2" spans="1:39" s="216" customFormat="1" ht="15.75">
      <c r="A2" s="741" t="s">
        <v>251</v>
      </c>
      <c r="B2" s="741"/>
      <c r="C2" s="741"/>
      <c r="D2" s="741"/>
      <c r="E2" s="741"/>
      <c r="F2" s="741"/>
      <c r="G2" s="741"/>
      <c r="H2" s="741"/>
      <c r="I2" s="741"/>
      <c r="J2" s="741"/>
      <c r="K2" s="741"/>
    </row>
    <row r="3" spans="1:39" ht="6" customHeight="1">
      <c r="A3" s="716"/>
      <c r="B3" s="716"/>
      <c r="C3" s="716"/>
      <c r="D3" s="206"/>
      <c r="E3" s="206"/>
      <c r="F3" s="207"/>
      <c r="G3" s="208"/>
      <c r="H3" s="208"/>
      <c r="I3" s="208"/>
      <c r="J3" s="75"/>
      <c r="K3" s="75"/>
    </row>
    <row r="4" spans="1:39" ht="12.95" customHeight="1">
      <c r="A4" s="746" t="s">
        <v>37</v>
      </c>
      <c r="B4" s="746"/>
      <c r="C4" s="746"/>
      <c r="D4" s="747"/>
      <c r="E4" s="389"/>
      <c r="F4" s="390"/>
      <c r="G4" s="281"/>
      <c r="H4" s="282"/>
      <c r="I4" s="390"/>
      <c r="J4" s="391"/>
      <c r="K4" s="391"/>
    </row>
    <row r="5" spans="1:39" ht="24.95" customHeight="1">
      <c r="A5" s="283"/>
      <c r="B5" s="283"/>
      <c r="C5" s="283"/>
      <c r="D5" s="272"/>
      <c r="E5" s="725">
        <f>'3.1'!D4</f>
        <v>2021</v>
      </c>
      <c r="F5" s="726"/>
      <c r="G5" s="727"/>
      <c r="H5" s="284"/>
      <c r="I5" s="728">
        <f>E5-1</f>
        <v>2020</v>
      </c>
      <c r="J5" s="729"/>
      <c r="K5" s="729"/>
    </row>
    <row r="6" spans="1:39" ht="24.95" customHeight="1">
      <c r="A6" s="392"/>
      <c r="B6" s="285"/>
      <c r="C6" s="286"/>
      <c r="D6" s="287"/>
      <c r="E6" s="721" t="s">
        <v>65</v>
      </c>
      <c r="F6" s="724"/>
      <c r="G6" s="752" t="s">
        <v>35</v>
      </c>
      <c r="H6" s="732" t="s">
        <v>270</v>
      </c>
      <c r="I6" s="764" t="s">
        <v>65</v>
      </c>
      <c r="J6" s="765"/>
      <c r="K6" s="717" t="s">
        <v>35</v>
      </c>
    </row>
    <row r="7" spans="1:39" ht="24.95" customHeight="1">
      <c r="A7" s="392"/>
      <c r="B7" s="288"/>
      <c r="C7" s="288"/>
      <c r="D7" s="730" t="s">
        <v>211</v>
      </c>
      <c r="E7" s="723"/>
      <c r="F7" s="730"/>
      <c r="G7" s="732"/>
      <c r="H7" s="732"/>
      <c r="I7" s="764"/>
      <c r="J7" s="766"/>
      <c r="K7" s="719"/>
    </row>
    <row r="8" spans="1:39" ht="15" customHeight="1">
      <c r="A8" s="763" t="s">
        <v>210</v>
      </c>
      <c r="B8" s="763"/>
      <c r="C8" s="340" t="s">
        <v>237</v>
      </c>
      <c r="D8" s="731"/>
      <c r="E8" s="339" t="s">
        <v>278</v>
      </c>
      <c r="F8" s="338" t="s">
        <v>273</v>
      </c>
      <c r="G8" s="733"/>
      <c r="H8" s="733"/>
      <c r="I8" s="289" t="s">
        <v>279</v>
      </c>
      <c r="J8" s="290" t="s">
        <v>273</v>
      </c>
      <c r="K8" s="767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</row>
    <row r="9" spans="1:39" ht="11.1" customHeight="1">
      <c r="A9" s="706" t="str">
        <f>'3.1'!D6</f>
        <v>duben</v>
      </c>
      <c r="B9" s="707"/>
      <c r="C9" s="337" t="s">
        <v>4</v>
      </c>
      <c r="D9" s="99">
        <v>81</v>
      </c>
      <c r="E9" s="95">
        <v>10828.551219999999</v>
      </c>
      <c r="F9" s="99">
        <v>115634.84994</v>
      </c>
      <c r="G9" s="101">
        <f>E9/$E$14</f>
        <v>0.37228247041914325</v>
      </c>
      <c r="H9" s="101">
        <f>(E9-I9)/I9</f>
        <v>0.28916090720073401</v>
      </c>
      <c r="I9" s="98">
        <v>8399.6894100000009</v>
      </c>
      <c r="J9" s="112">
        <v>89712.882710000005</v>
      </c>
      <c r="K9" s="393">
        <f>I9/$I$14</f>
        <v>0.42815480521607868</v>
      </c>
      <c r="N9" s="193"/>
      <c r="O9" s="193"/>
      <c r="P9" s="193"/>
      <c r="Q9" s="193"/>
      <c r="R9" s="193"/>
      <c r="S9" s="193"/>
      <c r="T9" s="193"/>
      <c r="U9" s="479"/>
      <c r="V9" s="70"/>
      <c r="W9" s="70"/>
      <c r="X9" s="70"/>
      <c r="Y9" s="70"/>
      <c r="Z9" s="70"/>
      <c r="AA9" s="70"/>
      <c r="AB9" s="70"/>
      <c r="AC9" s="70"/>
      <c r="AD9" s="70"/>
      <c r="AE9" s="70"/>
      <c r="AF9" s="193"/>
      <c r="AG9" s="193"/>
      <c r="AH9" s="193"/>
      <c r="AI9" s="193"/>
      <c r="AJ9" s="193"/>
      <c r="AK9" s="193"/>
      <c r="AL9" s="193"/>
      <c r="AM9" s="210"/>
    </row>
    <row r="10" spans="1:39" ht="11.1" customHeight="1">
      <c r="A10" s="708"/>
      <c r="B10" s="709"/>
      <c r="C10" s="337" t="s">
        <v>5</v>
      </c>
      <c r="D10" s="94">
        <v>305</v>
      </c>
      <c r="E10" s="95">
        <v>3694.6548799999996</v>
      </c>
      <c r="F10" s="94">
        <v>39453.959409999996</v>
      </c>
      <c r="G10" s="97">
        <f>E10/$E$14</f>
        <v>0.1270211700649409</v>
      </c>
      <c r="H10" s="97">
        <f>(E10-I10)/I10</f>
        <v>0.60542275646566934</v>
      </c>
      <c r="I10" s="98">
        <v>2301.3594800000001</v>
      </c>
      <c r="J10" s="111">
        <v>24579.684530000002</v>
      </c>
      <c r="K10" s="394">
        <f>I10/$I$14</f>
        <v>0.11730649453758506</v>
      </c>
      <c r="L10" s="210"/>
      <c r="N10" s="193"/>
      <c r="O10" s="193"/>
      <c r="P10" s="193"/>
      <c r="Q10" s="193"/>
      <c r="R10" s="193"/>
      <c r="S10" s="193"/>
      <c r="T10" s="193"/>
      <c r="U10" s="479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193"/>
      <c r="AG10" s="193"/>
      <c r="AH10" s="193"/>
      <c r="AI10" s="193"/>
      <c r="AJ10" s="193"/>
      <c r="AK10" s="193"/>
      <c r="AL10" s="193"/>
    </row>
    <row r="11" spans="1:39" ht="11.1" customHeight="1">
      <c r="A11" s="708"/>
      <c r="B11" s="709"/>
      <c r="C11" s="337" t="s">
        <v>6</v>
      </c>
      <c r="D11" s="94">
        <v>9625</v>
      </c>
      <c r="E11" s="95">
        <v>5488.1265899999999</v>
      </c>
      <c r="F11" s="94">
        <v>58606.16865</v>
      </c>
      <c r="G11" s="97">
        <f>E11/$E$14</f>
        <v>0.18868021061991974</v>
      </c>
      <c r="H11" s="97">
        <f t="shared" ref="H11:H13" si="0">(E11-I11)/I11</f>
        <v>0.64857393698428822</v>
      </c>
      <c r="I11" s="98">
        <v>3329.0145299999999</v>
      </c>
      <c r="J11" s="111">
        <v>35555.806819999998</v>
      </c>
      <c r="K11" s="394">
        <f>I11/$I$14</f>
        <v>0.16968884182274135</v>
      </c>
      <c r="L11" s="210"/>
      <c r="N11" s="193"/>
      <c r="O11" s="193"/>
      <c r="P11" s="193"/>
      <c r="Q11" s="193"/>
      <c r="R11" s="193"/>
      <c r="S11" s="193"/>
      <c r="T11" s="193"/>
      <c r="U11" s="479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193"/>
      <c r="AG11" s="193"/>
      <c r="AH11" s="193"/>
      <c r="AI11" s="193"/>
      <c r="AJ11" s="193"/>
      <c r="AK11" s="193"/>
      <c r="AL11" s="193"/>
    </row>
    <row r="12" spans="1:39" ht="11.1" customHeight="1">
      <c r="A12" s="708"/>
      <c r="B12" s="709"/>
      <c r="C12" s="337" t="s">
        <v>7</v>
      </c>
      <c r="D12" s="94">
        <v>95031</v>
      </c>
      <c r="E12" s="95">
        <v>8731.1504199999999</v>
      </c>
      <c r="F12" s="94">
        <v>93236.85961</v>
      </c>
      <c r="G12" s="97">
        <f>E12/$E$14</f>
        <v>0.30017443533491828</v>
      </c>
      <c r="H12" s="97">
        <f t="shared" si="0"/>
        <v>0.6492747373650315</v>
      </c>
      <c r="I12" s="98">
        <v>5293.9332800000002</v>
      </c>
      <c r="J12" s="111">
        <v>56541.154349999997</v>
      </c>
      <c r="K12" s="394">
        <f>I12/$I$14</f>
        <v>0.26984604569150566</v>
      </c>
      <c r="L12" s="210"/>
      <c r="N12" s="193"/>
      <c r="O12" s="193"/>
      <c r="P12" s="193"/>
      <c r="Q12" s="193"/>
      <c r="R12" s="193"/>
      <c r="S12" s="193"/>
      <c r="T12" s="193"/>
      <c r="U12" s="47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193"/>
      <c r="AG12" s="193"/>
      <c r="AH12" s="193"/>
      <c r="AI12" s="193"/>
      <c r="AJ12" s="193"/>
      <c r="AK12" s="193"/>
      <c r="AL12" s="193"/>
    </row>
    <row r="13" spans="1:39" ht="11.1" customHeight="1">
      <c r="A13" s="708"/>
      <c r="B13" s="709"/>
      <c r="C13" s="337" t="s">
        <v>107</v>
      </c>
      <c r="D13" s="94">
        <v>14</v>
      </c>
      <c r="E13" s="95">
        <v>344.43900000000002</v>
      </c>
      <c r="F13" s="94">
        <v>3678.3470000000002</v>
      </c>
      <c r="G13" s="97">
        <f>E13/$E$14</f>
        <v>1.1841713561077776E-2</v>
      </c>
      <c r="H13" s="97">
        <f t="shared" si="0"/>
        <v>0.1701681671479531</v>
      </c>
      <c r="I13" s="98">
        <v>294.35000000000002</v>
      </c>
      <c r="J13" s="111">
        <v>3143.6559999999999</v>
      </c>
      <c r="K13" s="394">
        <f>I13/$I$14</f>
        <v>1.5003812732089193E-2</v>
      </c>
      <c r="L13" s="210"/>
      <c r="N13" s="193"/>
      <c r="O13" s="193"/>
      <c r="P13" s="193"/>
      <c r="Q13" s="193"/>
      <c r="R13" s="193"/>
      <c r="S13" s="193"/>
      <c r="T13" s="193"/>
      <c r="U13" s="479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193"/>
      <c r="AG13" s="193"/>
      <c r="AH13" s="193"/>
      <c r="AI13" s="193"/>
      <c r="AJ13" s="193"/>
      <c r="AK13" s="193"/>
      <c r="AL13" s="193"/>
    </row>
    <row r="14" spans="1:39" ht="11.1" customHeight="1">
      <c r="A14" s="710"/>
      <c r="B14" s="711"/>
      <c r="C14" s="310" t="s">
        <v>0</v>
      </c>
      <c r="D14" s="311">
        <v>105056</v>
      </c>
      <c r="E14" s="312">
        <v>29086.92211</v>
      </c>
      <c r="F14" s="311">
        <v>310610.18461</v>
      </c>
      <c r="G14" s="315">
        <f>SUM(G9:G13)</f>
        <v>1</v>
      </c>
      <c r="H14" s="315">
        <f>(E14-I14)/I14</f>
        <v>0.48263880513437946</v>
      </c>
      <c r="I14" s="316">
        <v>19618.346700000002</v>
      </c>
      <c r="J14" s="321">
        <v>209533.18440999999</v>
      </c>
      <c r="K14" s="395">
        <f>SUM(K9:K13)</f>
        <v>0.99999999999999989</v>
      </c>
      <c r="L14" s="210"/>
      <c r="M14" s="210"/>
      <c r="N14" s="193"/>
      <c r="O14" s="193"/>
      <c r="P14" s="193"/>
      <c r="Q14" s="193"/>
      <c r="R14" s="193"/>
      <c r="S14" s="193"/>
      <c r="T14" s="193"/>
      <c r="U14" s="479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193"/>
      <c r="AG14" s="193"/>
      <c r="AH14" s="193"/>
      <c r="AI14" s="193"/>
      <c r="AJ14" s="193"/>
      <c r="AK14" s="193"/>
      <c r="AL14" s="193"/>
    </row>
    <row r="15" spans="1:39" ht="11.1" customHeight="1">
      <c r="A15" s="712" t="str">
        <f>'3.1'!E6</f>
        <v>květen</v>
      </c>
      <c r="B15" s="713"/>
      <c r="C15" s="337" t="s">
        <v>4</v>
      </c>
      <c r="D15" s="99">
        <v>82</v>
      </c>
      <c r="E15" s="95">
        <v>9400.9396199999992</v>
      </c>
      <c r="F15" s="99">
        <v>100449.97994999999</v>
      </c>
      <c r="G15" s="101">
        <f>E15/$E$20</f>
        <v>0.45316271969838884</v>
      </c>
      <c r="H15" s="101">
        <f>(E15-I15)/I15</f>
        <v>0.24438915608313125</v>
      </c>
      <c r="I15" s="98">
        <v>7554.66212</v>
      </c>
      <c r="J15" s="112">
        <v>80695.878859999997</v>
      </c>
      <c r="K15" s="393">
        <f>I15/$I$20</f>
        <v>0.47268799547558732</v>
      </c>
      <c r="L15" s="210"/>
      <c r="M15" s="210"/>
      <c r="N15" s="193"/>
      <c r="O15" s="193"/>
      <c r="P15" s="193"/>
      <c r="Q15" s="193"/>
      <c r="R15" s="193"/>
      <c r="S15" s="193"/>
      <c r="T15" s="193"/>
      <c r="U15" s="479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193"/>
      <c r="AG15" s="193"/>
      <c r="AH15" s="193"/>
      <c r="AI15" s="193"/>
      <c r="AJ15" s="193"/>
      <c r="AK15" s="193"/>
      <c r="AL15" s="193"/>
    </row>
    <row r="16" spans="1:39" ht="11.1" customHeight="1">
      <c r="A16" s="712"/>
      <c r="B16" s="713"/>
      <c r="C16" s="337" t="s">
        <v>5</v>
      </c>
      <c r="D16" s="94">
        <v>305</v>
      </c>
      <c r="E16" s="95">
        <v>2756.26134</v>
      </c>
      <c r="F16" s="94">
        <v>29450.299620000002</v>
      </c>
      <c r="G16" s="97">
        <f>E16/$E$20</f>
        <v>0.13286277069333266</v>
      </c>
      <c r="H16" s="97">
        <f>(E16-I16)/I16</f>
        <v>0.42367083925547833</v>
      </c>
      <c r="I16" s="98">
        <v>1936.0243</v>
      </c>
      <c r="J16" s="111">
        <v>20679.642500000002</v>
      </c>
      <c r="K16" s="394">
        <f>I16/$I$20</f>
        <v>0.12113519188850595</v>
      </c>
      <c r="L16" s="211"/>
      <c r="M16" s="210"/>
      <c r="N16" s="193"/>
      <c r="O16" s="193"/>
      <c r="P16" s="193"/>
      <c r="Q16" s="193"/>
      <c r="R16" s="193"/>
      <c r="S16" s="193"/>
      <c r="T16" s="193"/>
      <c r="U16" s="479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193"/>
      <c r="AG16" s="193"/>
      <c r="AH16" s="193"/>
      <c r="AI16" s="193"/>
      <c r="AJ16" s="193"/>
      <c r="AK16" s="193"/>
      <c r="AL16" s="193"/>
    </row>
    <row r="17" spans="1:38" ht="11.1" customHeight="1">
      <c r="A17" s="712"/>
      <c r="B17" s="713"/>
      <c r="C17" s="337" t="s">
        <v>6</v>
      </c>
      <c r="D17" s="94">
        <v>9625</v>
      </c>
      <c r="E17" s="95">
        <v>3168.16608</v>
      </c>
      <c r="F17" s="94">
        <v>33852.368170000002</v>
      </c>
      <c r="G17" s="97">
        <f>E17/$E$20</f>
        <v>0.15271821916764777</v>
      </c>
      <c r="H17" s="97">
        <f t="shared" ref="H17:H20" si="1">(E17-I17)/I17</f>
        <v>0.33057461884563366</v>
      </c>
      <c r="I17" s="98">
        <v>2381.0510400000003</v>
      </c>
      <c r="J17" s="111">
        <v>25433.907790000001</v>
      </c>
      <c r="K17" s="394">
        <f>I17/$I$20</f>
        <v>0.14898009008808757</v>
      </c>
      <c r="L17" s="210"/>
      <c r="M17" s="210"/>
      <c r="N17" s="193"/>
      <c r="O17" s="193"/>
      <c r="P17" s="193"/>
      <c r="Q17" s="193"/>
      <c r="R17" s="193"/>
      <c r="S17" s="193"/>
      <c r="T17" s="193"/>
      <c r="U17" s="479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193"/>
      <c r="AG17" s="193"/>
      <c r="AH17" s="193"/>
      <c r="AI17" s="193"/>
      <c r="AJ17" s="193"/>
      <c r="AK17" s="193"/>
      <c r="AL17" s="193"/>
    </row>
    <row r="18" spans="1:38" ht="11.1" customHeight="1">
      <c r="A18" s="712"/>
      <c r="B18" s="713"/>
      <c r="C18" s="337" t="s">
        <v>7</v>
      </c>
      <c r="D18" s="94">
        <v>94989</v>
      </c>
      <c r="E18" s="95">
        <v>5041.7422899999992</v>
      </c>
      <c r="F18" s="94">
        <v>53871.437769999997</v>
      </c>
      <c r="G18" s="97">
        <f>E18/$E$20</f>
        <v>0.24303205216786436</v>
      </c>
      <c r="H18" s="97">
        <f t="shared" si="1"/>
        <v>0.33051215767090997</v>
      </c>
      <c r="I18" s="98">
        <v>3789.3244800000002</v>
      </c>
      <c r="J18" s="111">
        <v>40476.377560000001</v>
      </c>
      <c r="K18" s="394">
        <f>I18/$I$20</f>
        <v>0.23709441457558825</v>
      </c>
      <c r="L18" s="210"/>
      <c r="M18" s="210"/>
      <c r="N18" s="193"/>
      <c r="O18" s="193"/>
      <c r="P18" s="193"/>
      <c r="Q18" s="193"/>
      <c r="R18" s="193"/>
      <c r="S18" s="193"/>
      <c r="T18" s="193"/>
      <c r="U18" s="479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193"/>
      <c r="AG18" s="193"/>
      <c r="AH18" s="193"/>
      <c r="AI18" s="193"/>
      <c r="AJ18" s="193"/>
      <c r="AK18" s="193"/>
      <c r="AL18" s="193"/>
    </row>
    <row r="19" spans="1:38" ht="11.1" customHeight="1">
      <c r="A19" s="712"/>
      <c r="B19" s="713"/>
      <c r="C19" s="337" t="s">
        <v>107</v>
      </c>
      <c r="D19" s="94">
        <v>14</v>
      </c>
      <c r="E19" s="95">
        <v>378.065</v>
      </c>
      <c r="F19" s="94">
        <v>4039.835</v>
      </c>
      <c r="G19" s="97">
        <f>E19/$E$20</f>
        <v>1.8224238272766546E-2</v>
      </c>
      <c r="H19" s="97">
        <f t="shared" si="1"/>
        <v>0.17673881512191789</v>
      </c>
      <c r="I19" s="98">
        <v>321.28199999999998</v>
      </c>
      <c r="J19" s="111">
        <v>3431.6550000000002</v>
      </c>
      <c r="K19" s="394">
        <f>I19/$I$20</f>
        <v>2.0102307972231011E-2</v>
      </c>
      <c r="L19" s="210"/>
      <c r="M19" s="210"/>
      <c r="N19" s="193"/>
      <c r="O19" s="193"/>
      <c r="P19" s="193"/>
      <c r="Q19" s="193"/>
      <c r="R19" s="193"/>
      <c r="S19" s="193"/>
      <c r="T19" s="193"/>
      <c r="U19" s="479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193"/>
      <c r="AG19" s="193"/>
      <c r="AH19" s="193"/>
      <c r="AI19" s="193"/>
      <c r="AJ19" s="193"/>
      <c r="AK19" s="193"/>
      <c r="AL19" s="193"/>
    </row>
    <row r="20" spans="1:38" ht="11.1" customHeight="1">
      <c r="A20" s="712"/>
      <c r="B20" s="713"/>
      <c r="C20" s="310" t="s">
        <v>0</v>
      </c>
      <c r="D20" s="311">
        <v>105015</v>
      </c>
      <c r="E20" s="312">
        <v>20745.174329999994</v>
      </c>
      <c r="F20" s="311">
        <v>221663.92050999997</v>
      </c>
      <c r="G20" s="315">
        <f>SUM(G15:G19)</f>
        <v>1.0000000000000002</v>
      </c>
      <c r="H20" s="315">
        <f t="shared" si="1"/>
        <v>0.29800574983746697</v>
      </c>
      <c r="I20" s="316">
        <v>15982.343939999999</v>
      </c>
      <c r="J20" s="321">
        <v>170717.46171</v>
      </c>
      <c r="K20" s="395">
        <f>SUM(K15:K19)</f>
        <v>1</v>
      </c>
      <c r="L20" s="210"/>
      <c r="M20" s="210"/>
      <c r="N20" s="193"/>
      <c r="O20" s="193"/>
      <c r="P20" s="193"/>
      <c r="Q20" s="193"/>
      <c r="R20" s="193"/>
      <c r="S20" s="193"/>
      <c r="T20" s="193"/>
      <c r="U20" s="479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193"/>
      <c r="AG20" s="193"/>
      <c r="AH20" s="193"/>
      <c r="AI20" s="193"/>
      <c r="AJ20" s="193"/>
      <c r="AK20" s="193"/>
      <c r="AL20" s="193"/>
    </row>
    <row r="21" spans="1:38" ht="11.1" customHeight="1">
      <c r="A21" s="712" t="str">
        <f>'3.1'!F6</f>
        <v>červen</v>
      </c>
      <c r="B21" s="713"/>
      <c r="C21" s="336" t="s">
        <v>4</v>
      </c>
      <c r="D21" s="99">
        <v>81</v>
      </c>
      <c r="E21" s="242">
        <v>6695.6955200000002</v>
      </c>
      <c r="F21" s="99">
        <v>71512.706390000007</v>
      </c>
      <c r="G21" s="101">
        <f>E21/$E$26</f>
        <v>0.62321047645090355</v>
      </c>
      <c r="H21" s="101">
        <f>(E21-I21)/I21</f>
        <v>-9.9974781880445892E-3</v>
      </c>
      <c r="I21" s="454">
        <v>6763.3115799999996</v>
      </c>
      <c r="J21" s="112">
        <v>72246.370639999994</v>
      </c>
      <c r="K21" s="393">
        <f>I21/$I$26</f>
        <v>0.58239776221037431</v>
      </c>
      <c r="L21" s="95"/>
      <c r="M21" s="95"/>
      <c r="N21" s="193"/>
      <c r="O21" s="193"/>
      <c r="P21" s="193"/>
      <c r="Q21" s="193"/>
      <c r="R21" s="193"/>
      <c r="S21" s="193"/>
      <c r="T21" s="193"/>
      <c r="U21" s="479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193"/>
      <c r="AG21" s="193"/>
      <c r="AH21" s="193"/>
      <c r="AI21" s="193"/>
      <c r="AJ21" s="193"/>
      <c r="AK21" s="193"/>
      <c r="AL21" s="193"/>
    </row>
    <row r="22" spans="1:38" ht="11.1" customHeight="1">
      <c r="A22" s="712"/>
      <c r="B22" s="713"/>
      <c r="C22" s="337" t="s">
        <v>5</v>
      </c>
      <c r="D22" s="94">
        <v>305</v>
      </c>
      <c r="E22" s="95">
        <v>1678.7991199999999</v>
      </c>
      <c r="F22" s="94">
        <v>17930.003639999999</v>
      </c>
      <c r="G22" s="97">
        <f>E22/$E$26</f>
        <v>0.1562563883491162</v>
      </c>
      <c r="H22" s="97">
        <f t="shared" ref="H22:H26" si="2">(E22-I22)/I22</f>
        <v>4.5809162714641159E-2</v>
      </c>
      <c r="I22" s="98">
        <v>1605.2633499999999</v>
      </c>
      <c r="J22" s="111">
        <v>17148.425340000002</v>
      </c>
      <c r="K22" s="394">
        <f>I22/$I$26</f>
        <v>0.13823136369510999</v>
      </c>
      <c r="L22" s="95"/>
      <c r="M22" s="95"/>
      <c r="N22" s="193"/>
      <c r="O22" s="193"/>
      <c r="P22" s="193"/>
      <c r="Q22" s="193"/>
      <c r="R22" s="193"/>
      <c r="S22" s="193"/>
      <c r="T22" s="193"/>
      <c r="U22" s="479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193"/>
      <c r="AG22" s="193"/>
      <c r="AH22" s="193"/>
      <c r="AI22" s="193"/>
      <c r="AJ22" s="193"/>
      <c r="AK22" s="193"/>
      <c r="AL22" s="193"/>
    </row>
    <row r="23" spans="1:38" ht="11.1" customHeight="1">
      <c r="A23" s="712"/>
      <c r="B23" s="713"/>
      <c r="C23" s="337" t="s">
        <v>6</v>
      </c>
      <c r="D23" s="94">
        <v>9621</v>
      </c>
      <c r="E23" s="95">
        <v>762.36861999999996</v>
      </c>
      <c r="F23" s="94">
        <v>8142.8266600000006</v>
      </c>
      <c r="G23" s="97">
        <f>E23/$E$26</f>
        <v>7.0958440311726989E-2</v>
      </c>
      <c r="H23" s="97">
        <f t="shared" si="2"/>
        <v>-0.31531206740753542</v>
      </c>
      <c r="I23" s="98">
        <v>1113.45415</v>
      </c>
      <c r="J23" s="111">
        <v>11894.68507</v>
      </c>
      <c r="K23" s="394">
        <f>I23/$I$26</f>
        <v>9.5881018878603036E-2</v>
      </c>
      <c r="L23" s="95"/>
      <c r="M23" s="95"/>
      <c r="N23" s="193"/>
      <c r="O23" s="193"/>
      <c r="P23" s="193"/>
      <c r="Q23" s="193"/>
      <c r="R23" s="193"/>
      <c r="S23" s="193"/>
      <c r="T23" s="193"/>
      <c r="U23" s="479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193"/>
      <c r="AG23" s="193"/>
      <c r="AH23" s="193"/>
      <c r="AI23" s="193"/>
      <c r="AJ23" s="193"/>
      <c r="AK23" s="193"/>
      <c r="AL23" s="193"/>
    </row>
    <row r="24" spans="1:38" ht="11.1" customHeight="1">
      <c r="A24" s="712"/>
      <c r="B24" s="713"/>
      <c r="C24" s="337" t="s">
        <v>7</v>
      </c>
      <c r="D24" s="94">
        <v>94982</v>
      </c>
      <c r="E24" s="95">
        <v>1214.39284</v>
      </c>
      <c r="F24" s="94">
        <v>12970.229360000001</v>
      </c>
      <c r="G24" s="97">
        <f>E24/$E$26</f>
        <v>0.1130311762466412</v>
      </c>
      <c r="H24" s="97">
        <f t="shared" si="2"/>
        <v>-0.31484433867247685</v>
      </c>
      <c r="I24" s="98">
        <v>1772.4334900000001</v>
      </c>
      <c r="J24" s="111">
        <v>18934.548739999998</v>
      </c>
      <c r="K24" s="394">
        <f>I24/$I$26</f>
        <v>0.15262660695616273</v>
      </c>
      <c r="L24" s="95"/>
      <c r="M24" s="95"/>
      <c r="N24" s="193"/>
      <c r="O24" s="193"/>
      <c r="P24" s="193"/>
      <c r="Q24" s="193"/>
      <c r="R24" s="193"/>
      <c r="S24" s="193"/>
      <c r="T24" s="193"/>
      <c r="U24" s="479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193"/>
      <c r="AG24" s="193"/>
      <c r="AH24" s="193"/>
      <c r="AI24" s="193"/>
      <c r="AJ24" s="193"/>
      <c r="AK24" s="193"/>
      <c r="AL24" s="193"/>
    </row>
    <row r="25" spans="1:38" ht="11.1" customHeight="1">
      <c r="A25" s="712"/>
      <c r="B25" s="713"/>
      <c r="C25" s="337" t="s">
        <v>107</v>
      </c>
      <c r="D25" s="94">
        <v>14</v>
      </c>
      <c r="E25" s="95">
        <v>392.61900000000003</v>
      </c>
      <c r="F25" s="94">
        <v>4192.9780000000001</v>
      </c>
      <c r="G25" s="97">
        <f>E25/$E$26</f>
        <v>3.6543518641611906E-2</v>
      </c>
      <c r="H25" s="97">
        <f t="shared" si="2"/>
        <v>9.5443499222959194E-2</v>
      </c>
      <c r="I25" s="98">
        <v>358.411</v>
      </c>
      <c r="J25" s="111">
        <v>3828.299</v>
      </c>
      <c r="K25" s="394">
        <f>I25/$I$26</f>
        <v>3.0863248259750068E-2</v>
      </c>
      <c r="L25" s="95"/>
      <c r="M25" s="95"/>
      <c r="N25" s="193"/>
      <c r="O25" s="193"/>
      <c r="P25" s="193"/>
      <c r="Q25" s="193"/>
      <c r="R25" s="193"/>
      <c r="S25" s="193"/>
      <c r="T25" s="193"/>
      <c r="U25" s="479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193"/>
      <c r="AG25" s="193"/>
      <c r="AH25" s="193"/>
      <c r="AI25" s="193"/>
      <c r="AJ25" s="193"/>
      <c r="AK25" s="193"/>
      <c r="AL25" s="193"/>
    </row>
    <row r="26" spans="1:38" ht="11.1" customHeight="1">
      <c r="A26" s="712"/>
      <c r="B26" s="713"/>
      <c r="C26" s="310" t="s">
        <v>0</v>
      </c>
      <c r="D26" s="311">
        <v>105003</v>
      </c>
      <c r="E26" s="312">
        <v>10743.875100000001</v>
      </c>
      <c r="F26" s="311">
        <v>114748.74405000001</v>
      </c>
      <c r="G26" s="315">
        <f>SUM(G21:G25)</f>
        <v>0.99999999999999978</v>
      </c>
      <c r="H26" s="315">
        <f t="shared" si="2"/>
        <v>-7.4830614900080833E-2</v>
      </c>
      <c r="I26" s="316">
        <v>11612.873569999998</v>
      </c>
      <c r="J26" s="321">
        <v>124052.32879</v>
      </c>
      <c r="K26" s="395">
        <f>SUM(K21:K25)</f>
        <v>1.0000000000000002</v>
      </c>
      <c r="N26" s="193"/>
      <c r="O26" s="193"/>
      <c r="P26" s="193"/>
      <c r="Q26" s="193"/>
      <c r="R26" s="193"/>
      <c r="S26" s="193"/>
      <c r="T26" s="193"/>
      <c r="U26" s="479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193"/>
      <c r="AG26" s="193"/>
      <c r="AH26" s="193"/>
      <c r="AI26" s="193"/>
      <c r="AJ26" s="193"/>
      <c r="AK26" s="193"/>
      <c r="AL26" s="193"/>
    </row>
    <row r="27" spans="1:38" ht="11.1" customHeight="1">
      <c r="A27" s="714" t="str">
        <f>'3.1'!G6</f>
        <v>II. čtvrtletí</v>
      </c>
      <c r="B27" s="715"/>
      <c r="C27" s="337" t="s">
        <v>4</v>
      </c>
      <c r="D27" s="94">
        <f>D21</f>
        <v>81</v>
      </c>
      <c r="E27" s="95">
        <f>E9+E15+E21</f>
        <v>26925.18636</v>
      </c>
      <c r="F27" s="94">
        <f>F9+F15+F21</f>
        <v>287597.53628</v>
      </c>
      <c r="G27" s="97">
        <f>E27/$E$32</f>
        <v>0.44448624884572507</v>
      </c>
      <c r="H27" s="97">
        <f>(E27-I27)/I27</f>
        <v>0.18520933379577695</v>
      </c>
      <c r="I27" s="98">
        <f>I9+I15+I21</f>
        <v>22717.663110000001</v>
      </c>
      <c r="J27" s="111">
        <f>J9+J15+J21</f>
        <v>242655.13221000001</v>
      </c>
      <c r="K27" s="394">
        <f>I27/$I$32</f>
        <v>0.48116814500499666</v>
      </c>
      <c r="N27" s="193"/>
      <c r="O27" s="193"/>
      <c r="P27" s="193"/>
      <c r="Q27" s="193"/>
      <c r="R27" s="193"/>
      <c r="S27" s="193"/>
      <c r="T27" s="193"/>
      <c r="U27" s="479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193"/>
      <c r="AG27" s="193"/>
      <c r="AH27" s="193"/>
      <c r="AI27" s="193"/>
      <c r="AJ27" s="193"/>
      <c r="AK27" s="193"/>
      <c r="AL27" s="193"/>
    </row>
    <row r="28" spans="1:38" ht="11.1" customHeight="1">
      <c r="A28" s="712"/>
      <c r="B28" s="713"/>
      <c r="C28" s="337" t="s">
        <v>5</v>
      </c>
      <c r="D28" s="94">
        <f>D22</f>
        <v>305</v>
      </c>
      <c r="E28" s="95">
        <f t="shared" ref="E28:F28" si="3">E10+E16+E22</f>
        <v>8129.7153399999988</v>
      </c>
      <c r="F28" s="94">
        <f t="shared" si="3"/>
        <v>86834.262669999996</v>
      </c>
      <c r="G28" s="97">
        <f>E28/$E$32</f>
        <v>0.13420693277088791</v>
      </c>
      <c r="H28" s="97">
        <f t="shared" ref="H28:H31" si="4">(E28-I28)/I28</f>
        <v>0.39144383686235018</v>
      </c>
      <c r="I28" s="98">
        <f t="shared" ref="I28:J28" si="5">I10+I16+I22</f>
        <v>5842.6471300000003</v>
      </c>
      <c r="J28" s="111">
        <f t="shared" si="5"/>
        <v>62407.752370000002</v>
      </c>
      <c r="K28" s="394">
        <f>I28/$I$32</f>
        <v>0.12374933406875702</v>
      </c>
      <c r="N28" s="193"/>
      <c r="O28" s="193"/>
      <c r="P28" s="193"/>
      <c r="Q28" s="193"/>
      <c r="R28" s="193"/>
      <c r="S28" s="193"/>
      <c r="T28" s="193"/>
      <c r="U28" s="479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193"/>
      <c r="AG28" s="193"/>
      <c r="AH28" s="193"/>
      <c r="AI28" s="193"/>
      <c r="AJ28" s="193"/>
      <c r="AK28" s="193"/>
      <c r="AL28" s="193"/>
    </row>
    <row r="29" spans="1:38" ht="11.1" customHeight="1">
      <c r="A29" s="712"/>
      <c r="B29" s="713"/>
      <c r="C29" s="337" t="s">
        <v>6</v>
      </c>
      <c r="D29" s="94">
        <f>D23</f>
        <v>9621</v>
      </c>
      <c r="E29" s="95">
        <f t="shared" ref="E29:F29" si="6">E11+E17+E23</f>
        <v>9418.6612899999982</v>
      </c>
      <c r="F29" s="94">
        <f t="shared" si="6"/>
        <v>100601.36348000001</v>
      </c>
      <c r="G29" s="97">
        <f>E29/$E$32</f>
        <v>0.15548510491128639</v>
      </c>
      <c r="H29" s="97">
        <f t="shared" si="4"/>
        <v>0.38032301165533933</v>
      </c>
      <c r="I29" s="98">
        <f t="shared" ref="I29:J29" si="7">I11+I17+I23</f>
        <v>6823.5197200000002</v>
      </c>
      <c r="J29" s="111">
        <f t="shared" si="7"/>
        <v>72884.399680000002</v>
      </c>
      <c r="K29" s="394">
        <f>I29/$I$32</f>
        <v>0.14452456267969607</v>
      </c>
      <c r="N29" s="193"/>
      <c r="O29" s="193"/>
      <c r="P29" s="193"/>
      <c r="Q29" s="193"/>
      <c r="R29" s="193"/>
      <c r="S29" s="193"/>
      <c r="T29" s="193"/>
      <c r="U29" s="479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193"/>
      <c r="AG29" s="193"/>
      <c r="AH29" s="193"/>
      <c r="AI29" s="193"/>
      <c r="AJ29" s="193"/>
      <c r="AK29" s="193"/>
      <c r="AL29" s="193"/>
    </row>
    <row r="30" spans="1:38" ht="11.1" customHeight="1">
      <c r="A30" s="712"/>
      <c r="B30" s="713"/>
      <c r="C30" s="337" t="s">
        <v>7</v>
      </c>
      <c r="D30" s="94">
        <f>D24</f>
        <v>94982</v>
      </c>
      <c r="E30" s="95">
        <f t="shared" ref="E30:F31" si="8">E12+E18+E24</f>
        <v>14987.285550000001</v>
      </c>
      <c r="F30" s="94">
        <f t="shared" si="8"/>
        <v>160078.52674</v>
      </c>
      <c r="G30" s="97">
        <f>E30/$E$32</f>
        <v>0.24741304462782704</v>
      </c>
      <c r="H30" s="97">
        <f t="shared" si="4"/>
        <v>0.38059246572621536</v>
      </c>
      <c r="I30" s="98">
        <f t="shared" ref="I30:J30" si="9">I12+I18+I24</f>
        <v>10855.69125</v>
      </c>
      <c r="J30" s="111">
        <f t="shared" si="9"/>
        <v>115952.08064999999</v>
      </c>
      <c r="K30" s="394">
        <f>I30/$I$32</f>
        <v>0.22992738276896971</v>
      </c>
      <c r="N30" s="193"/>
      <c r="O30" s="193"/>
      <c r="P30" s="193"/>
      <c r="Q30" s="193"/>
      <c r="R30" s="193"/>
      <c r="S30" s="193"/>
      <c r="T30" s="193"/>
      <c r="U30" s="479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193"/>
      <c r="AG30" s="193"/>
      <c r="AH30" s="193"/>
      <c r="AI30" s="193"/>
      <c r="AJ30" s="193"/>
      <c r="AK30" s="193"/>
      <c r="AL30" s="193"/>
    </row>
    <row r="31" spans="1:38" ht="11.1" customHeight="1">
      <c r="A31" s="712"/>
      <c r="B31" s="713"/>
      <c r="C31" s="337" t="s">
        <v>107</v>
      </c>
      <c r="D31" s="94">
        <f>D25</f>
        <v>14</v>
      </c>
      <c r="E31" s="95">
        <f>E13+E19+E25</f>
        <v>1115.123</v>
      </c>
      <c r="F31" s="94">
        <f t="shared" si="8"/>
        <v>11911.16</v>
      </c>
      <c r="G31" s="97">
        <f>E31/$E$32</f>
        <v>1.8408668844273564E-2</v>
      </c>
      <c r="H31" s="97">
        <f t="shared" si="4"/>
        <v>0.14483960153709838</v>
      </c>
      <c r="I31" s="98">
        <f>I13+I19+I25</f>
        <v>974.04300000000012</v>
      </c>
      <c r="J31" s="111">
        <f t="shared" ref="J31" si="10">J13+J19+J25</f>
        <v>10403.61</v>
      </c>
      <c r="K31" s="394">
        <f>I31/$I$32</f>
        <v>2.0630575477580536E-2</v>
      </c>
      <c r="N31" s="193"/>
      <c r="O31" s="193"/>
      <c r="P31" s="193"/>
      <c r="Q31" s="193"/>
      <c r="R31" s="193"/>
      <c r="S31" s="193"/>
      <c r="T31" s="193"/>
      <c r="U31" s="479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193"/>
      <c r="AG31" s="193"/>
      <c r="AH31" s="193"/>
      <c r="AI31" s="193"/>
      <c r="AJ31" s="193"/>
      <c r="AK31" s="193"/>
      <c r="AL31" s="193"/>
    </row>
    <row r="32" spans="1:38" ht="11.1" customHeight="1">
      <c r="A32" s="712"/>
      <c r="B32" s="713"/>
      <c r="C32" s="310" t="s">
        <v>0</v>
      </c>
      <c r="D32" s="311">
        <f>SUM(D27:D31)</f>
        <v>105003</v>
      </c>
      <c r="E32" s="312">
        <f>SUM(E27:E31)</f>
        <v>60575.971539999999</v>
      </c>
      <c r="F32" s="311">
        <f>SUM(F27:F31)</f>
        <v>647022.84916999994</v>
      </c>
      <c r="G32" s="315">
        <f>SUM(G27:G31)</f>
        <v>1</v>
      </c>
      <c r="H32" s="315">
        <f>(E32-I32)/I32</f>
        <v>0.28302051653134436</v>
      </c>
      <c r="I32" s="316">
        <f>SUM(I27:I31)</f>
        <v>47213.564210000004</v>
      </c>
      <c r="J32" s="321">
        <f>SUM(J27:J31)</f>
        <v>504302.97490999999</v>
      </c>
      <c r="K32" s="395">
        <f>SUM(K27:K31)</f>
        <v>1</v>
      </c>
      <c r="N32" s="193"/>
      <c r="O32" s="193"/>
      <c r="P32" s="193"/>
      <c r="Q32" s="193"/>
      <c r="R32" s="193"/>
      <c r="S32" s="193"/>
      <c r="T32" s="193"/>
      <c r="U32" s="479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193"/>
      <c r="AG32" s="193"/>
      <c r="AH32" s="193"/>
      <c r="AI32" s="193"/>
      <c r="AJ32" s="193"/>
      <c r="AK32" s="193"/>
      <c r="AL32" s="193"/>
    </row>
    <row r="33" spans="1:11" ht="9.9499999999999993" customHeight="1">
      <c r="A33" s="113"/>
      <c r="B33" s="114"/>
      <c r="C33" s="115"/>
      <c r="D33" s="84"/>
      <c r="E33" s="84"/>
      <c r="F33" s="84"/>
      <c r="G33" s="116"/>
      <c r="H33" s="117"/>
      <c r="I33" s="118"/>
      <c r="J33" s="118"/>
      <c r="K33" s="119"/>
    </row>
    <row r="34" spans="1:11" ht="12.95" customHeight="1">
      <c r="A34" s="768" t="s">
        <v>38</v>
      </c>
      <c r="B34" s="769"/>
      <c r="C34" s="769"/>
      <c r="D34" s="770"/>
      <c r="E34" s="291"/>
      <c r="F34" s="291"/>
      <c r="G34" s="292"/>
      <c r="H34" s="282"/>
      <c r="I34" s="293"/>
      <c r="J34" s="293"/>
      <c r="K34" s="396"/>
    </row>
    <row r="35" spans="1:11" ht="24.95" customHeight="1">
      <c r="A35" s="392"/>
      <c r="B35" s="285"/>
      <c r="C35" s="294"/>
      <c r="D35" s="295"/>
      <c r="E35" s="725">
        <f>'3.1'!D4</f>
        <v>2021</v>
      </c>
      <c r="F35" s="737"/>
      <c r="G35" s="738"/>
      <c r="H35" s="296"/>
      <c r="I35" s="728">
        <f>E35-1</f>
        <v>2020</v>
      </c>
      <c r="J35" s="739"/>
      <c r="K35" s="739"/>
    </row>
    <row r="36" spans="1:11" ht="24.95" customHeight="1">
      <c r="A36" s="392"/>
      <c r="B36" s="285"/>
      <c r="C36" s="286"/>
      <c r="D36" s="287"/>
      <c r="E36" s="721" t="s">
        <v>65</v>
      </c>
      <c r="F36" s="724"/>
      <c r="G36" s="752" t="s">
        <v>35</v>
      </c>
      <c r="H36" s="732" t="s">
        <v>270</v>
      </c>
      <c r="I36" s="764" t="s">
        <v>65</v>
      </c>
      <c r="J36" s="765"/>
      <c r="K36" s="717" t="s">
        <v>35</v>
      </c>
    </row>
    <row r="37" spans="1:11" ht="24.95" customHeight="1">
      <c r="A37" s="392"/>
      <c r="B37" s="288"/>
      <c r="C37" s="288"/>
      <c r="D37" s="730" t="s">
        <v>211</v>
      </c>
      <c r="E37" s="723"/>
      <c r="F37" s="730"/>
      <c r="G37" s="732"/>
      <c r="H37" s="732"/>
      <c r="I37" s="764"/>
      <c r="J37" s="766"/>
      <c r="K37" s="719"/>
    </row>
    <row r="38" spans="1:11" ht="15" customHeight="1">
      <c r="A38" s="763" t="s">
        <v>210</v>
      </c>
      <c r="B38" s="763"/>
      <c r="C38" s="340" t="s">
        <v>237</v>
      </c>
      <c r="D38" s="731"/>
      <c r="E38" s="339" t="s">
        <v>278</v>
      </c>
      <c r="F38" s="596" t="s">
        <v>273</v>
      </c>
      <c r="G38" s="733"/>
      <c r="H38" s="733"/>
      <c r="I38" s="289" t="s">
        <v>279</v>
      </c>
      <c r="J38" s="290" t="s">
        <v>273</v>
      </c>
      <c r="K38" s="767"/>
    </row>
    <row r="39" spans="1:11" ht="11.1" customHeight="1">
      <c r="A39" s="706" t="str">
        <f>'3.1'!D6</f>
        <v>duben</v>
      </c>
      <c r="B39" s="707"/>
      <c r="C39" s="337" t="s">
        <v>4</v>
      </c>
      <c r="D39" s="99">
        <v>198</v>
      </c>
      <c r="E39" s="95">
        <v>33470.839</v>
      </c>
      <c r="F39" s="99">
        <v>357339.58832000004</v>
      </c>
      <c r="G39" s="101">
        <f>E39/$E$44</f>
        <v>0.33630922189622603</v>
      </c>
      <c r="H39" s="101">
        <f>(E39-I39)/I39</f>
        <v>0.28453044642703967</v>
      </c>
      <c r="I39" s="98">
        <v>26056.867000000002</v>
      </c>
      <c r="J39" s="112">
        <v>278262.99273</v>
      </c>
      <c r="K39" s="393">
        <f>I39/$I$44</f>
        <v>0.37983881877206638</v>
      </c>
    </row>
    <row r="40" spans="1:11" ht="11.1" customHeight="1">
      <c r="A40" s="708"/>
      <c r="B40" s="709"/>
      <c r="C40" s="337" t="s">
        <v>5</v>
      </c>
      <c r="D40" s="94">
        <v>828</v>
      </c>
      <c r="E40" s="95">
        <v>9996.7039999999997</v>
      </c>
      <c r="F40" s="94">
        <v>106726.47860999998</v>
      </c>
      <c r="G40" s="97">
        <f t="shared" ref="G40:G41" si="11">E40/$E$44</f>
        <v>0.10044515895663357</v>
      </c>
      <c r="H40" s="97">
        <f>(E40-I40)/I40</f>
        <v>0.41757648361421928</v>
      </c>
      <c r="I40" s="98">
        <v>7051.9680000000008</v>
      </c>
      <c r="J40" s="111">
        <v>75308.287100000001</v>
      </c>
      <c r="K40" s="394">
        <f t="shared" ref="K40:K43" si="12">I40/$I$44</f>
        <v>0.10279866705150745</v>
      </c>
    </row>
    <row r="41" spans="1:11" ht="11.1" customHeight="1">
      <c r="A41" s="708"/>
      <c r="B41" s="709"/>
      <c r="C41" s="337" t="s">
        <v>6</v>
      </c>
      <c r="D41" s="94">
        <v>24184</v>
      </c>
      <c r="E41" s="95">
        <v>14349.308999999999</v>
      </c>
      <c r="F41" s="94">
        <v>153195.14042000001</v>
      </c>
      <c r="G41" s="97">
        <f t="shared" si="11"/>
        <v>0.14417938386720791</v>
      </c>
      <c r="H41" s="97">
        <f t="shared" ref="H41:H43" si="13">(E41-I41)/I41</f>
        <v>0.51321431900811032</v>
      </c>
      <c r="I41" s="98">
        <v>9482.6679999999997</v>
      </c>
      <c r="J41" s="111">
        <v>101266.60648</v>
      </c>
      <c r="K41" s="394">
        <f t="shared" si="12"/>
        <v>0.1382317149612681</v>
      </c>
    </row>
    <row r="42" spans="1:11" ht="11.1" customHeight="1">
      <c r="A42" s="708"/>
      <c r="B42" s="709"/>
      <c r="C42" s="337" t="s">
        <v>7</v>
      </c>
      <c r="D42" s="94">
        <v>357809</v>
      </c>
      <c r="E42" s="95">
        <v>40598.800000000003</v>
      </c>
      <c r="F42" s="94">
        <v>433438.7</v>
      </c>
      <c r="G42" s="97">
        <f>E42/$E$44</f>
        <v>0.40792974558900369</v>
      </c>
      <c r="H42" s="97">
        <f t="shared" si="13"/>
        <v>0.61787526052148134</v>
      </c>
      <c r="I42" s="98">
        <v>25093.9</v>
      </c>
      <c r="J42" s="111">
        <v>267979.59999999998</v>
      </c>
      <c r="K42" s="394">
        <f t="shared" si="12"/>
        <v>0.36580135802145197</v>
      </c>
    </row>
    <row r="43" spans="1:11" ht="11.1" customHeight="1">
      <c r="A43" s="708"/>
      <c r="B43" s="709"/>
      <c r="C43" s="337" t="s">
        <v>107</v>
      </c>
      <c r="D43" s="94">
        <v>27</v>
      </c>
      <c r="E43" s="95">
        <v>1108.348</v>
      </c>
      <c r="F43" s="94">
        <v>11832.88816</v>
      </c>
      <c r="G43" s="97">
        <f>E43/$E$44</f>
        <v>1.1136489690928821E-2</v>
      </c>
      <c r="H43" s="97">
        <f t="shared" si="13"/>
        <v>0.21210808871857617</v>
      </c>
      <c r="I43" s="98">
        <v>914.39700000000005</v>
      </c>
      <c r="J43" s="111">
        <v>9764.9160199999988</v>
      </c>
      <c r="K43" s="394">
        <f t="shared" si="12"/>
        <v>1.3329441193706104E-2</v>
      </c>
    </row>
    <row r="44" spans="1:11" ht="11.1" customHeight="1">
      <c r="A44" s="710"/>
      <c r="B44" s="711"/>
      <c r="C44" s="310" t="s">
        <v>0</v>
      </c>
      <c r="D44" s="311">
        <v>383046</v>
      </c>
      <c r="E44" s="312">
        <v>99524</v>
      </c>
      <c r="F44" s="311">
        <v>1062532.7955100001</v>
      </c>
      <c r="G44" s="315">
        <f>SUM(G39:G43)</f>
        <v>1</v>
      </c>
      <c r="H44" s="315">
        <f>(E44-I44)/I44</f>
        <v>0.45079140172420323</v>
      </c>
      <c r="I44" s="316">
        <v>68599.8</v>
      </c>
      <c r="J44" s="321">
        <v>732582.40233000007</v>
      </c>
      <c r="K44" s="395">
        <f>SUM(K39:K43)</f>
        <v>1</v>
      </c>
    </row>
    <row r="45" spans="1:11" ht="11.1" customHeight="1">
      <c r="A45" s="706" t="str">
        <f>'3.1'!E6</f>
        <v>květen</v>
      </c>
      <c r="B45" s="707"/>
      <c r="C45" s="337" t="s">
        <v>4</v>
      </c>
      <c r="D45" s="99">
        <v>198</v>
      </c>
      <c r="E45" s="95">
        <v>22244.349000000002</v>
      </c>
      <c r="F45" s="99">
        <v>237523.11322999999</v>
      </c>
      <c r="G45" s="101">
        <f>E45/$E$50</f>
        <v>0.37505857458395864</v>
      </c>
      <c r="H45" s="101">
        <f>(E45-I45)/I45</f>
        <v>0.14503689834322808</v>
      </c>
      <c r="I45" s="98">
        <v>19426.753000000001</v>
      </c>
      <c r="J45" s="112">
        <v>207558.14282999997</v>
      </c>
      <c r="K45" s="393">
        <f>I45/$I$50</f>
        <v>0.38932461030970811</v>
      </c>
    </row>
    <row r="46" spans="1:11" ht="11.1" customHeight="1">
      <c r="A46" s="708"/>
      <c r="B46" s="709"/>
      <c r="C46" s="337" t="s">
        <v>5</v>
      </c>
      <c r="D46" s="94">
        <v>829</v>
      </c>
      <c r="E46" s="95">
        <v>6049.5720000000001</v>
      </c>
      <c r="F46" s="94">
        <v>64596.640959999982</v>
      </c>
      <c r="G46" s="97">
        <f t="shared" ref="G46:G48" si="14">E46/$E$50</f>
        <v>0.10200091048576101</v>
      </c>
      <c r="H46" s="97">
        <f>(E46-I46)/I46</f>
        <v>7.358594734513578E-2</v>
      </c>
      <c r="I46" s="98">
        <v>5634.9210000000003</v>
      </c>
      <c r="J46" s="111">
        <v>60204.743800000098</v>
      </c>
      <c r="K46" s="394">
        <f t="shared" ref="K46:K49" si="15">I46/$I$50</f>
        <v>0.11292743684191542</v>
      </c>
    </row>
    <row r="47" spans="1:11" ht="11.1" customHeight="1">
      <c r="A47" s="708"/>
      <c r="B47" s="709"/>
      <c r="C47" s="337" t="s">
        <v>6</v>
      </c>
      <c r="D47" s="94">
        <v>24166</v>
      </c>
      <c r="E47" s="95">
        <v>7583.6309999999994</v>
      </c>
      <c r="F47" s="94">
        <v>80976.748229999997</v>
      </c>
      <c r="G47" s="97">
        <f t="shared" si="14"/>
        <v>0.12786644522753712</v>
      </c>
      <c r="H47" s="97">
        <f t="shared" ref="H47:H49" si="16">(E47-I47)/I47</f>
        <v>0.22961263371715188</v>
      </c>
      <c r="I47" s="98">
        <v>6167.4960000000001</v>
      </c>
      <c r="J47" s="111">
        <v>65894.706260000006</v>
      </c>
      <c r="K47" s="394">
        <f t="shared" si="15"/>
        <v>0.12360058198025596</v>
      </c>
    </row>
    <row r="48" spans="1:11" ht="11.1" customHeight="1">
      <c r="A48" s="708"/>
      <c r="B48" s="709"/>
      <c r="C48" s="337" t="s">
        <v>7</v>
      </c>
      <c r="D48" s="94">
        <v>357667</v>
      </c>
      <c r="E48" s="95">
        <v>22218.799999999999</v>
      </c>
      <c r="F48" s="94">
        <v>237250.3</v>
      </c>
      <c r="G48" s="97">
        <f t="shared" si="14"/>
        <v>0.37462779679306679</v>
      </c>
      <c r="H48" s="97">
        <f t="shared" si="16"/>
        <v>0.2584134751532039</v>
      </c>
      <c r="I48" s="98">
        <v>17656.2</v>
      </c>
      <c r="J48" s="111">
        <v>188641.8</v>
      </c>
      <c r="K48" s="394">
        <f t="shared" si="15"/>
        <v>0.353841590746033</v>
      </c>
    </row>
    <row r="49" spans="1:11" ht="11.1" customHeight="1">
      <c r="A49" s="708"/>
      <c r="B49" s="709"/>
      <c r="C49" s="337" t="s">
        <v>107</v>
      </c>
      <c r="D49" s="94">
        <v>27</v>
      </c>
      <c r="E49" s="95">
        <v>1212.6479999999999</v>
      </c>
      <c r="F49" s="94">
        <v>12948.533869999999</v>
      </c>
      <c r="G49" s="97">
        <f>E49/$E$50</f>
        <v>2.044627290967644E-2</v>
      </c>
      <c r="H49" s="97">
        <f t="shared" si="16"/>
        <v>0.19681414881122736</v>
      </c>
      <c r="I49" s="98">
        <v>1013.23</v>
      </c>
      <c r="J49" s="111">
        <v>10825.490430000002</v>
      </c>
      <c r="K49" s="394">
        <f t="shared" si="15"/>
        <v>2.0305780122087596E-2</v>
      </c>
    </row>
    <row r="50" spans="1:11" ht="11.1" customHeight="1">
      <c r="A50" s="710"/>
      <c r="B50" s="711"/>
      <c r="C50" s="310" t="s">
        <v>0</v>
      </c>
      <c r="D50" s="311">
        <v>382887</v>
      </c>
      <c r="E50" s="312">
        <v>59309</v>
      </c>
      <c r="F50" s="311">
        <v>633295.33628999989</v>
      </c>
      <c r="G50" s="315">
        <f>SUM(G45:G49)</f>
        <v>1</v>
      </c>
      <c r="H50" s="315">
        <f t="shared" ref="H50" si="17">(E50-I50)/I50</f>
        <v>0.18859046145583247</v>
      </c>
      <c r="I50" s="316">
        <v>49898.6</v>
      </c>
      <c r="J50" s="321">
        <v>533124.88332000002</v>
      </c>
      <c r="K50" s="395">
        <f>SUM(K45:K49)</f>
        <v>1</v>
      </c>
    </row>
    <row r="51" spans="1:11" ht="11.1" customHeight="1">
      <c r="A51" s="712" t="str">
        <f>'3.1'!F6</f>
        <v>červen</v>
      </c>
      <c r="B51" s="713"/>
      <c r="C51" s="336" t="s">
        <v>4</v>
      </c>
      <c r="D51" s="99">
        <v>198</v>
      </c>
      <c r="E51" s="242">
        <v>17461.759999999998</v>
      </c>
      <c r="F51" s="99">
        <v>186585.15693</v>
      </c>
      <c r="G51" s="101">
        <f>E51/$E$56</f>
        <v>0.55906792983220044</v>
      </c>
      <c r="H51" s="101">
        <f>(E51-I51)/I51</f>
        <v>6.0592670634195163E-2</v>
      </c>
      <c r="I51" s="454">
        <v>16464.153000000002</v>
      </c>
      <c r="J51" s="112">
        <v>176350.55015000011</v>
      </c>
      <c r="K51" s="393">
        <f>I51/$I$56</f>
        <v>0.50897445568000199</v>
      </c>
    </row>
    <row r="52" spans="1:11" ht="11.1" customHeight="1">
      <c r="A52" s="712"/>
      <c r="B52" s="713"/>
      <c r="C52" s="337" t="s">
        <v>5</v>
      </c>
      <c r="D52" s="94">
        <v>830</v>
      </c>
      <c r="E52" s="95">
        <v>3453.366</v>
      </c>
      <c r="F52" s="94">
        <v>36900.336519999997</v>
      </c>
      <c r="G52" s="97">
        <f t="shared" ref="G52:G55" si="18">E52/$E$56</f>
        <v>0.11056538290372259</v>
      </c>
      <c r="H52" s="97">
        <f t="shared" ref="H52:H55" si="19">(E52-I52)/I52</f>
        <v>-0.21606948524854969</v>
      </c>
      <c r="I52" s="98">
        <v>4405.1939999999995</v>
      </c>
      <c r="J52" s="111">
        <v>47184.890240000044</v>
      </c>
      <c r="K52" s="394">
        <f t="shared" ref="K52:K55" si="20">I52/$I$56</f>
        <v>0.1361826033999326</v>
      </c>
    </row>
    <row r="53" spans="1:11" ht="11.1" customHeight="1">
      <c r="A53" s="712"/>
      <c r="B53" s="713"/>
      <c r="C53" s="337" t="s">
        <v>6</v>
      </c>
      <c r="D53" s="94">
        <v>24148</v>
      </c>
      <c r="E53" s="95">
        <v>2200.0150000000003</v>
      </c>
      <c r="F53" s="94">
        <v>23507.48129</v>
      </c>
      <c r="G53" s="97">
        <f t="shared" si="18"/>
        <v>7.0437220053980176E-2</v>
      </c>
      <c r="H53" s="97">
        <f t="shared" si="19"/>
        <v>-0.16151542096021823</v>
      </c>
      <c r="I53" s="98">
        <v>2623.799</v>
      </c>
      <c r="J53" s="111">
        <v>28103.537250000001</v>
      </c>
      <c r="K53" s="394">
        <f t="shared" si="20"/>
        <v>8.1112382024069715E-2</v>
      </c>
    </row>
    <row r="54" spans="1:11" ht="11.1" customHeight="1">
      <c r="A54" s="712"/>
      <c r="B54" s="713"/>
      <c r="C54" s="337" t="s">
        <v>7</v>
      </c>
      <c r="D54" s="94">
        <v>357547</v>
      </c>
      <c r="E54" s="95">
        <v>6894.3</v>
      </c>
      <c r="F54" s="94">
        <v>73668.3</v>
      </c>
      <c r="G54" s="97">
        <f t="shared" si="18"/>
        <v>0.22073273419415571</v>
      </c>
      <c r="H54" s="97">
        <f t="shared" si="19"/>
        <v>-0.11152493008750333</v>
      </c>
      <c r="I54" s="98">
        <v>7759.7</v>
      </c>
      <c r="J54" s="111">
        <v>83115.5</v>
      </c>
      <c r="K54" s="394">
        <f t="shared" si="20"/>
        <v>0.23988413395697375</v>
      </c>
    </row>
    <row r="55" spans="1:11" ht="11.1" customHeight="1">
      <c r="A55" s="712"/>
      <c r="B55" s="713"/>
      <c r="C55" s="337" t="s">
        <v>107</v>
      </c>
      <c r="D55" s="94">
        <v>27</v>
      </c>
      <c r="E55" s="95">
        <v>1224.259</v>
      </c>
      <c r="F55" s="94">
        <v>13081.649510000001</v>
      </c>
      <c r="G55" s="97">
        <f t="shared" si="18"/>
        <v>3.9196733015941121E-2</v>
      </c>
      <c r="H55" s="97">
        <f t="shared" si="19"/>
        <v>0.11819384137063021</v>
      </c>
      <c r="I55" s="98">
        <v>1094.854</v>
      </c>
      <c r="J55" s="111">
        <v>11727.195759999999</v>
      </c>
      <c r="K55" s="394">
        <f t="shared" si="20"/>
        <v>3.3846424939021943E-2</v>
      </c>
    </row>
    <row r="56" spans="1:11" ht="11.1" customHeight="1">
      <c r="A56" s="712"/>
      <c r="B56" s="713"/>
      <c r="C56" s="310" t="s">
        <v>0</v>
      </c>
      <c r="D56" s="311">
        <v>382750</v>
      </c>
      <c r="E56" s="312">
        <v>31233.699999999997</v>
      </c>
      <c r="F56" s="311">
        <v>333742.92425000004</v>
      </c>
      <c r="G56" s="315">
        <f>SUM(G51:G55)</f>
        <v>1.0000000000000002</v>
      </c>
      <c r="H56" s="315">
        <f t="shared" ref="H56" si="21">(E56-I56)/I56</f>
        <v>-3.4438306278344474E-2</v>
      </c>
      <c r="I56" s="316">
        <v>32347.7</v>
      </c>
      <c r="J56" s="321">
        <v>346481.67340000015</v>
      </c>
      <c r="K56" s="395">
        <f>SUM(K51:K55)</f>
        <v>0.99999999999999989</v>
      </c>
    </row>
    <row r="57" spans="1:11" ht="11.1" customHeight="1">
      <c r="A57" s="714" t="str">
        <f>'3.1'!G6</f>
        <v>II. čtvrtletí</v>
      </c>
      <c r="B57" s="715"/>
      <c r="C57" s="337" t="s">
        <v>4</v>
      </c>
      <c r="D57" s="94">
        <f>D51</f>
        <v>198</v>
      </c>
      <c r="E57" s="95">
        <f>E39+E45+E51</f>
        <v>73176.948000000004</v>
      </c>
      <c r="F57" s="94">
        <f>F39+F45+F51</f>
        <v>781447.85847999994</v>
      </c>
      <c r="G57" s="97">
        <f>E57/$E$62</f>
        <v>0.38500667397287375</v>
      </c>
      <c r="H57" s="97">
        <f>(E57-I57)/I57</f>
        <v>0.18126842106172247</v>
      </c>
      <c r="I57" s="98">
        <f>I39+I45+I51</f>
        <v>61947.773000000001</v>
      </c>
      <c r="J57" s="111">
        <f>J39+J45+J51</f>
        <v>662171.68571000011</v>
      </c>
      <c r="K57" s="394">
        <f>I57/$I$62</f>
        <v>0.41066870804084427</v>
      </c>
    </row>
    <row r="58" spans="1:11" ht="11.1" customHeight="1">
      <c r="A58" s="712"/>
      <c r="B58" s="713"/>
      <c r="C58" s="337" t="s">
        <v>5</v>
      </c>
      <c r="D58" s="94">
        <f>D52</f>
        <v>830</v>
      </c>
      <c r="E58" s="95">
        <f t="shared" ref="E58:F58" si="22">E40+E46+E52</f>
        <v>19499.642</v>
      </c>
      <c r="F58" s="94">
        <f t="shared" si="22"/>
        <v>208223.45608999993</v>
      </c>
      <c r="G58" s="97">
        <f t="shared" ref="G58:G61" si="23">E58/$E$62</f>
        <v>0.10259367895586127</v>
      </c>
      <c r="H58" s="97">
        <f t="shared" ref="H58:H61" si="24">(E58-I58)/I58</f>
        <v>0.14085813882368822</v>
      </c>
      <c r="I58" s="98">
        <f t="shared" ref="I58:J59" si="25">I40+I46+I52</f>
        <v>17092.082999999999</v>
      </c>
      <c r="J58" s="111">
        <f t="shared" si="25"/>
        <v>182697.92114000014</v>
      </c>
      <c r="K58" s="394">
        <f t="shared" ref="K58:K61" si="26">I58/$I$62</f>
        <v>0.11330808685143333</v>
      </c>
    </row>
    <row r="59" spans="1:11" ht="11.1" customHeight="1">
      <c r="A59" s="712"/>
      <c r="B59" s="713"/>
      <c r="C59" s="337" t="s">
        <v>6</v>
      </c>
      <c r="D59" s="94">
        <f>D53</f>
        <v>24148</v>
      </c>
      <c r="E59" s="95">
        <f>E41+E47+E53</f>
        <v>24132.954999999998</v>
      </c>
      <c r="F59" s="94">
        <f t="shared" ref="F59" si="27">F41+F47+F53</f>
        <v>257679.36994</v>
      </c>
      <c r="G59" s="97">
        <f t="shared" si="23"/>
        <v>0.12697097913521935</v>
      </c>
      <c r="H59" s="97">
        <f t="shared" si="24"/>
        <v>0.32061967073042658</v>
      </c>
      <c r="I59" s="98">
        <f>I41+I47+I53</f>
        <v>18273.963</v>
      </c>
      <c r="J59" s="111">
        <f t="shared" si="25"/>
        <v>195264.84999000002</v>
      </c>
      <c r="K59" s="394">
        <f t="shared" si="26"/>
        <v>0.12114309219794213</v>
      </c>
    </row>
    <row r="60" spans="1:11" ht="11.1" customHeight="1">
      <c r="A60" s="712"/>
      <c r="B60" s="713"/>
      <c r="C60" s="337" t="s">
        <v>7</v>
      </c>
      <c r="D60" s="94">
        <f>D54</f>
        <v>357547</v>
      </c>
      <c r="E60" s="95">
        <f t="shared" ref="E60:F60" si="28">E42+E48+E54</f>
        <v>69711.900000000009</v>
      </c>
      <c r="F60" s="94">
        <f t="shared" si="28"/>
        <v>744357.3</v>
      </c>
      <c r="G60" s="97">
        <f t="shared" si="23"/>
        <v>0.3667759791694179</v>
      </c>
      <c r="H60" s="97">
        <f t="shared" si="24"/>
        <v>0.38016582920542163</v>
      </c>
      <c r="I60" s="98">
        <f t="shared" ref="I60:J61" si="29">I42+I48+I54</f>
        <v>50509.8</v>
      </c>
      <c r="J60" s="111">
        <f t="shared" si="29"/>
        <v>539736.89999999991</v>
      </c>
      <c r="K60" s="394">
        <f t="shared" si="26"/>
        <v>0.33484326078035825</v>
      </c>
    </row>
    <row r="61" spans="1:11" ht="11.1" customHeight="1">
      <c r="A61" s="712"/>
      <c r="B61" s="713"/>
      <c r="C61" s="337" t="s">
        <v>107</v>
      </c>
      <c r="D61" s="94">
        <f>D55</f>
        <v>27</v>
      </c>
      <c r="E61" s="95">
        <f>E43+E49+E55</f>
        <v>3545.2550000000001</v>
      </c>
      <c r="F61" s="94">
        <f t="shared" ref="F61" si="30">F43+F49+F55</f>
        <v>37863.071540000004</v>
      </c>
      <c r="G61" s="97">
        <f t="shared" si="23"/>
        <v>1.8652688766627713E-2</v>
      </c>
      <c r="H61" s="97">
        <f t="shared" si="24"/>
        <v>0.17296188131538309</v>
      </c>
      <c r="I61" s="98">
        <f>I43+I49+I55</f>
        <v>3022.4809999999998</v>
      </c>
      <c r="J61" s="111">
        <f t="shared" si="29"/>
        <v>32317.602210000001</v>
      </c>
      <c r="K61" s="394">
        <f t="shared" si="26"/>
        <v>2.003685212942197E-2</v>
      </c>
    </row>
    <row r="62" spans="1:11" ht="11.1" customHeight="1">
      <c r="A62" s="712"/>
      <c r="B62" s="713"/>
      <c r="C62" s="310" t="s">
        <v>0</v>
      </c>
      <c r="D62" s="311">
        <f>SUM(D57:D61)</f>
        <v>382750</v>
      </c>
      <c r="E62" s="312">
        <f>SUM(E57:E61)</f>
        <v>190066.7</v>
      </c>
      <c r="F62" s="311">
        <f>SUM(F57:F61)</f>
        <v>2029571.05605</v>
      </c>
      <c r="G62" s="315">
        <f>SUM(G57:G61)</f>
        <v>1</v>
      </c>
      <c r="H62" s="315">
        <f>(E62-I62)/I62</f>
        <v>0.26000407037371204</v>
      </c>
      <c r="I62" s="316">
        <f>SUM(I57:I61)</f>
        <v>150846.1</v>
      </c>
      <c r="J62" s="321">
        <f>SUM(J57:J61)</f>
        <v>1612188.9590499999</v>
      </c>
      <c r="K62" s="395">
        <f>SUM(K57:K61)</f>
        <v>0.99999999999999989</v>
      </c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30">
    <mergeCell ref="E35:G35"/>
    <mergeCell ref="I35:K35"/>
    <mergeCell ref="H36:H38"/>
    <mergeCell ref="G36:G38"/>
    <mergeCell ref="K36:K38"/>
    <mergeCell ref="A45:B50"/>
    <mergeCell ref="E36:F37"/>
    <mergeCell ref="I36:J37"/>
    <mergeCell ref="A51:B56"/>
    <mergeCell ref="A57:B62"/>
    <mergeCell ref="A39:B44"/>
    <mergeCell ref="A38:B38"/>
    <mergeCell ref="D37:D38"/>
    <mergeCell ref="A9:B14"/>
    <mergeCell ref="A15:B20"/>
    <mergeCell ref="A21:B26"/>
    <mergeCell ref="A27:B32"/>
    <mergeCell ref="A34:D34"/>
    <mergeCell ref="A2:K2"/>
    <mergeCell ref="A4:D4"/>
    <mergeCell ref="A8:B8"/>
    <mergeCell ref="H6:H8"/>
    <mergeCell ref="I5:K5"/>
    <mergeCell ref="E5:G5"/>
    <mergeCell ref="A3:C3"/>
    <mergeCell ref="E6:F7"/>
    <mergeCell ref="I6:J7"/>
    <mergeCell ref="G6:G8"/>
    <mergeCell ref="K6:K8"/>
    <mergeCell ref="D7:D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19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41" t="s">
        <v>252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</row>
    <row r="2" spans="1:16" ht="6" customHeight="1">
      <c r="A2" s="716"/>
      <c r="B2" s="716"/>
      <c r="C2" s="716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46" t="s">
        <v>39</v>
      </c>
      <c r="B3" s="746"/>
      <c r="C3" s="746"/>
      <c r="D3" s="747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725">
        <f>'3.1'!D4</f>
        <v>2021</v>
      </c>
      <c r="F4" s="726"/>
      <c r="G4" s="727"/>
      <c r="H4" s="284"/>
      <c r="I4" s="728">
        <f>E4-1</f>
        <v>2020</v>
      </c>
      <c r="J4" s="729"/>
      <c r="K4" s="729"/>
    </row>
    <row r="5" spans="1:16" ht="24.95" customHeight="1">
      <c r="A5" s="392"/>
      <c r="B5" s="285"/>
      <c r="C5" s="286"/>
      <c r="D5" s="287"/>
      <c r="E5" s="721" t="s">
        <v>65</v>
      </c>
      <c r="F5" s="724"/>
      <c r="G5" s="752" t="s">
        <v>35</v>
      </c>
      <c r="H5" s="732" t="s">
        <v>270</v>
      </c>
      <c r="I5" s="764" t="s">
        <v>65</v>
      </c>
      <c r="J5" s="765"/>
      <c r="K5" s="717" t="s">
        <v>35</v>
      </c>
    </row>
    <row r="6" spans="1:16" ht="24.95" customHeight="1">
      <c r="A6" s="392"/>
      <c r="B6" s="288"/>
      <c r="C6" s="288"/>
      <c r="D6" s="730" t="s">
        <v>211</v>
      </c>
      <c r="E6" s="723"/>
      <c r="F6" s="730"/>
      <c r="G6" s="732"/>
      <c r="H6" s="732"/>
      <c r="I6" s="764"/>
      <c r="J6" s="766"/>
      <c r="K6" s="719"/>
    </row>
    <row r="7" spans="1:16" ht="15" customHeight="1">
      <c r="A7" s="763" t="s">
        <v>210</v>
      </c>
      <c r="B7" s="763"/>
      <c r="C7" s="340" t="s">
        <v>237</v>
      </c>
      <c r="D7" s="731"/>
      <c r="E7" s="339" t="s">
        <v>278</v>
      </c>
      <c r="F7" s="596" t="s">
        <v>273</v>
      </c>
      <c r="G7" s="733"/>
      <c r="H7" s="733"/>
      <c r="I7" s="289" t="s">
        <v>279</v>
      </c>
      <c r="J7" s="290" t="s">
        <v>273</v>
      </c>
      <c r="K7" s="767"/>
    </row>
    <row r="8" spans="1:16" ht="11.1" customHeight="1">
      <c r="A8" s="706" t="str">
        <f>'3.1'!D6</f>
        <v>duben</v>
      </c>
      <c r="B8" s="707"/>
      <c r="C8" s="337" t="s">
        <v>4</v>
      </c>
      <c r="D8" s="99">
        <v>52</v>
      </c>
      <c r="E8" s="95">
        <v>50542.942000000003</v>
      </c>
      <c r="F8" s="99">
        <v>539603.83083999995</v>
      </c>
      <c r="G8" s="101">
        <f>E8/$E$13</f>
        <v>0.82116617005306247</v>
      </c>
      <c r="H8" s="101">
        <f>(E8-I8)/I8</f>
        <v>5.3139404790220484</v>
      </c>
      <c r="I8" s="98">
        <v>8004.9759999999997</v>
      </c>
      <c r="J8" s="112">
        <v>85486.165650000024</v>
      </c>
      <c r="K8" s="393">
        <f>I8/$I$13</f>
        <v>0.50631398518687176</v>
      </c>
    </row>
    <row r="9" spans="1:16" ht="11.1" customHeight="1">
      <c r="A9" s="708"/>
      <c r="B9" s="709"/>
      <c r="C9" s="337" t="s">
        <v>5</v>
      </c>
      <c r="D9" s="94">
        <v>175</v>
      </c>
      <c r="E9" s="95">
        <v>1915.6279999999999</v>
      </c>
      <c r="F9" s="94">
        <v>20451.183550000002</v>
      </c>
      <c r="G9" s="97">
        <f>E9/$E$13</f>
        <v>3.1123018284262276E-2</v>
      </c>
      <c r="H9" s="97">
        <f>(E9-I9)/I9</f>
        <v>-6.1170079816039898E-2</v>
      </c>
      <c r="I9" s="98">
        <v>2040.442</v>
      </c>
      <c r="J9" s="111">
        <v>21790.118119999977</v>
      </c>
      <c r="K9" s="394">
        <f>I9/$I$13</f>
        <v>0.12905776613979494</v>
      </c>
      <c r="L9" s="210"/>
      <c r="N9" s="210"/>
      <c r="O9" s="210"/>
      <c r="P9" s="210"/>
    </row>
    <row r="10" spans="1:16" ht="11.1" customHeight="1">
      <c r="A10" s="708"/>
      <c r="B10" s="709"/>
      <c r="C10" s="337" t="s">
        <v>6</v>
      </c>
      <c r="D10" s="94">
        <v>5911</v>
      </c>
      <c r="E10" s="95">
        <v>3572.7159999999999</v>
      </c>
      <c r="F10" s="94">
        <v>38143.148448</v>
      </c>
      <c r="G10" s="97">
        <f>E10/$E$13</f>
        <v>5.8045562808894204E-2</v>
      </c>
      <c r="H10" s="97">
        <f t="shared" ref="H10:H12" si="0">(E10-I10)/I10</f>
        <v>0.51978342747125872</v>
      </c>
      <c r="I10" s="98">
        <v>2350.806</v>
      </c>
      <c r="J10" s="111">
        <v>25104.2673</v>
      </c>
      <c r="K10" s="394">
        <f>I10/$I$13</f>
        <v>0.14868826018481621</v>
      </c>
      <c r="L10" s="210"/>
      <c r="N10" s="210"/>
      <c r="O10" s="210"/>
      <c r="P10" s="210"/>
    </row>
    <row r="11" spans="1:16" ht="11.1" customHeight="1">
      <c r="A11" s="708"/>
      <c r="B11" s="709"/>
      <c r="C11" s="337" t="s">
        <v>7</v>
      </c>
      <c r="D11" s="94">
        <v>78094</v>
      </c>
      <c r="E11" s="95">
        <v>5371.6</v>
      </c>
      <c r="F11" s="94">
        <v>57348.3</v>
      </c>
      <c r="G11" s="97">
        <f>E11/$E$13</f>
        <v>8.7271852894060462E-2</v>
      </c>
      <c r="H11" s="97">
        <f t="shared" si="0"/>
        <v>0.62637761898994793</v>
      </c>
      <c r="I11" s="98">
        <v>3302.8</v>
      </c>
      <c r="J11" s="111">
        <v>35270.699999999997</v>
      </c>
      <c r="K11" s="394">
        <f>I11/$I$13</f>
        <v>0.208901791869857</v>
      </c>
      <c r="L11" s="210"/>
      <c r="N11" s="210"/>
      <c r="O11" s="210"/>
      <c r="P11" s="210"/>
    </row>
    <row r="12" spans="1:16" ht="11.1" customHeight="1">
      <c r="A12" s="708"/>
      <c r="B12" s="709"/>
      <c r="C12" s="337" t="s">
        <v>107</v>
      </c>
      <c r="D12" s="94">
        <v>9</v>
      </c>
      <c r="E12" s="95">
        <v>147.31399999999999</v>
      </c>
      <c r="F12" s="94">
        <v>1572.7454419999999</v>
      </c>
      <c r="G12" s="97">
        <f>E12/$E$13</f>
        <v>2.3933959597206831E-3</v>
      </c>
      <c r="H12" s="97">
        <f t="shared" si="0"/>
        <v>0.32386138969768863</v>
      </c>
      <c r="I12" s="98">
        <v>111.276</v>
      </c>
      <c r="J12" s="111">
        <v>1188.3317199999999</v>
      </c>
      <c r="K12" s="394">
        <f>I12/$I$13</f>
        <v>7.038196618659987E-3</v>
      </c>
      <c r="L12" s="210"/>
      <c r="N12" s="210"/>
      <c r="O12" s="210"/>
      <c r="P12" s="210"/>
    </row>
    <row r="13" spans="1:16" ht="11.1" customHeight="1">
      <c r="A13" s="710"/>
      <c r="B13" s="711"/>
      <c r="C13" s="310" t="s">
        <v>0</v>
      </c>
      <c r="D13" s="311">
        <v>84241</v>
      </c>
      <c r="E13" s="312">
        <v>61550.2</v>
      </c>
      <c r="F13" s="311">
        <v>657119.2082799999</v>
      </c>
      <c r="G13" s="315">
        <f>SUM(G8:G12)</f>
        <v>1</v>
      </c>
      <c r="H13" s="315">
        <f>(E13-I13)/I13</f>
        <v>2.8930444077594979</v>
      </c>
      <c r="I13" s="316">
        <v>15810.300000000001</v>
      </c>
      <c r="J13" s="321">
        <v>168839.58278999999</v>
      </c>
      <c r="K13" s="395">
        <f>SUM(K8:K12)</f>
        <v>0.99999999999999989</v>
      </c>
      <c r="L13" s="210"/>
    </row>
    <row r="14" spans="1:16" ht="11.1" customHeight="1">
      <c r="A14" s="712" t="str">
        <f>'3.1'!E6</f>
        <v>květen</v>
      </c>
      <c r="B14" s="713"/>
      <c r="C14" s="337" t="s">
        <v>4</v>
      </c>
      <c r="D14" s="99">
        <v>52</v>
      </c>
      <c r="E14" s="95">
        <v>51657.01</v>
      </c>
      <c r="F14" s="99">
        <v>551588.21512000018</v>
      </c>
      <c r="G14" s="101">
        <f>E14/$E$19</f>
        <v>0.88873651376967566</v>
      </c>
      <c r="H14" s="101">
        <f>(E14-I14)/I14</f>
        <v>5.9975515279752321</v>
      </c>
      <c r="I14" s="98">
        <v>7382.1550000000007</v>
      </c>
      <c r="J14" s="112">
        <v>78872.344520000028</v>
      </c>
      <c r="K14" s="393">
        <f>I14/$I$19</f>
        <v>0.55629568506880078</v>
      </c>
      <c r="L14" s="210"/>
      <c r="M14" s="210"/>
    </row>
    <row r="15" spans="1:16" ht="11.1" customHeight="1">
      <c r="A15" s="712"/>
      <c r="B15" s="713"/>
      <c r="C15" s="337" t="s">
        <v>5</v>
      </c>
      <c r="D15" s="94">
        <v>175</v>
      </c>
      <c r="E15" s="95">
        <v>1475.6759999999999</v>
      </c>
      <c r="F15" s="94">
        <v>15757.11213</v>
      </c>
      <c r="G15" s="97">
        <f>E15/$E$19</f>
        <v>2.53883673037518E-2</v>
      </c>
      <c r="H15" s="97">
        <f>(E15-I15)/I15</f>
        <v>-0.22639596463287154</v>
      </c>
      <c r="I15" s="98">
        <v>1907.5339999999999</v>
      </c>
      <c r="J15" s="111">
        <v>20380.540710000001</v>
      </c>
      <c r="K15" s="394">
        <f>I15/$I$19</f>
        <v>0.14374568582236891</v>
      </c>
      <c r="L15" s="211"/>
      <c r="M15" s="210"/>
    </row>
    <row r="16" spans="1:16" ht="11.1" customHeight="1">
      <c r="A16" s="712"/>
      <c r="B16" s="713"/>
      <c r="C16" s="337" t="s">
        <v>6</v>
      </c>
      <c r="D16" s="94">
        <v>5907</v>
      </c>
      <c r="E16" s="95">
        <v>1887.9690000000001</v>
      </c>
      <c r="F16" s="94">
        <v>20159.319897999998</v>
      </c>
      <c r="G16" s="97">
        <f>E16/$E$19</f>
        <v>3.2481690039071573E-2</v>
      </c>
      <c r="H16" s="97">
        <f t="shared" ref="H16:H19" si="1">(E16-I16)/I16</f>
        <v>0.23515419072847166</v>
      </c>
      <c r="I16" s="98">
        <v>1528.529</v>
      </c>
      <c r="J16" s="111">
        <v>16331.40727</v>
      </c>
      <c r="K16" s="394">
        <f>I16/$I$19</f>
        <v>0.1151850763364531</v>
      </c>
      <c r="L16" s="210"/>
      <c r="M16" s="210"/>
      <c r="N16" s="210"/>
      <c r="O16" s="210"/>
    </row>
    <row r="17" spans="1:20" ht="11.1" customHeight="1">
      <c r="A17" s="712"/>
      <c r="B17" s="713"/>
      <c r="C17" s="337" t="s">
        <v>7</v>
      </c>
      <c r="D17" s="94">
        <v>78062</v>
      </c>
      <c r="E17" s="95">
        <v>2939.8</v>
      </c>
      <c r="F17" s="94">
        <v>31390.6</v>
      </c>
      <c r="G17" s="97">
        <f>E17/$E$19</f>
        <v>5.0577987444106666E-2</v>
      </c>
      <c r="H17" s="97">
        <f t="shared" si="1"/>
        <v>0.26502861568914327</v>
      </c>
      <c r="I17" s="98">
        <v>2323.9</v>
      </c>
      <c r="J17" s="111">
        <v>24828.5</v>
      </c>
      <c r="K17" s="394">
        <f>I17/$I$19</f>
        <v>0.17512170125544452</v>
      </c>
      <c r="L17" s="210"/>
      <c r="M17" s="210"/>
      <c r="N17" s="210"/>
      <c r="O17" s="210"/>
    </row>
    <row r="18" spans="1:20" ht="11.1" customHeight="1">
      <c r="A18" s="712"/>
      <c r="B18" s="713"/>
      <c r="C18" s="337" t="s">
        <v>107</v>
      </c>
      <c r="D18" s="94">
        <v>9</v>
      </c>
      <c r="E18" s="95">
        <v>163.64500000000001</v>
      </c>
      <c r="F18" s="94">
        <v>1747.3767919999998</v>
      </c>
      <c r="G18" s="97">
        <f>E18/$E$19</f>
        <v>2.8154414433943925E-3</v>
      </c>
      <c r="H18" s="97">
        <f t="shared" si="1"/>
        <v>0.27765806280351663</v>
      </c>
      <c r="I18" s="98">
        <v>128.08199999999999</v>
      </c>
      <c r="J18" s="111">
        <v>1368.4441400000001</v>
      </c>
      <c r="K18" s="394">
        <f>I18/$I$19</f>
        <v>9.651851516932675E-3</v>
      </c>
      <c r="L18" s="210"/>
      <c r="M18" s="210"/>
      <c r="N18" s="210"/>
      <c r="O18" s="210"/>
    </row>
    <row r="19" spans="1:20" ht="11.1" customHeight="1">
      <c r="A19" s="712"/>
      <c r="B19" s="713"/>
      <c r="C19" s="310" t="s">
        <v>0</v>
      </c>
      <c r="D19" s="311">
        <v>84205</v>
      </c>
      <c r="E19" s="312">
        <v>58124.1</v>
      </c>
      <c r="F19" s="311">
        <v>620642.62394000019</v>
      </c>
      <c r="G19" s="315">
        <f>SUM(G14:G18)</f>
        <v>1</v>
      </c>
      <c r="H19" s="315">
        <f t="shared" si="1"/>
        <v>3.3800470226522576</v>
      </c>
      <c r="I19" s="316">
        <v>13270.2</v>
      </c>
      <c r="J19" s="321">
        <v>141781.23664000005</v>
      </c>
      <c r="K19" s="395">
        <f>SUM(K14:K18)</f>
        <v>1</v>
      </c>
      <c r="L19" s="210"/>
      <c r="M19" s="210"/>
      <c r="N19" s="210"/>
      <c r="O19" s="210"/>
    </row>
    <row r="20" spans="1:20" ht="11.1" customHeight="1">
      <c r="A20" s="712" t="str">
        <f>'3.1'!F6</f>
        <v>červen</v>
      </c>
      <c r="B20" s="713"/>
      <c r="C20" s="336" t="s">
        <v>4</v>
      </c>
      <c r="D20" s="99">
        <v>53</v>
      </c>
      <c r="E20" s="242">
        <v>46836.220999999998</v>
      </c>
      <c r="F20" s="99">
        <v>500461.71486999991</v>
      </c>
      <c r="G20" s="101">
        <f>E20/$E$25</f>
        <v>0.94970691350764957</v>
      </c>
      <c r="H20" s="101">
        <f>(E20-I20)/I20</f>
        <v>5.9620392572373362</v>
      </c>
      <c r="I20" s="454">
        <v>6727.3710000000001</v>
      </c>
      <c r="J20" s="112">
        <v>72058.179540000012</v>
      </c>
      <c r="K20" s="393">
        <f>I20/$I$25</f>
        <v>0.66515434051809375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712"/>
      <c r="B21" s="713"/>
      <c r="C21" s="337" t="s">
        <v>5</v>
      </c>
      <c r="D21" s="94">
        <v>175</v>
      </c>
      <c r="E21" s="95">
        <v>844.00400000000002</v>
      </c>
      <c r="F21" s="94">
        <v>9018.1019099999994</v>
      </c>
      <c r="G21" s="97">
        <f>E21/$E$25</f>
        <v>1.711402877333144E-2</v>
      </c>
      <c r="H21" s="97">
        <f t="shared" ref="H21:H25" si="2">(E21-I21)/I21</f>
        <v>-0.46270940865212001</v>
      </c>
      <c r="I21" s="98">
        <v>1570.8520000000001</v>
      </c>
      <c r="J21" s="111">
        <v>16825.701109999998</v>
      </c>
      <c r="K21" s="394">
        <f>I21/$I$25</f>
        <v>0.15531461340715841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712"/>
      <c r="B22" s="713"/>
      <c r="C22" s="337" t="s">
        <v>6</v>
      </c>
      <c r="D22" s="94">
        <v>5903</v>
      </c>
      <c r="E22" s="95">
        <v>546.26400000000001</v>
      </c>
      <c r="F22" s="94">
        <v>5836.6048110000002</v>
      </c>
      <c r="G22" s="97">
        <f>E22/$E$25</f>
        <v>1.1076698468058357E-2</v>
      </c>
      <c r="H22" s="97">
        <f t="shared" si="2"/>
        <v>-0.15992212273972942</v>
      </c>
      <c r="I22" s="98">
        <v>650.25400000000002</v>
      </c>
      <c r="J22" s="111">
        <v>6965.02196</v>
      </c>
      <c r="K22" s="394">
        <f>I22/$I$25</f>
        <v>6.4292465888866918E-2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712"/>
      <c r="B23" s="713"/>
      <c r="C23" s="337" t="s">
        <v>7</v>
      </c>
      <c r="D23" s="94">
        <v>78035</v>
      </c>
      <c r="E23" s="95">
        <v>912.2</v>
      </c>
      <c r="F23" s="94">
        <v>9747.1</v>
      </c>
      <c r="G23" s="97">
        <f>E23/$E$25</f>
        <v>1.8496851966380422E-2</v>
      </c>
      <c r="H23" s="97">
        <f t="shared" si="2"/>
        <v>-0.106824635268775</v>
      </c>
      <c r="I23" s="98">
        <v>1021.3</v>
      </c>
      <c r="J23" s="111">
        <v>10939.4</v>
      </c>
      <c r="K23" s="394">
        <f>I23/$I$25</f>
        <v>0.10097884121020367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712"/>
      <c r="B24" s="713"/>
      <c r="C24" s="337" t="s">
        <v>107</v>
      </c>
      <c r="D24" s="94">
        <v>9</v>
      </c>
      <c r="E24" s="95">
        <v>177.81100000000001</v>
      </c>
      <c r="F24" s="94">
        <v>1899.9772390000001</v>
      </c>
      <c r="G24" s="97">
        <f>E24/$E$25</f>
        <v>3.6055072845802118E-3</v>
      </c>
      <c r="H24" s="97">
        <f t="shared" si="2"/>
        <v>0.23288934497271579</v>
      </c>
      <c r="I24" s="98">
        <v>144.22300000000001</v>
      </c>
      <c r="J24" s="111">
        <v>1544.8002900000001</v>
      </c>
      <c r="K24" s="394">
        <f>I24/$I$25</f>
        <v>1.425973897567728E-2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712"/>
      <c r="B25" s="713"/>
      <c r="C25" s="310" t="s">
        <v>0</v>
      </c>
      <c r="D25" s="311">
        <v>84175</v>
      </c>
      <c r="E25" s="312">
        <v>49316.5</v>
      </c>
      <c r="F25" s="311">
        <v>526963.49882999994</v>
      </c>
      <c r="G25" s="315">
        <f>SUM(G20:G23)</f>
        <v>0.9963944927154198</v>
      </c>
      <c r="H25" s="315">
        <f t="shared" si="2"/>
        <v>3.8760628831322919</v>
      </c>
      <c r="I25" s="316">
        <v>10114</v>
      </c>
      <c r="J25" s="321">
        <v>108333.1029</v>
      </c>
      <c r="K25" s="395">
        <f>SUM(K20:K24)</f>
        <v>0.99999999999999989</v>
      </c>
    </row>
    <row r="26" spans="1:20" ht="11.1" customHeight="1">
      <c r="A26" s="714" t="str">
        <f>'3.1'!G6</f>
        <v>II. čtvrtletí</v>
      </c>
      <c r="B26" s="715"/>
      <c r="C26" s="337" t="s">
        <v>4</v>
      </c>
      <c r="D26" s="94">
        <f>D20</f>
        <v>53</v>
      </c>
      <c r="E26" s="95">
        <f>E8+E14+E20</f>
        <v>149036.17300000001</v>
      </c>
      <c r="F26" s="94">
        <f>F8+F14+F20</f>
        <v>1591653.76083</v>
      </c>
      <c r="G26" s="97">
        <f>E26/$E$31</f>
        <v>0.88191885593771979</v>
      </c>
      <c r="H26" s="97">
        <f>(E26-I26)/I26</f>
        <v>5.7392959154133338</v>
      </c>
      <c r="I26" s="98">
        <f>I8+I14+I20</f>
        <v>22114.502</v>
      </c>
      <c r="J26" s="111">
        <f>J8+J14+J20</f>
        <v>236416.68971000006</v>
      </c>
      <c r="K26" s="394">
        <f>I26/$I$31</f>
        <v>0.56422462335276635</v>
      </c>
    </row>
    <row r="27" spans="1:20" ht="11.1" customHeight="1">
      <c r="A27" s="712"/>
      <c r="B27" s="713"/>
      <c r="C27" s="337" t="s">
        <v>5</v>
      </c>
      <c r="D27" s="94">
        <f>D21</f>
        <v>175</v>
      </c>
      <c r="E27" s="95">
        <f t="shared" ref="E27:F30" si="3">E9+E15+E21</f>
        <v>4235.308</v>
      </c>
      <c r="F27" s="94">
        <f t="shared" si="3"/>
        <v>45226.39759</v>
      </c>
      <c r="G27" s="97">
        <f>E27/$E$31</f>
        <v>2.5062358424245583E-2</v>
      </c>
      <c r="H27" s="97">
        <f t="shared" ref="H27:H30" si="4">(E27-I27)/I27</f>
        <v>-0.23257111836063737</v>
      </c>
      <c r="I27" s="98">
        <f t="shared" ref="I27:J27" si="5">I9+I15+I21</f>
        <v>5518.8279999999995</v>
      </c>
      <c r="J27" s="111">
        <f t="shared" si="5"/>
        <v>58996.35993999998</v>
      </c>
      <c r="K27" s="394">
        <f>I27/$I$31</f>
        <v>0.14080618454119836</v>
      </c>
    </row>
    <row r="28" spans="1:20" ht="11.1" customHeight="1">
      <c r="A28" s="712"/>
      <c r="B28" s="713"/>
      <c r="C28" s="337" t="s">
        <v>6</v>
      </c>
      <c r="D28" s="94">
        <f>D22</f>
        <v>5903</v>
      </c>
      <c r="E28" s="95">
        <f t="shared" si="3"/>
        <v>6006.9489999999996</v>
      </c>
      <c r="F28" s="94">
        <f t="shared" si="3"/>
        <v>64139.073156999992</v>
      </c>
      <c r="G28" s="97">
        <f>E28/$E$31</f>
        <v>3.5546011972249374E-2</v>
      </c>
      <c r="H28" s="97">
        <f t="shared" si="4"/>
        <v>0.32615762710479906</v>
      </c>
      <c r="I28" s="98">
        <f t="shared" ref="I28:J28" si="6">I10+I16+I22</f>
        <v>4529.5889999999999</v>
      </c>
      <c r="J28" s="111">
        <f t="shared" si="6"/>
        <v>48400.696530000001</v>
      </c>
      <c r="K28" s="394">
        <f>I28/$I$31</f>
        <v>0.11556695454719412</v>
      </c>
    </row>
    <row r="29" spans="1:20" ht="11.1" customHeight="1">
      <c r="A29" s="712"/>
      <c r="B29" s="713"/>
      <c r="C29" s="337" t="s">
        <v>7</v>
      </c>
      <c r="D29" s="94">
        <f>D23</f>
        <v>78035</v>
      </c>
      <c r="E29" s="95">
        <f t="shared" si="3"/>
        <v>9223.6000000000022</v>
      </c>
      <c r="F29" s="94">
        <f t="shared" si="3"/>
        <v>98486</v>
      </c>
      <c r="G29" s="97">
        <f>E29/$E$31</f>
        <v>5.4580486038293227E-2</v>
      </c>
      <c r="H29" s="97">
        <f t="shared" si="4"/>
        <v>0.38742478941034914</v>
      </c>
      <c r="I29" s="98">
        <f t="shared" ref="I29:J29" si="7">I11+I17+I23</f>
        <v>6648.0000000000009</v>
      </c>
      <c r="J29" s="111">
        <f t="shared" si="7"/>
        <v>71038.599999999991</v>
      </c>
      <c r="K29" s="394">
        <f>I29/$I$31</f>
        <v>0.16961563484672595</v>
      </c>
    </row>
    <row r="30" spans="1:20" ht="11.1" customHeight="1">
      <c r="A30" s="712"/>
      <c r="B30" s="713"/>
      <c r="C30" s="337" t="s">
        <v>107</v>
      </c>
      <c r="D30" s="94">
        <f>D24</f>
        <v>9</v>
      </c>
      <c r="E30" s="95">
        <f>E12+E18+E24</f>
        <v>488.77</v>
      </c>
      <c r="F30" s="94">
        <f t="shared" si="3"/>
        <v>5220.0994729999993</v>
      </c>
      <c r="G30" s="97">
        <f>E30/$E$31</f>
        <v>2.8922876274921475E-3</v>
      </c>
      <c r="H30" s="97">
        <f t="shared" si="4"/>
        <v>0.27422891123387227</v>
      </c>
      <c r="I30" s="98">
        <f>I12+I18+I24</f>
        <v>383.58100000000002</v>
      </c>
      <c r="J30" s="111">
        <f t="shared" ref="J30" si="8">J12+J18+J24</f>
        <v>4101.5761499999999</v>
      </c>
      <c r="K30" s="394">
        <f>I30/$I$31</f>
        <v>9.7866027121152211E-3</v>
      </c>
    </row>
    <row r="31" spans="1:20" ht="11.1" customHeight="1">
      <c r="A31" s="712"/>
      <c r="B31" s="713"/>
      <c r="C31" s="310" t="s">
        <v>0</v>
      </c>
      <c r="D31" s="311">
        <f>SUM(D26:D30)</f>
        <v>84175</v>
      </c>
      <c r="E31" s="312">
        <f>SUM(E26:E30)</f>
        <v>168990.8</v>
      </c>
      <c r="F31" s="311">
        <f>SUM(F26:F30)</f>
        <v>1804725.3310499999</v>
      </c>
      <c r="G31" s="315">
        <f>SUM(G26:G30)</f>
        <v>1</v>
      </c>
      <c r="H31" s="315">
        <f>(E31-I31)/I31</f>
        <v>3.3115947390577758</v>
      </c>
      <c r="I31" s="316">
        <f>SUM(I26:I30)</f>
        <v>39194.5</v>
      </c>
      <c r="J31" s="321">
        <f>SUM(J26:J30)</f>
        <v>418953.92233000003</v>
      </c>
      <c r="K31" s="395">
        <f>SUM(K26:K30)</f>
        <v>0.99999999999999989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68" t="s">
        <v>40</v>
      </c>
      <c r="B33" s="769"/>
      <c r="C33" s="769"/>
      <c r="D33" s="770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725">
        <f>'3.1'!D4</f>
        <v>2021</v>
      </c>
      <c r="F34" s="737"/>
      <c r="G34" s="738"/>
      <c r="H34" s="296"/>
      <c r="I34" s="728">
        <f>E34-1</f>
        <v>2020</v>
      </c>
      <c r="J34" s="739"/>
      <c r="K34" s="739"/>
    </row>
    <row r="35" spans="1:11" ht="24.95" customHeight="1">
      <c r="A35" s="392"/>
      <c r="B35" s="285"/>
      <c r="C35" s="286"/>
      <c r="D35" s="287"/>
      <c r="E35" s="721" t="s">
        <v>65</v>
      </c>
      <c r="F35" s="724"/>
      <c r="G35" s="752" t="s">
        <v>35</v>
      </c>
      <c r="H35" s="732" t="s">
        <v>270</v>
      </c>
      <c r="I35" s="764" t="s">
        <v>65</v>
      </c>
      <c r="J35" s="765"/>
      <c r="K35" s="717" t="s">
        <v>35</v>
      </c>
    </row>
    <row r="36" spans="1:11" ht="24.95" customHeight="1">
      <c r="A36" s="392"/>
      <c r="B36" s="288"/>
      <c r="C36" s="288"/>
      <c r="D36" s="730" t="s">
        <v>211</v>
      </c>
      <c r="E36" s="723"/>
      <c r="F36" s="730"/>
      <c r="G36" s="732"/>
      <c r="H36" s="732"/>
      <c r="I36" s="764"/>
      <c r="J36" s="766"/>
      <c r="K36" s="719"/>
    </row>
    <row r="37" spans="1:11" ht="15" customHeight="1">
      <c r="A37" s="763" t="s">
        <v>210</v>
      </c>
      <c r="B37" s="763"/>
      <c r="C37" s="340" t="s">
        <v>237</v>
      </c>
      <c r="D37" s="731"/>
      <c r="E37" s="339" t="s">
        <v>278</v>
      </c>
      <c r="F37" s="596" t="s">
        <v>273</v>
      </c>
      <c r="G37" s="733"/>
      <c r="H37" s="733"/>
      <c r="I37" s="289" t="s">
        <v>279</v>
      </c>
      <c r="J37" s="290" t="s">
        <v>273</v>
      </c>
      <c r="K37" s="767"/>
    </row>
    <row r="38" spans="1:11" ht="11.1" customHeight="1">
      <c r="A38" s="706" t="str">
        <f>'3.1'!D6</f>
        <v>duben</v>
      </c>
      <c r="B38" s="707"/>
      <c r="C38" s="337" t="s">
        <v>4</v>
      </c>
      <c r="D38" s="99">
        <v>78</v>
      </c>
      <c r="E38" s="95">
        <v>12323.777</v>
      </c>
      <c r="F38" s="99">
        <v>131570.22763999997</v>
      </c>
      <c r="G38" s="101">
        <f>E38/$E$43</f>
        <v>0.37954114849923931</v>
      </c>
      <c r="H38" s="101">
        <f>(E38-I38)/I38</f>
        <v>0.50095370258388161</v>
      </c>
      <c r="I38" s="98">
        <v>8210.6310000000012</v>
      </c>
      <c r="J38" s="112">
        <v>87682.200529999987</v>
      </c>
      <c r="K38" s="393">
        <f>I38/$I$43</f>
        <v>0.39014269287058345</v>
      </c>
    </row>
    <row r="39" spans="1:11" ht="11.1" customHeight="1">
      <c r="A39" s="708"/>
      <c r="B39" s="709"/>
      <c r="C39" s="337" t="s">
        <v>5</v>
      </c>
      <c r="D39" s="94">
        <v>245</v>
      </c>
      <c r="E39" s="95">
        <v>3074.183</v>
      </c>
      <c r="F39" s="94">
        <v>32819.901429999991</v>
      </c>
      <c r="G39" s="97">
        <f t="shared" ref="G39" si="9">E39/$E$43</f>
        <v>9.4677057732936665E-2</v>
      </c>
      <c r="H39" s="97">
        <f>(E39-I39)/I39</f>
        <v>0.52028249657660097</v>
      </c>
      <c r="I39" s="98">
        <v>2022.1129999999998</v>
      </c>
      <c r="J39" s="111">
        <v>21594.479789999998</v>
      </c>
      <c r="K39" s="394">
        <f t="shared" ref="K39:K42" si="10">I39/$I$43</f>
        <v>9.6084285252694204E-2</v>
      </c>
    </row>
    <row r="40" spans="1:11" ht="11.1" customHeight="1">
      <c r="A40" s="708"/>
      <c r="B40" s="709"/>
      <c r="C40" s="337" t="s">
        <v>6</v>
      </c>
      <c r="D40" s="94">
        <v>9974</v>
      </c>
      <c r="E40" s="95">
        <v>5675.491</v>
      </c>
      <c r="F40" s="94">
        <v>60592.328750000001</v>
      </c>
      <c r="G40" s="97">
        <f>E40/$E$43</f>
        <v>0.1747907619909948</v>
      </c>
      <c r="H40" s="97">
        <f t="shared" ref="H40:H42" si="11">(E40-I40)/I40</f>
        <v>0.52534036335704959</v>
      </c>
      <c r="I40" s="98">
        <v>3720.8029999999999</v>
      </c>
      <c r="J40" s="111">
        <v>39734.446240000005</v>
      </c>
      <c r="K40" s="394">
        <f t="shared" si="10"/>
        <v>0.17680055309524265</v>
      </c>
    </row>
    <row r="41" spans="1:11" ht="11.1" customHeight="1">
      <c r="A41" s="708"/>
      <c r="B41" s="709"/>
      <c r="C41" s="337" t="s">
        <v>7</v>
      </c>
      <c r="D41" s="94">
        <v>107817</v>
      </c>
      <c r="E41" s="95">
        <v>11238.8</v>
      </c>
      <c r="F41" s="94">
        <v>119986.8</v>
      </c>
      <c r="G41" s="97">
        <f>E41/$E$43</f>
        <v>0.34612660223836006</v>
      </c>
      <c r="H41" s="97">
        <f t="shared" si="11"/>
        <v>0.61037397908009738</v>
      </c>
      <c r="I41" s="98">
        <v>6979</v>
      </c>
      <c r="J41" s="111">
        <v>74529.2</v>
      </c>
      <c r="K41" s="394">
        <f t="shared" si="10"/>
        <v>0.33161956170528201</v>
      </c>
    </row>
    <row r="42" spans="1:11" ht="11.1" customHeight="1">
      <c r="A42" s="708"/>
      <c r="B42" s="709"/>
      <c r="C42" s="337" t="s">
        <v>107</v>
      </c>
      <c r="D42" s="94">
        <v>16</v>
      </c>
      <c r="E42" s="95">
        <v>157.94900000000001</v>
      </c>
      <c r="F42" s="94">
        <v>1686.2949599999999</v>
      </c>
      <c r="G42" s="97">
        <f>E42/$E$43</f>
        <v>4.86442953846912E-3</v>
      </c>
      <c r="H42" s="97">
        <f t="shared" si="11"/>
        <v>0.40208427649507783</v>
      </c>
      <c r="I42" s="98">
        <v>112.65300000000001</v>
      </c>
      <c r="J42" s="111">
        <v>1203.0365699999998</v>
      </c>
      <c r="K42" s="394">
        <f t="shared" si="10"/>
        <v>5.3529070761978992E-3</v>
      </c>
    </row>
    <row r="43" spans="1:11" ht="11.1" customHeight="1">
      <c r="A43" s="710"/>
      <c r="B43" s="711"/>
      <c r="C43" s="310" t="s">
        <v>0</v>
      </c>
      <c r="D43" s="311">
        <v>118130</v>
      </c>
      <c r="E43" s="312">
        <v>32470.2</v>
      </c>
      <c r="F43" s="311">
        <v>346655.55277999997</v>
      </c>
      <c r="G43" s="315">
        <f>SUM(G38:G42)</f>
        <v>0.99999999999999989</v>
      </c>
      <c r="H43" s="315">
        <f>(E43-I43)/I43</f>
        <v>0.54287913633512652</v>
      </c>
      <c r="I43" s="316">
        <v>21045.199999999997</v>
      </c>
      <c r="J43" s="321">
        <v>224743.36313000001</v>
      </c>
      <c r="K43" s="395">
        <f>SUM(K38:K42)</f>
        <v>1.0000000000000002</v>
      </c>
    </row>
    <row r="44" spans="1:11" ht="11.1" customHeight="1">
      <c r="A44" s="706" t="str">
        <f>'3.1'!E6</f>
        <v>květen</v>
      </c>
      <c r="B44" s="707"/>
      <c r="C44" s="337" t="s">
        <v>4</v>
      </c>
      <c r="D44" s="99">
        <v>78</v>
      </c>
      <c r="E44" s="95">
        <v>10351.116</v>
      </c>
      <c r="F44" s="99">
        <v>110528.48426000003</v>
      </c>
      <c r="G44" s="101">
        <f>E44/$E$49</f>
        <v>0.47166514018563838</v>
      </c>
      <c r="H44" s="101">
        <f>(E44-I44)/I44</f>
        <v>9.8726781948007672E-2</v>
      </c>
      <c r="I44" s="98">
        <v>9421.01</v>
      </c>
      <c r="J44" s="112">
        <v>100655.71772999999</v>
      </c>
      <c r="K44" s="393">
        <f>I44/$I$49</f>
        <v>0.51030024320620526</v>
      </c>
    </row>
    <row r="45" spans="1:11" ht="11.1" customHeight="1">
      <c r="A45" s="708"/>
      <c r="B45" s="709"/>
      <c r="C45" s="337" t="s">
        <v>5</v>
      </c>
      <c r="D45" s="94">
        <v>245</v>
      </c>
      <c r="E45" s="95">
        <v>2273.4070000000002</v>
      </c>
      <c r="F45" s="94">
        <v>24275.568029999988</v>
      </c>
      <c r="G45" s="97">
        <f t="shared" ref="G45:G48" si="12">E45/$E$49</f>
        <v>0.10359142254361864</v>
      </c>
      <c r="H45" s="97">
        <f>(E45-I45)/I45</f>
        <v>0.43790779809898744</v>
      </c>
      <c r="I45" s="98">
        <v>1581.0519999999999</v>
      </c>
      <c r="J45" s="111">
        <v>16892.563760000001</v>
      </c>
      <c r="K45" s="394">
        <f t="shared" ref="K45:K48" si="13">I45/$I$49</f>
        <v>8.5639567320452609E-2</v>
      </c>
    </row>
    <row r="46" spans="1:11" ht="11.1" customHeight="1">
      <c r="A46" s="708"/>
      <c r="B46" s="709"/>
      <c r="C46" s="337" t="s">
        <v>6</v>
      </c>
      <c r="D46" s="94">
        <v>9966</v>
      </c>
      <c r="E46" s="95">
        <v>2997.2739999999999</v>
      </c>
      <c r="F46" s="94">
        <v>32004.128409999998</v>
      </c>
      <c r="G46" s="97">
        <f t="shared" si="12"/>
        <v>0.13657557903754233</v>
      </c>
      <c r="H46" s="97">
        <f t="shared" ref="H46:H48" si="14">(E46-I46)/I46</f>
        <v>0.2386228203140367</v>
      </c>
      <c r="I46" s="98">
        <v>2419.8440000000001</v>
      </c>
      <c r="J46" s="111">
        <v>25853.617719999998</v>
      </c>
      <c r="K46" s="394">
        <f t="shared" si="13"/>
        <v>0.13107373643813949</v>
      </c>
    </row>
    <row r="47" spans="1:11" ht="11.1" customHeight="1">
      <c r="A47" s="708"/>
      <c r="B47" s="709"/>
      <c r="C47" s="337" t="s">
        <v>7</v>
      </c>
      <c r="D47" s="94">
        <v>107773</v>
      </c>
      <c r="E47" s="95">
        <v>6150.7</v>
      </c>
      <c r="F47" s="94">
        <v>65676.899999999994</v>
      </c>
      <c r="G47" s="97">
        <f t="shared" si="12"/>
        <v>0.28026647346429173</v>
      </c>
      <c r="H47" s="97">
        <f t="shared" si="14"/>
        <v>0.25256083901842985</v>
      </c>
      <c r="I47" s="98">
        <v>4910.5</v>
      </c>
      <c r="J47" s="111">
        <v>52464.1</v>
      </c>
      <c r="K47" s="394">
        <f t="shared" si="13"/>
        <v>0.26598308931463516</v>
      </c>
    </row>
    <row r="48" spans="1:11" ht="11.1" customHeight="1">
      <c r="A48" s="708"/>
      <c r="B48" s="709"/>
      <c r="C48" s="337" t="s">
        <v>107</v>
      </c>
      <c r="D48" s="94">
        <v>16</v>
      </c>
      <c r="E48" s="95">
        <v>173.40299999999999</v>
      </c>
      <c r="F48" s="94">
        <v>1851.5751400000001</v>
      </c>
      <c r="G48" s="97">
        <f t="shared" si="12"/>
        <v>7.9013847689089999E-3</v>
      </c>
      <c r="H48" s="97">
        <f t="shared" si="14"/>
        <v>0.34115272170402322</v>
      </c>
      <c r="I48" s="98">
        <v>129.29400000000001</v>
      </c>
      <c r="J48" s="111">
        <v>1381.3925400000001</v>
      </c>
      <c r="K48" s="394">
        <f t="shared" si="13"/>
        <v>7.0033637205674454E-3</v>
      </c>
    </row>
    <row r="49" spans="1:11" ht="11.1" customHeight="1">
      <c r="A49" s="710"/>
      <c r="B49" s="711"/>
      <c r="C49" s="310" t="s">
        <v>0</v>
      </c>
      <c r="D49" s="311">
        <v>118078</v>
      </c>
      <c r="E49" s="312">
        <v>21945.899999999998</v>
      </c>
      <c r="F49" s="311">
        <v>234336.65584000002</v>
      </c>
      <c r="G49" s="315">
        <f>SUM(G44:G48)</f>
        <v>1</v>
      </c>
      <c r="H49" s="315">
        <f t="shared" ref="H49" si="15">(E49-I49)/I49</f>
        <v>0.18872584864882416</v>
      </c>
      <c r="I49" s="316">
        <v>18461.7</v>
      </c>
      <c r="J49" s="321">
        <v>197247.39175000001</v>
      </c>
      <c r="K49" s="395">
        <f>SUM(K44:K48)</f>
        <v>0.99999999999999989</v>
      </c>
    </row>
    <row r="50" spans="1:11" ht="11.1" customHeight="1">
      <c r="A50" s="712" t="str">
        <f>'3.1'!F6</f>
        <v>červen</v>
      </c>
      <c r="B50" s="713"/>
      <c r="C50" s="336" t="s">
        <v>4</v>
      </c>
      <c r="D50" s="99">
        <v>78</v>
      </c>
      <c r="E50" s="242">
        <v>7956.3200000000006</v>
      </c>
      <c r="F50" s="99">
        <v>85015.809880000015</v>
      </c>
      <c r="G50" s="101">
        <f>E50/$E$55</f>
        <v>0.64206848132217531</v>
      </c>
      <c r="H50" s="101">
        <f>(E50-I50)/I50</f>
        <v>-2.9299198313420136E-2</v>
      </c>
      <c r="I50" s="454">
        <v>8196.4699999999993</v>
      </c>
      <c r="J50" s="112">
        <v>87794.356789999991</v>
      </c>
      <c r="K50" s="393">
        <f>I50/$I$55</f>
        <v>0.64224585102881937</v>
      </c>
    </row>
    <row r="51" spans="1:11" ht="11.1" customHeight="1">
      <c r="A51" s="712"/>
      <c r="B51" s="713"/>
      <c r="C51" s="337" t="s">
        <v>5</v>
      </c>
      <c r="D51" s="94">
        <v>245</v>
      </c>
      <c r="E51" s="95">
        <v>1479.4839999999999</v>
      </c>
      <c r="F51" s="94">
        <v>15808.390060000005</v>
      </c>
      <c r="G51" s="97">
        <f t="shared" ref="G51:G54" si="16">E51/$E$55</f>
        <v>0.11939314218388113</v>
      </c>
      <c r="H51" s="97">
        <f t="shared" ref="H51:H54" si="17">(E51-I51)/I51</f>
        <v>0.20511145466956207</v>
      </c>
      <c r="I51" s="98">
        <v>1227.674</v>
      </c>
      <c r="J51" s="111">
        <v>13149.324100000005</v>
      </c>
      <c r="K51" s="394">
        <f t="shared" ref="K51:K54" si="18">I51/$I$55</f>
        <v>9.6196110388491005E-2</v>
      </c>
    </row>
    <row r="52" spans="1:11" ht="11.1" customHeight="1">
      <c r="A52" s="712"/>
      <c r="B52" s="713"/>
      <c r="C52" s="337" t="s">
        <v>6</v>
      </c>
      <c r="D52" s="94">
        <v>9959</v>
      </c>
      <c r="E52" s="95">
        <v>869.59400000000005</v>
      </c>
      <c r="F52" s="94">
        <v>9292.3873300000014</v>
      </c>
      <c r="G52" s="97">
        <f t="shared" si="16"/>
        <v>7.0175520711443951E-2</v>
      </c>
      <c r="H52" s="97">
        <f t="shared" si="17"/>
        <v>-0.15463993692808273</v>
      </c>
      <c r="I52" s="98">
        <v>1028.6670000000001</v>
      </c>
      <c r="J52" s="111">
        <v>11018.074920000001</v>
      </c>
      <c r="K52" s="394">
        <f t="shared" si="18"/>
        <v>8.0602639043425128E-2</v>
      </c>
    </row>
    <row r="53" spans="1:11" ht="11.1" customHeight="1">
      <c r="A53" s="712"/>
      <c r="B53" s="713"/>
      <c r="C53" s="337" t="s">
        <v>7</v>
      </c>
      <c r="D53" s="94">
        <v>107736</v>
      </c>
      <c r="E53" s="95">
        <v>1908.5</v>
      </c>
      <c r="F53" s="94">
        <v>20393.3</v>
      </c>
      <c r="G53" s="97">
        <f t="shared" si="16"/>
        <v>0.15401438059346173</v>
      </c>
      <c r="H53" s="97">
        <f t="shared" si="17"/>
        <v>-0.11565729113572119</v>
      </c>
      <c r="I53" s="98">
        <v>2158.1</v>
      </c>
      <c r="J53" s="111">
        <v>23115.7</v>
      </c>
      <c r="K53" s="394">
        <f t="shared" si="18"/>
        <v>0.16910093870962686</v>
      </c>
    </row>
    <row r="54" spans="1:11" ht="11.1" customHeight="1">
      <c r="A54" s="712"/>
      <c r="B54" s="713"/>
      <c r="C54" s="337" t="s">
        <v>107</v>
      </c>
      <c r="D54" s="94">
        <v>16</v>
      </c>
      <c r="E54" s="95">
        <v>177.80199999999999</v>
      </c>
      <c r="F54" s="94">
        <v>1899.8680400000001</v>
      </c>
      <c r="G54" s="97">
        <f t="shared" si="16"/>
        <v>1.4348475189037823E-2</v>
      </c>
      <c r="H54" s="97">
        <f t="shared" si="17"/>
        <v>0.17524737423077691</v>
      </c>
      <c r="I54" s="98">
        <v>151.28899999999999</v>
      </c>
      <c r="J54" s="111">
        <v>1620.4844999999998</v>
      </c>
      <c r="K54" s="394">
        <f t="shared" si="18"/>
        <v>1.1854460829637521E-2</v>
      </c>
    </row>
    <row r="55" spans="1:11" ht="11.1" customHeight="1">
      <c r="A55" s="712"/>
      <c r="B55" s="713"/>
      <c r="C55" s="310" t="s">
        <v>0</v>
      </c>
      <c r="D55" s="311">
        <v>118034</v>
      </c>
      <c r="E55" s="312">
        <v>12391.7</v>
      </c>
      <c r="F55" s="311">
        <v>132409.75531000001</v>
      </c>
      <c r="G55" s="315">
        <f>SUM(G50:G54)</f>
        <v>0.99999999999999989</v>
      </c>
      <c r="H55" s="315">
        <f t="shared" ref="H55" si="19">(E55-I55)/I55</f>
        <v>-2.9031044804187365E-2</v>
      </c>
      <c r="I55" s="316">
        <v>12762.2</v>
      </c>
      <c r="J55" s="321">
        <v>136697.94030999998</v>
      </c>
      <c r="K55" s="395">
        <f>SUM(K50:K54)</f>
        <v>0.99999999999999978</v>
      </c>
    </row>
    <row r="56" spans="1:11" ht="11.1" customHeight="1">
      <c r="A56" s="714" t="str">
        <f>'3.1'!G6</f>
        <v>II. čtvrtletí</v>
      </c>
      <c r="B56" s="715"/>
      <c r="C56" s="337" t="s">
        <v>4</v>
      </c>
      <c r="D56" s="94">
        <f>D50</f>
        <v>78</v>
      </c>
      <c r="E56" s="95">
        <f>E38+E44+E50</f>
        <v>30631.213</v>
      </c>
      <c r="F56" s="94">
        <f>F38+F44+F50</f>
        <v>327114.52178000001</v>
      </c>
      <c r="G56" s="97">
        <f>E56/$E$61</f>
        <v>0.45849755567463685</v>
      </c>
      <c r="H56" s="97">
        <f>(E56-I56)/I56</f>
        <v>0.18596412257946368</v>
      </c>
      <c r="I56" s="98">
        <f>I38+I44+I50</f>
        <v>25828.111000000004</v>
      </c>
      <c r="J56" s="111">
        <f>J38+J44+J50</f>
        <v>276132.27504999994</v>
      </c>
      <c r="K56" s="394">
        <f>I56/$I$61</f>
        <v>0.49413728187399447</v>
      </c>
    </row>
    <row r="57" spans="1:11" ht="11.1" customHeight="1">
      <c r="A57" s="712"/>
      <c r="B57" s="713"/>
      <c r="C57" s="337" t="s">
        <v>5</v>
      </c>
      <c r="D57" s="94">
        <f>D51</f>
        <v>245</v>
      </c>
      <c r="E57" s="95">
        <f t="shared" ref="E57:F58" si="20">E39+E45+E51</f>
        <v>6827.0740000000005</v>
      </c>
      <c r="F57" s="94">
        <f t="shared" si="20"/>
        <v>72903.859519999984</v>
      </c>
      <c r="G57" s="97">
        <f t="shared" ref="G57:G60" si="21">E57/$E$61</f>
        <v>0.10218977424791718</v>
      </c>
      <c r="H57" s="97">
        <f t="shared" ref="H57:H60" si="22">(E57-I57)/I57</f>
        <v>0.41322739176362544</v>
      </c>
      <c r="I57" s="98">
        <f t="shared" ref="I57:J57" si="23">I39+I45+I51</f>
        <v>4830.8389999999999</v>
      </c>
      <c r="J57" s="111">
        <f t="shared" si="23"/>
        <v>51636.367650000007</v>
      </c>
      <c r="K57" s="394">
        <f t="shared" ref="K57:K60" si="24">I57/$I$61</f>
        <v>9.2422463750093276E-2</v>
      </c>
    </row>
    <row r="58" spans="1:11" ht="11.1" customHeight="1">
      <c r="A58" s="712"/>
      <c r="B58" s="713"/>
      <c r="C58" s="337" t="s">
        <v>6</v>
      </c>
      <c r="D58" s="94">
        <f>D52</f>
        <v>9959</v>
      </c>
      <c r="E58" s="95">
        <f>E40+E46+E52</f>
        <v>9542.3590000000004</v>
      </c>
      <c r="F58" s="94">
        <f t="shared" si="20"/>
        <v>101888.84448999999</v>
      </c>
      <c r="G58" s="97">
        <f t="shared" si="21"/>
        <v>0.14283300752307368</v>
      </c>
      <c r="H58" s="97">
        <f t="shared" si="22"/>
        <v>0.33100028817262012</v>
      </c>
      <c r="I58" s="98">
        <f>I40+I46+I52</f>
        <v>7169.3140000000003</v>
      </c>
      <c r="J58" s="111">
        <f t="shared" ref="J58" si="25">J40+J46+J52</f>
        <v>76606.138879999999</v>
      </c>
      <c r="K58" s="394">
        <f t="shared" si="24"/>
        <v>0.13716161173618832</v>
      </c>
    </row>
    <row r="59" spans="1:11" ht="11.1" customHeight="1">
      <c r="A59" s="712"/>
      <c r="B59" s="713"/>
      <c r="C59" s="337" t="s">
        <v>7</v>
      </c>
      <c r="D59" s="94">
        <f>D53</f>
        <v>107736</v>
      </c>
      <c r="E59" s="95">
        <f t="shared" ref="E59:F60" si="26">E41+E47+E53</f>
        <v>19298</v>
      </c>
      <c r="F59" s="94">
        <f t="shared" si="26"/>
        <v>206057</v>
      </c>
      <c r="G59" s="97">
        <f t="shared" si="21"/>
        <v>0.28885848658390195</v>
      </c>
      <c r="H59" s="97">
        <f t="shared" si="22"/>
        <v>0.37375779492582362</v>
      </c>
      <c r="I59" s="98">
        <f t="shared" ref="I59:J59" si="27">I41+I47+I53</f>
        <v>14047.6</v>
      </c>
      <c r="J59" s="111">
        <f t="shared" si="27"/>
        <v>150109</v>
      </c>
      <c r="K59" s="394">
        <f t="shared" si="24"/>
        <v>0.26875534493610947</v>
      </c>
    </row>
    <row r="60" spans="1:11" ht="11.1" customHeight="1">
      <c r="A60" s="712"/>
      <c r="B60" s="713"/>
      <c r="C60" s="337" t="s">
        <v>107</v>
      </c>
      <c r="D60" s="94">
        <f>D54</f>
        <v>16</v>
      </c>
      <c r="E60" s="95">
        <f>E42+E48+E54</f>
        <v>509.154</v>
      </c>
      <c r="F60" s="94">
        <f t="shared" si="26"/>
        <v>5437.7381400000004</v>
      </c>
      <c r="G60" s="97">
        <f t="shared" si="21"/>
        <v>7.6211759704705156E-3</v>
      </c>
      <c r="H60" s="97">
        <f t="shared" si="22"/>
        <v>0.29477972515232587</v>
      </c>
      <c r="I60" s="98">
        <f>I42+I48+I54</f>
        <v>393.23599999999999</v>
      </c>
      <c r="J60" s="111">
        <f t="shared" ref="J60" si="28">J42+J48+J54</f>
        <v>4204.9136099999996</v>
      </c>
      <c r="K60" s="394">
        <f t="shared" si="24"/>
        <v>7.5232977036145642E-3</v>
      </c>
    </row>
    <row r="61" spans="1:11" ht="11.1" customHeight="1">
      <c r="A61" s="712"/>
      <c r="B61" s="713"/>
      <c r="C61" s="310" t="s">
        <v>0</v>
      </c>
      <c r="D61" s="311">
        <f>SUM(D56:D60)</f>
        <v>118034</v>
      </c>
      <c r="E61" s="312">
        <f>SUM(E56:E60)</f>
        <v>66807.799999999988</v>
      </c>
      <c r="F61" s="311">
        <f>SUM(F56:F60)</f>
        <v>713401.96393000009</v>
      </c>
      <c r="G61" s="315">
        <f>SUM(G56:G60)</f>
        <v>1.0000000000000002</v>
      </c>
      <c r="H61" s="315">
        <f>(E61-I61)/I61</f>
        <v>0.27815095343137702</v>
      </c>
      <c r="I61" s="316">
        <f>SUM(I56:I60)</f>
        <v>52269.1</v>
      </c>
      <c r="J61" s="321">
        <f>SUM(J56:J60)</f>
        <v>558688.69519</v>
      </c>
      <c r="K61" s="395">
        <f>SUM(K56:K60)</f>
        <v>1.0000000000000002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19"/>
  <sheetViews>
    <sheetView showGridLines="0" topLeftCell="A16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41" t="s">
        <v>254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</row>
    <row r="2" spans="1:16" ht="6" customHeight="1">
      <c r="A2" s="716"/>
      <c r="B2" s="716"/>
      <c r="C2" s="716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46" t="s">
        <v>41</v>
      </c>
      <c r="B3" s="746"/>
      <c r="C3" s="746"/>
      <c r="D3" s="747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725">
        <f>'3.1'!D4</f>
        <v>2021</v>
      </c>
      <c r="F4" s="726"/>
      <c r="G4" s="727"/>
      <c r="H4" s="284"/>
      <c r="I4" s="728">
        <f>E4-1</f>
        <v>2020</v>
      </c>
      <c r="J4" s="729"/>
      <c r="K4" s="729"/>
    </row>
    <row r="5" spans="1:16" ht="24.95" customHeight="1">
      <c r="A5" s="392"/>
      <c r="B5" s="285"/>
      <c r="C5" s="286"/>
      <c r="D5" s="287"/>
      <c r="E5" s="721" t="s">
        <v>65</v>
      </c>
      <c r="F5" s="724"/>
      <c r="G5" s="752" t="s">
        <v>35</v>
      </c>
      <c r="H5" s="732" t="s">
        <v>270</v>
      </c>
      <c r="I5" s="764" t="s">
        <v>65</v>
      </c>
      <c r="J5" s="765"/>
      <c r="K5" s="717" t="s">
        <v>35</v>
      </c>
    </row>
    <row r="6" spans="1:16" ht="24.95" customHeight="1">
      <c r="A6" s="392"/>
      <c r="B6" s="288"/>
      <c r="C6" s="288"/>
      <c r="D6" s="730" t="s">
        <v>211</v>
      </c>
      <c r="E6" s="723"/>
      <c r="F6" s="730"/>
      <c r="G6" s="732"/>
      <c r="H6" s="732"/>
      <c r="I6" s="764"/>
      <c r="J6" s="766"/>
      <c r="K6" s="719"/>
    </row>
    <row r="7" spans="1:16" ht="15" customHeight="1">
      <c r="A7" s="763" t="s">
        <v>210</v>
      </c>
      <c r="B7" s="763"/>
      <c r="C7" s="340" t="s">
        <v>237</v>
      </c>
      <c r="D7" s="731"/>
      <c r="E7" s="339" t="s">
        <v>278</v>
      </c>
      <c r="F7" s="596" t="s">
        <v>273</v>
      </c>
      <c r="G7" s="733"/>
      <c r="H7" s="733"/>
      <c r="I7" s="289" t="s">
        <v>279</v>
      </c>
      <c r="J7" s="290" t="s">
        <v>273</v>
      </c>
      <c r="K7" s="767"/>
    </row>
    <row r="8" spans="1:16" ht="11.1" customHeight="1">
      <c r="A8" s="706" t="str">
        <f>'3.1'!D6</f>
        <v>duben</v>
      </c>
      <c r="B8" s="707"/>
      <c r="C8" s="337" t="s">
        <v>4</v>
      </c>
      <c r="D8" s="99">
        <v>93</v>
      </c>
      <c r="E8" s="95">
        <v>12898.467000000001</v>
      </c>
      <c r="F8" s="99">
        <v>137705.40811999995</v>
      </c>
      <c r="G8" s="101">
        <f>E8/$E$13</f>
        <v>0.40277752796357713</v>
      </c>
      <c r="H8" s="101">
        <f>(E8-I8)/I8</f>
        <v>0.47636961288536278</v>
      </c>
      <c r="I8" s="98">
        <v>8736.610999999999</v>
      </c>
      <c r="J8" s="112">
        <v>93298.513500000015</v>
      </c>
      <c r="K8" s="393">
        <f>I8/$I$13</f>
        <v>0.41905828800567918</v>
      </c>
    </row>
    <row r="9" spans="1:16" ht="11.1" customHeight="1">
      <c r="A9" s="708"/>
      <c r="B9" s="709"/>
      <c r="C9" s="337" t="s">
        <v>5</v>
      </c>
      <c r="D9" s="94">
        <v>293</v>
      </c>
      <c r="E9" s="95">
        <v>3880.7330000000002</v>
      </c>
      <c r="F9" s="94">
        <v>41431.218609999996</v>
      </c>
      <c r="G9" s="97">
        <f>E9/$E$13</f>
        <v>0.12118277655993356</v>
      </c>
      <c r="H9" s="97">
        <f>(E9-I9)/I9</f>
        <v>0.56274357886055659</v>
      </c>
      <c r="I9" s="98">
        <v>2483.2819999999997</v>
      </c>
      <c r="J9" s="111">
        <v>26518.661740000007</v>
      </c>
      <c r="K9" s="394">
        <f>I9/$I$13</f>
        <v>0.11911253729338744</v>
      </c>
      <c r="L9" s="210"/>
      <c r="N9" s="210"/>
      <c r="O9" s="210"/>
      <c r="P9" s="210"/>
    </row>
    <row r="10" spans="1:16" ht="11.1" customHeight="1">
      <c r="A10" s="708"/>
      <c r="B10" s="709"/>
      <c r="C10" s="337" t="s">
        <v>6</v>
      </c>
      <c r="D10" s="94">
        <v>8891</v>
      </c>
      <c r="E10" s="95">
        <v>6166.5119999999997</v>
      </c>
      <c r="F10" s="94">
        <v>65835.07239999999</v>
      </c>
      <c r="G10" s="97">
        <f>E10/$E$13</f>
        <v>0.19256028328930358</v>
      </c>
      <c r="H10" s="97">
        <f t="shared" ref="H10:H12" si="0">(E10-I10)/I10</f>
        <v>0.54525626170247732</v>
      </c>
      <c r="I10" s="98">
        <v>3990.6080000000002</v>
      </c>
      <c r="J10" s="111">
        <v>42616.12055</v>
      </c>
      <c r="K10" s="394">
        <f>I10/$I$13</f>
        <v>0.19141259197436714</v>
      </c>
      <c r="L10" s="210"/>
      <c r="N10" s="210"/>
      <c r="O10" s="210"/>
      <c r="P10" s="210"/>
    </row>
    <row r="11" spans="1:16" ht="11.1" customHeight="1">
      <c r="A11" s="708"/>
      <c r="B11" s="709"/>
      <c r="C11" s="337" t="s">
        <v>7</v>
      </c>
      <c r="D11" s="94">
        <v>84001</v>
      </c>
      <c r="E11" s="95">
        <v>8785.2000000000007</v>
      </c>
      <c r="F11" s="94">
        <v>93792.3</v>
      </c>
      <c r="G11" s="97">
        <f>E11/$E$13</f>
        <v>0.27433346448578871</v>
      </c>
      <c r="H11" s="97">
        <f t="shared" si="0"/>
        <v>0.63494249450999396</v>
      </c>
      <c r="I11" s="98">
        <v>5373.4</v>
      </c>
      <c r="J11" s="111">
        <v>57382.5</v>
      </c>
      <c r="K11" s="394">
        <f>I11/$I$13</f>
        <v>0.25773927725175316</v>
      </c>
      <c r="L11" s="210"/>
      <c r="N11" s="210"/>
      <c r="O11" s="210"/>
      <c r="P11" s="210"/>
    </row>
    <row r="12" spans="1:16" ht="11.1" customHeight="1">
      <c r="A12" s="708"/>
      <c r="B12" s="709"/>
      <c r="C12" s="337" t="s">
        <v>107</v>
      </c>
      <c r="D12" s="94">
        <v>9</v>
      </c>
      <c r="E12" s="95">
        <v>292.88799999999998</v>
      </c>
      <c r="F12" s="94">
        <v>3126.9239000000002</v>
      </c>
      <c r="G12" s="97">
        <f>E12/$E$13</f>
        <v>9.145947701397086E-3</v>
      </c>
      <c r="H12" s="97">
        <f t="shared" si="0"/>
        <v>0.10816915690184224</v>
      </c>
      <c r="I12" s="98">
        <v>264.29899999999998</v>
      </c>
      <c r="J12" s="111">
        <v>2822.4612199999997</v>
      </c>
      <c r="K12" s="394">
        <f>I12/$I$13</f>
        <v>1.2677305474813175E-2</v>
      </c>
      <c r="L12" s="210"/>
      <c r="N12" s="210"/>
      <c r="O12" s="210"/>
      <c r="P12" s="210"/>
    </row>
    <row r="13" spans="1:16" ht="11.1" customHeight="1">
      <c r="A13" s="710"/>
      <c r="B13" s="711"/>
      <c r="C13" s="310" t="s">
        <v>0</v>
      </c>
      <c r="D13" s="311">
        <v>93287</v>
      </c>
      <c r="E13" s="312">
        <v>32023.8</v>
      </c>
      <c r="F13" s="311">
        <v>341890.92302999995</v>
      </c>
      <c r="G13" s="315">
        <f>SUM(G8:G12)</f>
        <v>1</v>
      </c>
      <c r="H13" s="315">
        <f>(E13-I13)/I13</f>
        <v>0.53604627737646438</v>
      </c>
      <c r="I13" s="316">
        <v>20848.199999999997</v>
      </c>
      <c r="J13" s="321">
        <v>222638.25701000003</v>
      </c>
      <c r="K13" s="395">
        <f>SUM(K8:K12)</f>
        <v>1.0000000000000002</v>
      </c>
      <c r="L13" s="210"/>
    </row>
    <row r="14" spans="1:16" ht="11.1" customHeight="1">
      <c r="A14" s="712" t="str">
        <f>'3.1'!E6</f>
        <v>květen</v>
      </c>
      <c r="B14" s="713"/>
      <c r="C14" s="337" t="s">
        <v>4</v>
      </c>
      <c r="D14" s="99">
        <v>97</v>
      </c>
      <c r="E14" s="95">
        <v>11365.825999999999</v>
      </c>
      <c r="F14" s="99">
        <v>121363.57973</v>
      </c>
      <c r="G14" s="101">
        <f>E14/$E$19</f>
        <v>0.50699327775324399</v>
      </c>
      <c r="H14" s="101">
        <f>(E14-I14)/I14</f>
        <v>0.249819770722848</v>
      </c>
      <c r="I14" s="98">
        <v>9093.9719999999998</v>
      </c>
      <c r="J14" s="112">
        <v>97160.982359999995</v>
      </c>
      <c r="K14" s="393">
        <f>I14/$I$19</f>
        <v>0.51430966129205569</v>
      </c>
      <c r="L14" s="210"/>
      <c r="M14" s="210"/>
    </row>
    <row r="15" spans="1:16" ht="11.1" customHeight="1">
      <c r="A15" s="712"/>
      <c r="B15" s="713"/>
      <c r="C15" s="337" t="s">
        <v>5</v>
      </c>
      <c r="D15" s="94">
        <v>302</v>
      </c>
      <c r="E15" s="95">
        <v>2664.9990000000003</v>
      </c>
      <c r="F15" s="94">
        <v>28456.624950000009</v>
      </c>
      <c r="G15" s="97">
        <f>E15/$E$19</f>
        <v>0.1188771126901923</v>
      </c>
      <c r="H15" s="97">
        <f>(E15-I15)/I15</f>
        <v>0.39701871376727083</v>
      </c>
      <c r="I15" s="98">
        <v>1907.633</v>
      </c>
      <c r="J15" s="111">
        <v>20381.953450000012</v>
      </c>
      <c r="K15" s="394">
        <f>I15/$I$19</f>
        <v>0.10788620001244209</v>
      </c>
      <c r="L15" s="211"/>
      <c r="M15" s="210"/>
    </row>
    <row r="16" spans="1:16" ht="11.1" customHeight="1">
      <c r="A16" s="712"/>
      <c r="B16" s="713"/>
      <c r="C16" s="337" t="s">
        <v>6</v>
      </c>
      <c r="D16" s="94">
        <v>8878</v>
      </c>
      <c r="E16" s="95">
        <v>3256.6179999999999</v>
      </c>
      <c r="F16" s="94">
        <v>34773.384490000004</v>
      </c>
      <c r="G16" s="97">
        <f>E16/$E$19</f>
        <v>0.14526735093518181</v>
      </c>
      <c r="H16" s="97">
        <f t="shared" ref="H16:H19" si="1">(E16-I16)/I16</f>
        <v>0.254991652960463</v>
      </c>
      <c r="I16" s="98">
        <v>2594.9319999999998</v>
      </c>
      <c r="J16" s="111">
        <v>27724.133870000001</v>
      </c>
      <c r="K16" s="394">
        <f>I16/$I$19</f>
        <v>0.14675640061305625</v>
      </c>
      <c r="L16" s="210"/>
      <c r="M16" s="210"/>
      <c r="N16" s="210"/>
      <c r="O16" s="210"/>
    </row>
    <row r="17" spans="1:20" ht="11.1" customHeight="1">
      <c r="A17" s="712"/>
      <c r="B17" s="713"/>
      <c r="C17" s="337" t="s">
        <v>7</v>
      </c>
      <c r="D17" s="94">
        <v>83961</v>
      </c>
      <c r="E17" s="95">
        <v>4807.8999999999996</v>
      </c>
      <c r="F17" s="94">
        <v>51338.8</v>
      </c>
      <c r="G17" s="97">
        <f>E17/$E$19</f>
        <v>0.21446509739897668</v>
      </c>
      <c r="H17" s="97">
        <f t="shared" si="1"/>
        <v>0.2716957177242309</v>
      </c>
      <c r="I17" s="98">
        <v>3780.7</v>
      </c>
      <c r="J17" s="111">
        <v>40393.9</v>
      </c>
      <c r="K17" s="394">
        <f>I17/$I$19</f>
        <v>0.21381751961044906</v>
      </c>
      <c r="L17" s="210"/>
      <c r="M17" s="210"/>
      <c r="N17" s="210"/>
      <c r="O17" s="210"/>
    </row>
    <row r="18" spans="1:20" ht="11.1" customHeight="1">
      <c r="A18" s="712"/>
      <c r="B18" s="713"/>
      <c r="C18" s="337" t="s">
        <v>107</v>
      </c>
      <c r="D18" s="94">
        <v>10</v>
      </c>
      <c r="E18" s="95">
        <v>322.75700000000001</v>
      </c>
      <c r="F18" s="94">
        <v>3446.37509</v>
      </c>
      <c r="G18" s="97">
        <f>E18/$E$19</f>
        <v>1.4397161222405109E-2</v>
      </c>
      <c r="H18" s="97">
        <f t="shared" si="1"/>
        <v>5.9390211479569209E-2</v>
      </c>
      <c r="I18" s="98">
        <v>304.66300000000001</v>
      </c>
      <c r="J18" s="111">
        <v>3255.0596199999995</v>
      </c>
      <c r="K18" s="394">
        <f>I18/$I$19</f>
        <v>1.7230218471996787E-2</v>
      </c>
      <c r="L18" s="210"/>
      <c r="M18" s="210"/>
      <c r="N18" s="210"/>
      <c r="O18" s="210"/>
    </row>
    <row r="19" spans="1:20" ht="11.1" customHeight="1">
      <c r="A19" s="712"/>
      <c r="B19" s="713"/>
      <c r="C19" s="310" t="s">
        <v>0</v>
      </c>
      <c r="D19" s="311">
        <v>93248</v>
      </c>
      <c r="E19" s="312">
        <v>22418.100000000002</v>
      </c>
      <c r="F19" s="311">
        <v>239378.76425999997</v>
      </c>
      <c r="G19" s="315">
        <f>SUM(G14:G18)</f>
        <v>0.99999999999999989</v>
      </c>
      <c r="H19" s="315">
        <f t="shared" si="1"/>
        <v>0.26785582997302326</v>
      </c>
      <c r="I19" s="316">
        <v>17681.900000000001</v>
      </c>
      <c r="J19" s="321">
        <v>188916.02929999999</v>
      </c>
      <c r="K19" s="395">
        <f>SUM(K14:K18)</f>
        <v>0.99999999999999989</v>
      </c>
      <c r="L19" s="210"/>
      <c r="M19" s="210"/>
      <c r="N19" s="210"/>
      <c r="O19" s="210"/>
    </row>
    <row r="20" spans="1:20" ht="11.1" customHeight="1">
      <c r="A20" s="712" t="str">
        <f>'3.1'!F6</f>
        <v>červen</v>
      </c>
      <c r="B20" s="713"/>
      <c r="C20" s="336" t="s">
        <v>4</v>
      </c>
      <c r="D20" s="99">
        <v>93</v>
      </c>
      <c r="E20" s="242">
        <v>7463.52</v>
      </c>
      <c r="F20" s="99">
        <v>79750.556870000029</v>
      </c>
      <c r="G20" s="101">
        <f>E20/$E$25</f>
        <v>0.65035901010805164</v>
      </c>
      <c r="H20" s="101">
        <f>(E20-I20)/I20</f>
        <v>6.8539843179116183E-2</v>
      </c>
      <c r="I20" s="454">
        <v>6984.7840000000006</v>
      </c>
      <c r="J20" s="112">
        <v>74815.156939999972</v>
      </c>
      <c r="K20" s="393">
        <f>I20/$I$25</f>
        <v>0.62005947783784743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712"/>
      <c r="B21" s="713"/>
      <c r="C21" s="337" t="s">
        <v>5</v>
      </c>
      <c r="D21" s="94">
        <v>293</v>
      </c>
      <c r="E21" s="95">
        <v>1249.3509999999999</v>
      </c>
      <c r="F21" s="94">
        <v>13350.058570000001</v>
      </c>
      <c r="G21" s="97">
        <f>E21/$E$25</f>
        <v>0.10886641686998953</v>
      </c>
      <c r="H21" s="97">
        <f t="shared" ref="H21:H25" si="2">(E21-I21)/I21</f>
        <v>5.5167474500245298E-2</v>
      </c>
      <c r="I21" s="98">
        <v>1184.0309999999999</v>
      </c>
      <c r="J21" s="111">
        <v>12681.953959999973</v>
      </c>
      <c r="K21" s="394">
        <f>I21/$I$25</f>
        <v>0.10510985645423312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712"/>
      <c r="B22" s="713"/>
      <c r="C22" s="337" t="s">
        <v>6</v>
      </c>
      <c r="D22" s="94">
        <v>8878</v>
      </c>
      <c r="E22" s="95">
        <v>945.15299999999991</v>
      </c>
      <c r="F22" s="94">
        <v>10099.031150000001</v>
      </c>
      <c r="G22" s="97">
        <f>E22/$E$25</f>
        <v>8.2359097246427315E-2</v>
      </c>
      <c r="H22" s="97">
        <f t="shared" si="2"/>
        <v>-0.14414983012539584</v>
      </c>
      <c r="I22" s="98">
        <v>1104.3440000000001</v>
      </c>
      <c r="J22" s="111">
        <v>11828.885380000002</v>
      </c>
      <c r="K22" s="394">
        <f>I22/$I$25</f>
        <v>9.8035810984757693E-2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712"/>
      <c r="B23" s="713"/>
      <c r="C23" s="337" t="s">
        <v>7</v>
      </c>
      <c r="D23" s="94">
        <v>83938</v>
      </c>
      <c r="E23" s="95">
        <v>1491.9</v>
      </c>
      <c r="F23" s="94">
        <v>15941.2</v>
      </c>
      <c r="G23" s="97">
        <f>E23/$E$25</f>
        <v>0.13000174276751483</v>
      </c>
      <c r="H23" s="97">
        <f t="shared" si="2"/>
        <v>-0.1021304766490129</v>
      </c>
      <c r="I23" s="98">
        <v>1661.6</v>
      </c>
      <c r="J23" s="111">
        <v>17797.5</v>
      </c>
      <c r="K23" s="394">
        <f>I23/$I$25</f>
        <v>0.14750503786163854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712"/>
      <c r="B24" s="713"/>
      <c r="C24" s="337" t="s">
        <v>107</v>
      </c>
      <c r="D24" s="94">
        <v>10</v>
      </c>
      <c r="E24" s="95">
        <v>326.07600000000002</v>
      </c>
      <c r="F24" s="94">
        <v>3484.2326900000003</v>
      </c>
      <c r="G24" s="97">
        <f>E24/$E$25</f>
        <v>2.8413733008016733E-2</v>
      </c>
      <c r="H24" s="97">
        <f t="shared" si="2"/>
        <v>-1.1714215571874827E-2</v>
      </c>
      <c r="I24" s="98">
        <v>329.94099999999997</v>
      </c>
      <c r="J24" s="111">
        <v>3534.0644800000005</v>
      </c>
      <c r="K24" s="394">
        <f>I24/$I$25</f>
        <v>2.9289816861523162E-2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712"/>
      <c r="B25" s="713"/>
      <c r="C25" s="310" t="s">
        <v>0</v>
      </c>
      <c r="D25" s="311">
        <v>93212</v>
      </c>
      <c r="E25" s="312">
        <v>11476</v>
      </c>
      <c r="F25" s="311">
        <v>122625.07928000002</v>
      </c>
      <c r="G25" s="315">
        <f>SUM(G20:G24)</f>
        <v>1</v>
      </c>
      <c r="H25" s="315">
        <f t="shared" si="2"/>
        <v>1.8757712145019333E-2</v>
      </c>
      <c r="I25" s="316">
        <v>11264.7</v>
      </c>
      <c r="J25" s="321">
        <v>120657.56075999995</v>
      </c>
      <c r="K25" s="395">
        <f>SUM(K20:K24)</f>
        <v>1</v>
      </c>
    </row>
    <row r="26" spans="1:20" ht="11.1" customHeight="1">
      <c r="A26" s="714" t="str">
        <f>'3.1'!G6</f>
        <v>II. čtvrtletí</v>
      </c>
      <c r="B26" s="715"/>
      <c r="C26" s="337" t="s">
        <v>4</v>
      </c>
      <c r="D26" s="94">
        <f>D20</f>
        <v>93</v>
      </c>
      <c r="E26" s="95">
        <f>E8+E14+E20</f>
        <v>31727.812999999998</v>
      </c>
      <c r="F26" s="94">
        <f>F8+F14+F20</f>
        <v>338819.54472000001</v>
      </c>
      <c r="G26" s="97">
        <f>E26/$E$31</f>
        <v>0.48132317625409782</v>
      </c>
      <c r="H26" s="97">
        <f>(E26-I26)/I26</f>
        <v>0.27855505824274129</v>
      </c>
      <c r="I26" s="98">
        <f>I8+I14+I20</f>
        <v>24815.366999999998</v>
      </c>
      <c r="J26" s="111">
        <f>J8+J14+J20</f>
        <v>265274.65279999998</v>
      </c>
      <c r="K26" s="394">
        <f>I26/$I$31</f>
        <v>0.49835257898415097</v>
      </c>
    </row>
    <row r="27" spans="1:20" ht="11.1" customHeight="1">
      <c r="A27" s="712"/>
      <c r="B27" s="713"/>
      <c r="C27" s="337" t="s">
        <v>5</v>
      </c>
      <c r="D27" s="94">
        <f>D21</f>
        <v>293</v>
      </c>
      <c r="E27" s="95">
        <f t="shared" ref="E27:F30" si="3">E9+E15+E21</f>
        <v>7795.0829999999996</v>
      </c>
      <c r="F27" s="94">
        <f t="shared" si="3"/>
        <v>83237.902130000002</v>
      </c>
      <c r="G27" s="97">
        <f>E27/$E$31</f>
        <v>0.11825441951275752</v>
      </c>
      <c r="H27" s="97">
        <f t="shared" ref="H27:H30" si="4">(E27-I27)/I27</f>
        <v>0.39823470935861977</v>
      </c>
      <c r="I27" s="98">
        <f t="shared" ref="I27:J27" si="5">I9+I15+I21</f>
        <v>5574.9459999999999</v>
      </c>
      <c r="J27" s="111">
        <f t="shared" si="5"/>
        <v>59582.569149999996</v>
      </c>
      <c r="K27" s="394">
        <f>I27/$I$31</f>
        <v>0.11195839726236476</v>
      </c>
    </row>
    <row r="28" spans="1:20" ht="11.1" customHeight="1">
      <c r="A28" s="712"/>
      <c r="B28" s="713"/>
      <c r="C28" s="337" t="s">
        <v>6</v>
      </c>
      <c r="D28" s="94">
        <f>D22</f>
        <v>8878</v>
      </c>
      <c r="E28" s="95">
        <f t="shared" si="3"/>
        <v>10368.282999999999</v>
      </c>
      <c r="F28" s="94">
        <f t="shared" si="3"/>
        <v>110707.48804</v>
      </c>
      <c r="G28" s="97">
        <f>E28/$E$31</f>
        <v>0.15729085726335332</v>
      </c>
      <c r="H28" s="97">
        <f t="shared" si="4"/>
        <v>0.3483016128721837</v>
      </c>
      <c r="I28" s="98">
        <f t="shared" ref="I28:J28" si="6">I10+I16+I22</f>
        <v>7689.884</v>
      </c>
      <c r="J28" s="111">
        <f t="shared" si="6"/>
        <v>82169.139800000004</v>
      </c>
      <c r="K28" s="394">
        <f>I28/$I$31</f>
        <v>0.15443146673949892</v>
      </c>
    </row>
    <row r="29" spans="1:20" ht="11.1" customHeight="1">
      <c r="A29" s="712"/>
      <c r="B29" s="713"/>
      <c r="C29" s="337" t="s">
        <v>7</v>
      </c>
      <c r="D29" s="94">
        <f>D23</f>
        <v>83938</v>
      </c>
      <c r="E29" s="95">
        <f t="shared" si="3"/>
        <v>15085</v>
      </c>
      <c r="F29" s="94">
        <f t="shared" si="3"/>
        <v>161072.30000000002</v>
      </c>
      <c r="G29" s="97">
        <f>E29/$E$31</f>
        <v>0.22884527571418384</v>
      </c>
      <c r="H29" s="97">
        <f t="shared" si="4"/>
        <v>0.39473173257394356</v>
      </c>
      <c r="I29" s="98">
        <f t="shared" ref="I29:J29" si="7">I11+I17+I23</f>
        <v>10815.699999999999</v>
      </c>
      <c r="J29" s="111">
        <f t="shared" si="7"/>
        <v>115573.9</v>
      </c>
      <c r="K29" s="394">
        <f>I29/$I$31</f>
        <v>0.21720541100677179</v>
      </c>
    </row>
    <row r="30" spans="1:20" ht="11.1" customHeight="1">
      <c r="A30" s="712"/>
      <c r="B30" s="713"/>
      <c r="C30" s="337" t="s">
        <v>107</v>
      </c>
      <c r="D30" s="94">
        <f>D24</f>
        <v>10</v>
      </c>
      <c r="E30" s="95">
        <f>E12+E18+E24</f>
        <v>941.721</v>
      </c>
      <c r="F30" s="94">
        <f t="shared" si="3"/>
        <v>10057.53168</v>
      </c>
      <c r="G30" s="97">
        <f>E30/$E$31</f>
        <v>1.4286271255607353E-2</v>
      </c>
      <c r="H30" s="97">
        <f t="shared" si="4"/>
        <v>4.7633615640397219E-2</v>
      </c>
      <c r="I30" s="98">
        <f>I12+I18+I24</f>
        <v>898.90300000000002</v>
      </c>
      <c r="J30" s="111">
        <f t="shared" ref="J30" si="8">J12+J18+J24</f>
        <v>9611.5853200000001</v>
      </c>
      <c r="K30" s="394">
        <f>I30/$I$31</f>
        <v>1.8052146007213606E-2</v>
      </c>
    </row>
    <row r="31" spans="1:20" ht="11.1" customHeight="1">
      <c r="A31" s="712"/>
      <c r="B31" s="713"/>
      <c r="C31" s="310" t="s">
        <v>0</v>
      </c>
      <c r="D31" s="311">
        <f>SUM(D26:D30)</f>
        <v>93212</v>
      </c>
      <c r="E31" s="312">
        <f>SUM(E26:E30)</f>
        <v>65917.900000000009</v>
      </c>
      <c r="F31" s="311">
        <f>SUM(F26:F30)</f>
        <v>703894.76657000009</v>
      </c>
      <c r="G31" s="315">
        <f>SUM(G26:G30)</f>
        <v>0.99999999999999978</v>
      </c>
      <c r="H31" s="315">
        <f>(E31-I31)/I31</f>
        <v>0.32379083759750044</v>
      </c>
      <c r="I31" s="316">
        <f>SUM(I26:I30)</f>
        <v>49794.799999999996</v>
      </c>
      <c r="J31" s="321">
        <f>SUM(J26:J30)</f>
        <v>532211.8470699999</v>
      </c>
      <c r="K31" s="395">
        <f>SUM(K26:K30)</f>
        <v>1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68" t="s">
        <v>42</v>
      </c>
      <c r="B33" s="769"/>
      <c r="C33" s="769"/>
      <c r="D33" s="770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725">
        <f>'3.1'!D4</f>
        <v>2021</v>
      </c>
      <c r="F34" s="737"/>
      <c r="G34" s="738"/>
      <c r="H34" s="296"/>
      <c r="I34" s="728">
        <f>E34-1</f>
        <v>2020</v>
      </c>
      <c r="J34" s="739"/>
      <c r="K34" s="739"/>
    </row>
    <row r="35" spans="1:11" ht="24.95" customHeight="1">
      <c r="A35" s="392"/>
      <c r="B35" s="285"/>
      <c r="C35" s="286"/>
      <c r="D35" s="287"/>
      <c r="E35" s="721" t="s">
        <v>65</v>
      </c>
      <c r="F35" s="724"/>
      <c r="G35" s="752" t="s">
        <v>35</v>
      </c>
      <c r="H35" s="732" t="s">
        <v>270</v>
      </c>
      <c r="I35" s="764" t="s">
        <v>65</v>
      </c>
      <c r="J35" s="765"/>
      <c r="K35" s="717" t="s">
        <v>35</v>
      </c>
    </row>
    <row r="36" spans="1:11" ht="24.95" customHeight="1">
      <c r="A36" s="392"/>
      <c r="B36" s="288"/>
      <c r="C36" s="288"/>
      <c r="D36" s="730" t="s">
        <v>211</v>
      </c>
      <c r="E36" s="723"/>
      <c r="F36" s="730"/>
      <c r="G36" s="732"/>
      <c r="H36" s="732"/>
      <c r="I36" s="764"/>
      <c r="J36" s="766"/>
      <c r="K36" s="719"/>
    </row>
    <row r="37" spans="1:11" ht="15" customHeight="1">
      <c r="A37" s="763" t="s">
        <v>210</v>
      </c>
      <c r="B37" s="763"/>
      <c r="C37" s="340" t="s">
        <v>237</v>
      </c>
      <c r="D37" s="731"/>
      <c r="E37" s="339" t="s">
        <v>278</v>
      </c>
      <c r="F37" s="596" t="s">
        <v>273</v>
      </c>
      <c r="G37" s="733"/>
      <c r="H37" s="733"/>
      <c r="I37" s="289" t="s">
        <v>279</v>
      </c>
      <c r="J37" s="290" t="s">
        <v>273</v>
      </c>
      <c r="K37" s="767"/>
    </row>
    <row r="38" spans="1:11" ht="11.1" customHeight="1">
      <c r="A38" s="706" t="str">
        <f>'3.1'!D6</f>
        <v>duben</v>
      </c>
      <c r="B38" s="707"/>
      <c r="C38" s="337" t="s">
        <v>4</v>
      </c>
      <c r="D38" s="99">
        <v>173</v>
      </c>
      <c r="E38" s="95">
        <v>42669.881000000001</v>
      </c>
      <c r="F38" s="99">
        <v>455367.67242000002</v>
      </c>
      <c r="G38" s="101">
        <f>E38/$E$43</f>
        <v>0.50651224382510951</v>
      </c>
      <c r="H38" s="101">
        <f>(E38-I38)/I38</f>
        <v>0.16995251410801634</v>
      </c>
      <c r="I38" s="98">
        <v>36471.463999999993</v>
      </c>
      <c r="J38" s="112">
        <v>389294.45639000001</v>
      </c>
      <c r="K38" s="393">
        <f>I38/$I$43</f>
        <v>0.57420268969548427</v>
      </c>
    </row>
    <row r="39" spans="1:11" ht="11.1" customHeight="1">
      <c r="A39" s="708"/>
      <c r="B39" s="709"/>
      <c r="C39" s="337" t="s">
        <v>5</v>
      </c>
      <c r="D39" s="94">
        <v>469</v>
      </c>
      <c r="E39" s="95">
        <v>5186.7330000000002</v>
      </c>
      <c r="F39" s="94">
        <v>55366.554349999948</v>
      </c>
      <c r="G39" s="97">
        <f t="shared" ref="G39" si="9">E39/$E$43</f>
        <v>6.1569043746612311E-2</v>
      </c>
      <c r="H39" s="97">
        <f>(E39-I39)/I39</f>
        <v>0.40979536121648197</v>
      </c>
      <c r="I39" s="98">
        <v>3679.0680000000002</v>
      </c>
      <c r="J39" s="111">
        <v>39281.584569999985</v>
      </c>
      <c r="K39" s="394">
        <f t="shared" ref="K39:K42" si="10">I39/$I$43</f>
        <v>5.7922839104363529E-2</v>
      </c>
    </row>
    <row r="40" spans="1:11" ht="11.1" customHeight="1">
      <c r="A40" s="708"/>
      <c r="B40" s="709"/>
      <c r="C40" s="337" t="s">
        <v>6</v>
      </c>
      <c r="D40" s="94">
        <v>18396</v>
      </c>
      <c r="E40" s="95">
        <v>9915.8829999999998</v>
      </c>
      <c r="F40" s="94">
        <v>105863.49436</v>
      </c>
      <c r="G40" s="97">
        <f>E40/$E$43</f>
        <v>0.11770635469635497</v>
      </c>
      <c r="H40" s="97">
        <f t="shared" ref="H40:H42" si="11">(E40-I40)/I40</f>
        <v>0.49912570126831529</v>
      </c>
      <c r="I40" s="98">
        <v>6614.4439999999995</v>
      </c>
      <c r="J40" s="111">
        <v>70635.184310000011</v>
      </c>
      <c r="K40" s="394">
        <f t="shared" si="10"/>
        <v>0.10413707373085321</v>
      </c>
    </row>
    <row r="41" spans="1:11" ht="11.1" customHeight="1">
      <c r="A41" s="708"/>
      <c r="B41" s="709"/>
      <c r="C41" s="337" t="s">
        <v>7</v>
      </c>
      <c r="D41" s="94">
        <v>359242</v>
      </c>
      <c r="E41" s="95">
        <v>24444.3</v>
      </c>
      <c r="F41" s="94">
        <v>260970.5</v>
      </c>
      <c r="G41" s="97">
        <f>E41/$E$43</f>
        <v>0.2901657316957158</v>
      </c>
      <c r="H41" s="97">
        <f t="shared" si="11"/>
        <v>0.59682129068924283</v>
      </c>
      <c r="I41" s="98">
        <v>15308.1</v>
      </c>
      <c r="J41" s="111">
        <v>163476.29999999999</v>
      </c>
      <c r="K41" s="394">
        <f t="shared" si="10"/>
        <v>0.24100903089953957</v>
      </c>
    </row>
    <row r="42" spans="1:11" ht="11.1" customHeight="1">
      <c r="A42" s="708"/>
      <c r="B42" s="709"/>
      <c r="C42" s="337" t="s">
        <v>107</v>
      </c>
      <c r="D42" s="94">
        <v>32</v>
      </c>
      <c r="E42" s="95">
        <v>2025.749</v>
      </c>
      <c r="F42" s="94">
        <v>21619.354620000002</v>
      </c>
      <c r="G42" s="97">
        <f>E42/$E$43</f>
        <v>2.4046626036207407E-2</v>
      </c>
      <c r="H42" s="97">
        <f t="shared" si="11"/>
        <v>0.40323185079843804</v>
      </c>
      <c r="I42" s="98">
        <v>1443.6310000000001</v>
      </c>
      <c r="J42" s="111">
        <v>15411.233340000001</v>
      </c>
      <c r="K42" s="394">
        <f t="shared" si="10"/>
        <v>2.2728366569759358E-2</v>
      </c>
    </row>
    <row r="43" spans="1:11" ht="11.1" customHeight="1">
      <c r="A43" s="710"/>
      <c r="B43" s="711"/>
      <c r="C43" s="310" t="s">
        <v>0</v>
      </c>
      <c r="D43" s="311">
        <v>378312</v>
      </c>
      <c r="E43" s="312">
        <v>84242.546000000002</v>
      </c>
      <c r="F43" s="311">
        <v>899187.57574999996</v>
      </c>
      <c r="G43" s="315">
        <f>SUM(G38:G42)</f>
        <v>1</v>
      </c>
      <c r="H43" s="315">
        <f>(E43-I43)/I43</f>
        <v>0.32630531365550813</v>
      </c>
      <c r="I43" s="316">
        <v>63516.706999999995</v>
      </c>
      <c r="J43" s="321">
        <v>678098.75861000014</v>
      </c>
      <c r="K43" s="395">
        <f>SUM(K38:K42)</f>
        <v>1</v>
      </c>
    </row>
    <row r="44" spans="1:11" ht="11.1" customHeight="1">
      <c r="A44" s="706" t="str">
        <f>'3.1'!E6</f>
        <v>květen</v>
      </c>
      <c r="B44" s="707"/>
      <c r="C44" s="337" t="s">
        <v>4</v>
      </c>
      <c r="D44" s="99">
        <v>181</v>
      </c>
      <c r="E44" s="95">
        <v>38750.220999999998</v>
      </c>
      <c r="F44" s="99">
        <v>413590.44295999996</v>
      </c>
      <c r="G44" s="101">
        <f>E44/$E$49</f>
        <v>0.61666597202624962</v>
      </c>
      <c r="H44" s="101">
        <f>(E44-I44)/I44</f>
        <v>5.8535649529067681E-2</v>
      </c>
      <c r="I44" s="98">
        <v>36607.383999999998</v>
      </c>
      <c r="J44" s="112">
        <v>390992.69774999999</v>
      </c>
      <c r="K44" s="393">
        <f>I44/$I$49</f>
        <v>0.65009462207597446</v>
      </c>
    </row>
    <row r="45" spans="1:11" ht="11.1" customHeight="1">
      <c r="A45" s="708"/>
      <c r="B45" s="709"/>
      <c r="C45" s="337" t="s">
        <v>5</v>
      </c>
      <c r="D45" s="94">
        <v>459</v>
      </c>
      <c r="E45" s="95">
        <v>3366.6089999999999</v>
      </c>
      <c r="F45" s="94">
        <v>35942.138520000008</v>
      </c>
      <c r="G45" s="97">
        <f t="shared" ref="G45:G48" si="12">E45/$E$49</f>
        <v>5.3575777320529865E-2</v>
      </c>
      <c r="H45" s="97">
        <f>(E45-I45)/I45</f>
        <v>0.11843313471392421</v>
      </c>
      <c r="I45" s="98">
        <v>3010.1120000000001</v>
      </c>
      <c r="J45" s="111">
        <v>32155.45155999999</v>
      </c>
      <c r="K45" s="394">
        <f t="shared" ref="K45:K48" si="13">I45/$I$49</f>
        <v>5.3455270746643788E-2</v>
      </c>
    </row>
    <row r="46" spans="1:11" ht="11.1" customHeight="1">
      <c r="A46" s="708"/>
      <c r="B46" s="709"/>
      <c r="C46" s="337" t="s">
        <v>6</v>
      </c>
      <c r="D46" s="94">
        <v>18371</v>
      </c>
      <c r="E46" s="95">
        <v>5239.313000000001</v>
      </c>
      <c r="F46" s="94">
        <v>55942.520400000001</v>
      </c>
      <c r="G46" s="97">
        <f t="shared" si="12"/>
        <v>8.3377744965500114E-2</v>
      </c>
      <c r="H46" s="97">
        <f t="shared" ref="H46:H48" si="14">(E46-I46)/I46</f>
        <v>0.21775614350209399</v>
      </c>
      <c r="I46" s="98">
        <v>4302.4319999999998</v>
      </c>
      <c r="J46" s="111">
        <v>45966.90683</v>
      </c>
      <c r="K46" s="394">
        <f t="shared" si="13"/>
        <v>7.6405019955743878E-2</v>
      </c>
    </row>
    <row r="47" spans="1:11" ht="11.1" customHeight="1">
      <c r="A47" s="708"/>
      <c r="B47" s="709"/>
      <c r="C47" s="337" t="s">
        <v>7</v>
      </c>
      <c r="D47" s="94">
        <v>359067</v>
      </c>
      <c r="E47" s="95">
        <v>13379.498</v>
      </c>
      <c r="F47" s="94">
        <v>142864.978</v>
      </c>
      <c r="G47" s="97">
        <f t="shared" si="12"/>
        <v>0.21291958926874927</v>
      </c>
      <c r="H47" s="97">
        <f t="shared" si="14"/>
        <v>0.24218941778310077</v>
      </c>
      <c r="I47" s="98">
        <v>10770.9</v>
      </c>
      <c r="J47" s="111">
        <v>115077.7</v>
      </c>
      <c r="K47" s="394">
        <f t="shared" si="13"/>
        <v>0.19127573182825938</v>
      </c>
    </row>
    <row r="48" spans="1:11" ht="11.1" customHeight="1">
      <c r="A48" s="708"/>
      <c r="B48" s="709"/>
      <c r="C48" s="337" t="s">
        <v>107</v>
      </c>
      <c r="D48" s="94">
        <v>32</v>
      </c>
      <c r="E48" s="95">
        <v>2102.6260000000002</v>
      </c>
      <c r="F48" s="94">
        <v>22443.070490000002</v>
      </c>
      <c r="G48" s="97">
        <f t="shared" si="12"/>
        <v>3.3460916418971268E-2</v>
      </c>
      <c r="H48" s="97">
        <f t="shared" si="14"/>
        <v>0.29789565235641141</v>
      </c>
      <c r="I48" s="98">
        <v>1620.027</v>
      </c>
      <c r="J48" s="111">
        <v>17303.615600000001</v>
      </c>
      <c r="K48" s="394">
        <f t="shared" si="13"/>
        <v>2.8769355393378417E-2</v>
      </c>
    </row>
    <row r="49" spans="1:11" ht="11.1" customHeight="1">
      <c r="A49" s="710"/>
      <c r="B49" s="711"/>
      <c r="C49" s="310" t="s">
        <v>0</v>
      </c>
      <c r="D49" s="311">
        <v>378110</v>
      </c>
      <c r="E49" s="312">
        <v>62838.266999999993</v>
      </c>
      <c r="F49" s="311">
        <v>670783.15036999981</v>
      </c>
      <c r="G49" s="315">
        <f>SUM(G44:G48)</f>
        <v>1</v>
      </c>
      <c r="H49" s="315">
        <f t="shared" ref="H49" si="15">(E49-I49)/I49</f>
        <v>0.11591747275014717</v>
      </c>
      <c r="I49" s="316">
        <v>56310.855000000003</v>
      </c>
      <c r="J49" s="321">
        <v>601496.37173999997</v>
      </c>
      <c r="K49" s="395">
        <f>SUM(K44:K48)</f>
        <v>1</v>
      </c>
    </row>
    <row r="50" spans="1:11" ht="11.1" customHeight="1">
      <c r="A50" s="712" t="str">
        <f>'3.1'!F6</f>
        <v>červen</v>
      </c>
      <c r="B50" s="713"/>
      <c r="C50" s="336" t="s">
        <v>4</v>
      </c>
      <c r="D50" s="99">
        <v>183</v>
      </c>
      <c r="E50" s="242">
        <v>33562.906999999999</v>
      </c>
      <c r="F50" s="99">
        <v>358446.58495999995</v>
      </c>
      <c r="G50" s="101">
        <f>E50/$E$55</f>
        <v>0.76604436354759009</v>
      </c>
      <c r="H50" s="101">
        <f>(E50-I50)/I50</f>
        <v>-4.7127632159939866E-3</v>
      </c>
      <c r="I50" s="454">
        <v>33721.83</v>
      </c>
      <c r="J50" s="112">
        <v>361008.44164999988</v>
      </c>
      <c r="K50" s="393">
        <f>I50/$I$55</f>
        <v>0.76202727665553094</v>
      </c>
    </row>
    <row r="51" spans="1:11" ht="11.1" customHeight="1">
      <c r="A51" s="712"/>
      <c r="B51" s="713"/>
      <c r="C51" s="337" t="s">
        <v>5</v>
      </c>
      <c r="D51" s="94">
        <v>479</v>
      </c>
      <c r="E51" s="95">
        <v>2438.3490000000002</v>
      </c>
      <c r="F51" s="94">
        <v>26050.90545999998</v>
      </c>
      <c r="G51" s="97">
        <f t="shared" ref="G51:G54" si="16">E51/$E$55</f>
        <v>5.5653209890665994E-2</v>
      </c>
      <c r="H51" s="97">
        <f t="shared" ref="H51:H54" si="17">(E51-I51)/I51</f>
        <v>0.11218304697274552</v>
      </c>
      <c r="I51" s="98">
        <v>2192.3989999999999</v>
      </c>
      <c r="J51" s="111">
        <v>23478.329900000001</v>
      </c>
      <c r="K51" s="394">
        <f t="shared" ref="K51:K54" si="18">I51/$I$55</f>
        <v>4.9542620887191156E-2</v>
      </c>
    </row>
    <row r="52" spans="1:11" ht="11.1" customHeight="1">
      <c r="A52" s="712"/>
      <c r="B52" s="713"/>
      <c r="C52" s="337" t="s">
        <v>6</v>
      </c>
      <c r="D52" s="94">
        <v>18360</v>
      </c>
      <c r="E52" s="95">
        <v>1522.309</v>
      </c>
      <c r="F52" s="94">
        <v>16265.27067</v>
      </c>
      <c r="G52" s="97">
        <f t="shared" si="16"/>
        <v>3.4745388086549485E-2</v>
      </c>
      <c r="H52" s="97">
        <f t="shared" si="17"/>
        <v>-0.16925208572538722</v>
      </c>
      <c r="I52" s="98">
        <v>1832.4560000000001</v>
      </c>
      <c r="J52" s="111">
        <v>19626.833880000002</v>
      </c>
      <c r="K52" s="394">
        <f t="shared" si="18"/>
        <v>4.1408827909727546E-2</v>
      </c>
    </row>
    <row r="53" spans="1:11" ht="11.1" customHeight="1">
      <c r="A53" s="712"/>
      <c r="B53" s="713"/>
      <c r="C53" s="337" t="s">
        <v>7</v>
      </c>
      <c r="D53" s="94">
        <v>358943</v>
      </c>
      <c r="E53" s="95">
        <v>4151</v>
      </c>
      <c r="F53" s="94">
        <v>44355.199999999997</v>
      </c>
      <c r="G53" s="97">
        <f t="shared" si="16"/>
        <v>9.4742989726308471E-2</v>
      </c>
      <c r="H53" s="97">
        <f t="shared" si="17"/>
        <v>-0.12309609818957683</v>
      </c>
      <c r="I53" s="98">
        <v>4733.7</v>
      </c>
      <c r="J53" s="111">
        <v>50703.199999999997</v>
      </c>
      <c r="K53" s="394">
        <f t="shared" si="18"/>
        <v>0.10696953633608516</v>
      </c>
    </row>
    <row r="54" spans="1:11" ht="11.1" customHeight="1">
      <c r="A54" s="712"/>
      <c r="B54" s="713"/>
      <c r="C54" s="337" t="s">
        <v>107</v>
      </c>
      <c r="D54" s="94">
        <v>31</v>
      </c>
      <c r="E54" s="95">
        <v>2138.703</v>
      </c>
      <c r="F54" s="94">
        <v>22842.174129999999</v>
      </c>
      <c r="G54" s="97">
        <f t="shared" si="16"/>
        <v>4.8814048748885834E-2</v>
      </c>
      <c r="H54" s="97">
        <f t="shared" si="17"/>
        <v>0.20666993530245126</v>
      </c>
      <c r="I54" s="98">
        <v>1772.4010000000001</v>
      </c>
      <c r="J54" s="111">
        <v>18975.721569999998</v>
      </c>
      <c r="K54" s="394">
        <f t="shared" si="18"/>
        <v>4.0051738211465383E-2</v>
      </c>
    </row>
    <row r="55" spans="1:11" ht="11.1" customHeight="1">
      <c r="A55" s="712"/>
      <c r="B55" s="713"/>
      <c r="C55" s="310" t="s">
        <v>0</v>
      </c>
      <c r="D55" s="311">
        <v>377996</v>
      </c>
      <c r="E55" s="312">
        <v>43813.268000000004</v>
      </c>
      <c r="F55" s="311">
        <v>467960.13521999994</v>
      </c>
      <c r="G55" s="315">
        <f>SUM(G50:G54)</f>
        <v>0.99999999999999989</v>
      </c>
      <c r="H55" s="315">
        <f t="shared" ref="H55" si="19">(E55-I55)/I55</f>
        <v>-9.9319848472362669E-3</v>
      </c>
      <c r="I55" s="316">
        <v>44252.785999999993</v>
      </c>
      <c r="J55" s="321">
        <v>473792.52699999989</v>
      </c>
      <c r="K55" s="395">
        <f>SUM(K50:K54)</f>
        <v>1.0000000000000002</v>
      </c>
    </row>
    <row r="56" spans="1:11" ht="11.1" customHeight="1">
      <c r="A56" s="714" t="str">
        <f>'3.1'!G6</f>
        <v>II. čtvrtletí</v>
      </c>
      <c r="B56" s="715"/>
      <c r="C56" s="337" t="s">
        <v>4</v>
      </c>
      <c r="D56" s="94">
        <f>D50</f>
        <v>183</v>
      </c>
      <c r="E56" s="95">
        <f>E38+E44+E50</f>
        <v>114983.00899999999</v>
      </c>
      <c r="F56" s="94">
        <f>F38+F44+F50</f>
        <v>1227404.70034</v>
      </c>
      <c r="G56" s="97">
        <f>E56/$E$61</f>
        <v>0.60233930982909845</v>
      </c>
      <c r="H56" s="97">
        <f>(E56-I56)/I56</f>
        <v>7.6613099778261626E-2</v>
      </c>
      <c r="I56" s="98">
        <f>I38+I44+I50</f>
        <v>106800.678</v>
      </c>
      <c r="J56" s="111">
        <f>J38+J44+J50</f>
        <v>1141295.5957899999</v>
      </c>
      <c r="K56" s="394">
        <f>I56/$I$61</f>
        <v>0.65090475064082631</v>
      </c>
    </row>
    <row r="57" spans="1:11" ht="11.1" customHeight="1">
      <c r="A57" s="712"/>
      <c r="B57" s="713"/>
      <c r="C57" s="337" t="s">
        <v>5</v>
      </c>
      <c r="D57" s="94">
        <f>D51</f>
        <v>479</v>
      </c>
      <c r="E57" s="95">
        <f t="shared" ref="E57:F58" si="20">E39+E45+E51</f>
        <v>10991.691000000001</v>
      </c>
      <c r="F57" s="94">
        <f t="shared" si="20"/>
        <v>117359.59832999994</v>
      </c>
      <c r="G57" s="97">
        <f t="shared" ref="G57:G60" si="21">E57/$E$61</f>
        <v>5.7580051421290544E-2</v>
      </c>
      <c r="H57" s="97">
        <f t="shared" ref="H57:H60" si="22">(E57-I57)/I57</f>
        <v>0.23758297933284173</v>
      </c>
      <c r="I57" s="98">
        <f t="shared" ref="I57:J57" si="23">I39+I45+I51</f>
        <v>8881.5789999999997</v>
      </c>
      <c r="J57" s="111">
        <f t="shared" si="23"/>
        <v>94915.366029999976</v>
      </c>
      <c r="K57" s="394">
        <f t="shared" ref="K57:K60" si="24">I57/$I$61</f>
        <v>5.4129450042365829E-2</v>
      </c>
    </row>
    <row r="58" spans="1:11" ht="11.1" customHeight="1">
      <c r="A58" s="712"/>
      <c r="B58" s="713"/>
      <c r="C58" s="337" t="s">
        <v>6</v>
      </c>
      <c r="D58" s="94">
        <f>D52</f>
        <v>18360</v>
      </c>
      <c r="E58" s="95">
        <f>E40+E46+E52</f>
        <v>16677.505000000001</v>
      </c>
      <c r="F58" s="94">
        <f t="shared" si="20"/>
        <v>178071.28542999999</v>
      </c>
      <c r="G58" s="97">
        <f t="shared" si="21"/>
        <v>8.7365228469289222E-2</v>
      </c>
      <c r="H58" s="97">
        <f t="shared" si="22"/>
        <v>0.30810814245012996</v>
      </c>
      <c r="I58" s="98">
        <f>I40+I46+I52</f>
        <v>12749.332</v>
      </c>
      <c r="J58" s="111">
        <f t="shared" ref="J58" si="25">J40+J46+J52</f>
        <v>136228.92502</v>
      </c>
      <c r="K58" s="394">
        <f t="shared" si="24"/>
        <v>7.7701761090852875E-2</v>
      </c>
    </row>
    <row r="59" spans="1:11" ht="11.1" customHeight="1">
      <c r="A59" s="712"/>
      <c r="B59" s="713"/>
      <c r="C59" s="337" t="s">
        <v>7</v>
      </c>
      <c r="D59" s="94">
        <f>D53</f>
        <v>358943</v>
      </c>
      <c r="E59" s="95">
        <f t="shared" ref="E59:F60" si="26">E41+E47+E53</f>
        <v>41974.797999999995</v>
      </c>
      <c r="F59" s="94">
        <f t="shared" si="26"/>
        <v>448190.67800000001</v>
      </c>
      <c r="G59" s="97">
        <f t="shared" si="21"/>
        <v>0.2198852776372883</v>
      </c>
      <c r="H59" s="97">
        <f t="shared" si="22"/>
        <v>0.36225640726064234</v>
      </c>
      <c r="I59" s="98">
        <f t="shared" ref="I59:J59" si="27">I41+I47+I53</f>
        <v>30812.7</v>
      </c>
      <c r="J59" s="111">
        <f t="shared" si="27"/>
        <v>329257.2</v>
      </c>
      <c r="K59" s="394">
        <f t="shared" si="24"/>
        <v>0.18779031356028086</v>
      </c>
    </row>
    <row r="60" spans="1:11" ht="11.1" customHeight="1">
      <c r="A60" s="712"/>
      <c r="B60" s="713"/>
      <c r="C60" s="337" t="s">
        <v>107</v>
      </c>
      <c r="D60" s="94">
        <f>D54</f>
        <v>31</v>
      </c>
      <c r="E60" s="95">
        <f>E42+E48+E54</f>
        <v>6267.0779999999995</v>
      </c>
      <c r="F60" s="94">
        <f t="shared" si="26"/>
        <v>66904.59924000001</v>
      </c>
      <c r="G60" s="97">
        <f t="shared" si="21"/>
        <v>3.2830132643033604E-2</v>
      </c>
      <c r="H60" s="97">
        <f t="shared" si="22"/>
        <v>0.29590602596039445</v>
      </c>
      <c r="I60" s="98">
        <f>I42+I48+I54</f>
        <v>4836.0590000000002</v>
      </c>
      <c r="J60" s="111">
        <f t="shared" ref="J60" si="28">J42+J48+J54</f>
        <v>51690.570510000005</v>
      </c>
      <c r="K60" s="394">
        <f t="shared" si="24"/>
        <v>2.9473724665674161E-2</v>
      </c>
    </row>
    <row r="61" spans="1:11" ht="11.1" customHeight="1">
      <c r="A61" s="712"/>
      <c r="B61" s="713"/>
      <c r="C61" s="310" t="s">
        <v>0</v>
      </c>
      <c r="D61" s="311">
        <f>SUM(D56:D60)</f>
        <v>377996</v>
      </c>
      <c r="E61" s="312">
        <f>SUM(E56:E60)</f>
        <v>190894.08099999998</v>
      </c>
      <c r="F61" s="311">
        <f>SUM(F56:F60)</f>
        <v>2037930.8613399998</v>
      </c>
      <c r="G61" s="315">
        <f>SUM(G56:G60)</f>
        <v>1</v>
      </c>
      <c r="H61" s="315">
        <f>(E61-I61)/I61</f>
        <v>0.16341830893727735</v>
      </c>
      <c r="I61" s="316">
        <f>SUM(I56:I60)</f>
        <v>164080.348</v>
      </c>
      <c r="J61" s="321">
        <f>SUM(J56:J60)</f>
        <v>1753387.6573499998</v>
      </c>
      <c r="K61" s="395">
        <f>SUM(K56:K60)</f>
        <v>1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19"/>
  <sheetViews>
    <sheetView showGridLines="0" topLeftCell="A19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41" t="s">
        <v>255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</row>
    <row r="2" spans="1:16" ht="6" customHeight="1">
      <c r="A2" s="716"/>
      <c r="B2" s="716"/>
      <c r="C2" s="716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46" t="s">
        <v>43</v>
      </c>
      <c r="B3" s="746"/>
      <c r="C3" s="746"/>
      <c r="D3" s="747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725">
        <f>'3.1'!D4</f>
        <v>2021</v>
      </c>
      <c r="F4" s="726"/>
      <c r="G4" s="727"/>
      <c r="H4" s="284"/>
      <c r="I4" s="728">
        <f>E4-1</f>
        <v>2020</v>
      </c>
      <c r="J4" s="729"/>
      <c r="K4" s="729"/>
    </row>
    <row r="5" spans="1:16" ht="24.95" customHeight="1">
      <c r="A5" s="392"/>
      <c r="B5" s="285"/>
      <c r="C5" s="286"/>
      <c r="D5" s="287"/>
      <c r="E5" s="721" t="s">
        <v>65</v>
      </c>
      <c r="F5" s="724"/>
      <c r="G5" s="752" t="s">
        <v>35</v>
      </c>
      <c r="H5" s="732" t="s">
        <v>270</v>
      </c>
      <c r="I5" s="764" t="s">
        <v>65</v>
      </c>
      <c r="J5" s="765"/>
      <c r="K5" s="717" t="s">
        <v>35</v>
      </c>
    </row>
    <row r="6" spans="1:16" ht="24.95" customHeight="1">
      <c r="A6" s="392"/>
      <c r="B6" s="288"/>
      <c r="C6" s="288"/>
      <c r="D6" s="730" t="s">
        <v>211</v>
      </c>
      <c r="E6" s="723"/>
      <c r="F6" s="730"/>
      <c r="G6" s="732"/>
      <c r="H6" s="732"/>
      <c r="I6" s="764"/>
      <c r="J6" s="766"/>
      <c r="K6" s="719"/>
    </row>
    <row r="7" spans="1:16" ht="15" customHeight="1">
      <c r="A7" s="763" t="s">
        <v>210</v>
      </c>
      <c r="B7" s="763"/>
      <c r="C7" s="340" t="s">
        <v>237</v>
      </c>
      <c r="D7" s="731"/>
      <c r="E7" s="339" t="s">
        <v>278</v>
      </c>
      <c r="F7" s="596" t="s">
        <v>273</v>
      </c>
      <c r="G7" s="733"/>
      <c r="H7" s="733"/>
      <c r="I7" s="289" t="s">
        <v>279</v>
      </c>
      <c r="J7" s="290" t="s">
        <v>273</v>
      </c>
      <c r="K7" s="767"/>
    </row>
    <row r="8" spans="1:16" ht="11.1" customHeight="1">
      <c r="A8" s="706" t="str">
        <f>'3.1'!D6</f>
        <v>duben</v>
      </c>
      <c r="B8" s="707"/>
      <c r="C8" s="337" t="s">
        <v>4</v>
      </c>
      <c r="D8" s="99">
        <v>114</v>
      </c>
      <c r="E8" s="95">
        <v>16615.081000000002</v>
      </c>
      <c r="F8" s="99">
        <v>177385.08590999999</v>
      </c>
      <c r="G8" s="101">
        <f>E8/$E$13</f>
        <v>0.36902147043733774</v>
      </c>
      <c r="H8" s="101">
        <f>(E8-I8)/I8</f>
        <v>0.22548794502642042</v>
      </c>
      <c r="I8" s="98">
        <v>13557.931</v>
      </c>
      <c r="J8" s="112">
        <v>144786.02395999999</v>
      </c>
      <c r="K8" s="393">
        <f>I8/$I$13</f>
        <v>0.42766260598566669</v>
      </c>
    </row>
    <row r="9" spans="1:16" ht="11.1" customHeight="1">
      <c r="A9" s="708"/>
      <c r="B9" s="709"/>
      <c r="C9" s="337" t="s">
        <v>5</v>
      </c>
      <c r="D9" s="94">
        <v>363</v>
      </c>
      <c r="E9" s="95">
        <v>4453.0879999999997</v>
      </c>
      <c r="F9" s="94">
        <v>47541.952310000001</v>
      </c>
      <c r="G9" s="97">
        <f>E9/$E$13</f>
        <v>9.8903224230255826E-2</v>
      </c>
      <c r="H9" s="97">
        <f>(E9-I9)/I9</f>
        <v>0.51661913347687505</v>
      </c>
      <c r="I9" s="98">
        <v>2936.194</v>
      </c>
      <c r="J9" s="111">
        <v>31355.928009999985</v>
      </c>
      <c r="K9" s="394">
        <f>I9/$I$13</f>
        <v>9.2617404360553143E-2</v>
      </c>
      <c r="L9" s="210"/>
      <c r="N9" s="210"/>
      <c r="O9" s="210"/>
      <c r="P9" s="210"/>
    </row>
    <row r="10" spans="1:16" ht="11.1" customHeight="1">
      <c r="A10" s="708"/>
      <c r="B10" s="709"/>
      <c r="C10" s="337" t="s">
        <v>6</v>
      </c>
      <c r="D10" s="94">
        <v>13221</v>
      </c>
      <c r="E10" s="95">
        <v>7372.2079999999996</v>
      </c>
      <c r="F10" s="94">
        <v>78706.973827999987</v>
      </c>
      <c r="G10" s="97">
        <f>E10/$E$13</f>
        <v>0.16373697104034005</v>
      </c>
      <c r="H10" s="97">
        <f t="shared" ref="H10:H12" si="0">(E10-I10)/I10</f>
        <v>0.52259865477288792</v>
      </c>
      <c r="I10" s="98">
        <v>4841.8589999999995</v>
      </c>
      <c r="J10" s="111">
        <v>51706.956630000001</v>
      </c>
      <c r="K10" s="394">
        <f>I10/$I$13</f>
        <v>0.15272846850711616</v>
      </c>
      <c r="L10" s="210"/>
      <c r="N10" s="210"/>
      <c r="O10" s="210"/>
      <c r="P10" s="210"/>
    </row>
    <row r="11" spans="1:16" ht="11.1" customHeight="1">
      <c r="A11" s="708"/>
      <c r="B11" s="709"/>
      <c r="C11" s="337" t="s">
        <v>7</v>
      </c>
      <c r="D11" s="94">
        <v>173435</v>
      </c>
      <c r="E11" s="95">
        <v>16200.2</v>
      </c>
      <c r="F11" s="94">
        <v>172955.9</v>
      </c>
      <c r="G11" s="97">
        <f>E11/$E$13</f>
        <v>0.35980695040722088</v>
      </c>
      <c r="H11" s="97">
        <f t="shared" si="0"/>
        <v>0.61096636900618517</v>
      </c>
      <c r="I11" s="98">
        <v>10056.200000000001</v>
      </c>
      <c r="J11" s="111">
        <v>107391.1</v>
      </c>
      <c r="K11" s="394">
        <f>I11/$I$13</f>
        <v>0.31720626829514487</v>
      </c>
      <c r="L11" s="210"/>
      <c r="N11" s="210"/>
      <c r="O11" s="210"/>
      <c r="P11" s="210"/>
    </row>
    <row r="12" spans="1:16" ht="11.1" customHeight="1">
      <c r="A12" s="708"/>
      <c r="B12" s="709"/>
      <c r="C12" s="337" t="s">
        <v>107</v>
      </c>
      <c r="D12" s="94">
        <v>17</v>
      </c>
      <c r="E12" s="95">
        <v>384.12299999999999</v>
      </c>
      <c r="F12" s="94">
        <v>4100.9483919999993</v>
      </c>
      <c r="G12" s="97">
        <f>E12/$E$13</f>
        <v>8.5313838848454279E-3</v>
      </c>
      <c r="H12" s="97">
        <f t="shared" si="0"/>
        <v>0.23824367537457766</v>
      </c>
      <c r="I12" s="98">
        <v>310.21600000000001</v>
      </c>
      <c r="J12" s="111">
        <v>3312.8215</v>
      </c>
      <c r="K12" s="394">
        <f>I12/$I$13</f>
        <v>9.7852528515191273E-3</v>
      </c>
      <c r="L12" s="210"/>
      <c r="N12" s="210"/>
      <c r="O12" s="210"/>
      <c r="P12" s="210"/>
    </row>
    <row r="13" spans="1:16" ht="11.1" customHeight="1">
      <c r="A13" s="710"/>
      <c r="B13" s="711"/>
      <c r="C13" s="310" t="s">
        <v>0</v>
      </c>
      <c r="D13" s="311">
        <v>187150</v>
      </c>
      <c r="E13" s="312">
        <v>45024.700000000004</v>
      </c>
      <c r="F13" s="311">
        <v>480690.86044000002</v>
      </c>
      <c r="G13" s="315">
        <f>SUM(G8:G12)</f>
        <v>0.99999999999999989</v>
      </c>
      <c r="H13" s="315">
        <f>(E13-I13)/I13</f>
        <v>0.4202300141314223</v>
      </c>
      <c r="I13" s="316">
        <v>31702.400000000001</v>
      </c>
      <c r="J13" s="321">
        <v>338552.83009999996</v>
      </c>
      <c r="K13" s="395">
        <f>SUM(K8:K12)</f>
        <v>1</v>
      </c>
      <c r="L13" s="210"/>
    </row>
    <row r="14" spans="1:16" ht="11.1" customHeight="1">
      <c r="A14" s="712" t="str">
        <f>'3.1'!E6</f>
        <v>květen</v>
      </c>
      <c r="B14" s="713"/>
      <c r="C14" s="337" t="s">
        <v>4</v>
      </c>
      <c r="D14" s="99">
        <v>114</v>
      </c>
      <c r="E14" s="95">
        <v>15614.58</v>
      </c>
      <c r="F14" s="99">
        <v>166730.64460999999</v>
      </c>
      <c r="G14" s="101">
        <f>E14/$E$19</f>
        <v>0.49261390524143933</v>
      </c>
      <c r="H14" s="101">
        <f>(E14-I14)/I14</f>
        <v>0.12749116179121023</v>
      </c>
      <c r="I14" s="98">
        <v>13848.960000000001</v>
      </c>
      <c r="J14" s="112">
        <v>147964.08762999999</v>
      </c>
      <c r="K14" s="393">
        <f>I14/$I$19</f>
        <v>0.51822570143467628</v>
      </c>
      <c r="L14" s="210"/>
      <c r="M14" s="210"/>
    </row>
    <row r="15" spans="1:16" ht="11.1" customHeight="1">
      <c r="A15" s="712"/>
      <c r="B15" s="713"/>
      <c r="C15" s="337" t="s">
        <v>5</v>
      </c>
      <c r="D15" s="94">
        <v>362</v>
      </c>
      <c r="E15" s="95">
        <v>2910.7599999999998</v>
      </c>
      <c r="F15" s="94">
        <v>31081.011140000021</v>
      </c>
      <c r="G15" s="97">
        <f>E15/$E$19</f>
        <v>9.1829613785357783E-2</v>
      </c>
      <c r="H15" s="97">
        <f>(E15-I15)/I15</f>
        <v>0.25979221885403558</v>
      </c>
      <c r="I15" s="98">
        <v>2310.5079999999998</v>
      </c>
      <c r="J15" s="111">
        <v>24686.231630000013</v>
      </c>
      <c r="K15" s="394">
        <f>I15/$I$19</f>
        <v>8.6458811995300061E-2</v>
      </c>
      <c r="L15" s="211"/>
      <c r="M15" s="210"/>
    </row>
    <row r="16" spans="1:16" ht="11.1" customHeight="1">
      <c r="A16" s="712"/>
      <c r="B16" s="713"/>
      <c r="C16" s="337" t="s">
        <v>6</v>
      </c>
      <c r="D16" s="94">
        <v>13223</v>
      </c>
      <c r="E16" s="95">
        <v>3897.0749999999998</v>
      </c>
      <c r="F16" s="94">
        <v>41612.166761999993</v>
      </c>
      <c r="G16" s="97">
        <f>E16/$E$19</f>
        <v>0.12294620378958525</v>
      </c>
      <c r="H16" s="97">
        <f t="shared" ref="H16:H19" si="1">(E16-I16)/I16</f>
        <v>0.2382311523684488</v>
      </c>
      <c r="I16" s="98">
        <v>3147.2919999999999</v>
      </c>
      <c r="J16" s="111">
        <v>33625.904770000001</v>
      </c>
      <c r="K16" s="394">
        <f>I16/$I$19</f>
        <v>0.11777112536390782</v>
      </c>
      <c r="L16" s="210"/>
      <c r="M16" s="210"/>
      <c r="N16" s="210"/>
      <c r="O16" s="210"/>
    </row>
    <row r="17" spans="1:20" ht="11.1" customHeight="1">
      <c r="A17" s="712"/>
      <c r="B17" s="713"/>
      <c r="C17" s="337" t="s">
        <v>7</v>
      </c>
      <c r="D17" s="94">
        <v>173396</v>
      </c>
      <c r="E17" s="95">
        <v>8866</v>
      </c>
      <c r="F17" s="94">
        <v>94670.5</v>
      </c>
      <c r="G17" s="97">
        <f>E17/$E$19</f>
        <v>0.27970748389457811</v>
      </c>
      <c r="H17" s="97">
        <f t="shared" si="1"/>
        <v>0.2530386115665102</v>
      </c>
      <c r="I17" s="98">
        <v>7075.6</v>
      </c>
      <c r="J17" s="111">
        <v>75597</v>
      </c>
      <c r="K17" s="394">
        <f>I17/$I$19</f>
        <v>0.26476773512748936</v>
      </c>
      <c r="L17" s="210"/>
      <c r="M17" s="210"/>
      <c r="N17" s="210"/>
      <c r="O17" s="210"/>
    </row>
    <row r="18" spans="1:20" ht="11.1" customHeight="1">
      <c r="A18" s="712"/>
      <c r="B18" s="713"/>
      <c r="C18" s="337" t="s">
        <v>107</v>
      </c>
      <c r="D18" s="94">
        <v>17</v>
      </c>
      <c r="E18" s="95">
        <v>408.98500000000001</v>
      </c>
      <c r="F18" s="94">
        <v>4367.0949380000002</v>
      </c>
      <c r="G18" s="97">
        <f>E18/$E$19</f>
        <v>1.2902793289039479E-2</v>
      </c>
      <c r="H18" s="97">
        <f t="shared" si="1"/>
        <v>0.19782392221180886</v>
      </c>
      <c r="I18" s="98">
        <v>341.44</v>
      </c>
      <c r="J18" s="111">
        <v>3647.9972699999998</v>
      </c>
      <c r="K18" s="394">
        <f>I18/$I$19</f>
        <v>1.2776626078626542E-2</v>
      </c>
      <c r="L18" s="210"/>
      <c r="M18" s="210"/>
      <c r="N18" s="210"/>
      <c r="O18" s="210"/>
    </row>
    <row r="19" spans="1:20" ht="11.1" customHeight="1">
      <c r="A19" s="712"/>
      <c r="B19" s="713"/>
      <c r="C19" s="310" t="s">
        <v>0</v>
      </c>
      <c r="D19" s="311">
        <v>187112</v>
      </c>
      <c r="E19" s="312">
        <v>31697.4</v>
      </c>
      <c r="F19" s="311">
        <v>338461.41745000001</v>
      </c>
      <c r="G19" s="315">
        <f>SUM(G14:G18)</f>
        <v>0.99999999999999989</v>
      </c>
      <c r="H19" s="315">
        <f t="shared" si="1"/>
        <v>0.18611125663266459</v>
      </c>
      <c r="I19" s="316">
        <v>26723.8</v>
      </c>
      <c r="J19" s="321">
        <v>285521.22130000003</v>
      </c>
      <c r="K19" s="395">
        <f>SUM(K14:K18)</f>
        <v>0.99999999999999989</v>
      </c>
      <c r="L19" s="210"/>
      <c r="M19" s="210"/>
      <c r="N19" s="210"/>
      <c r="O19" s="210"/>
    </row>
    <row r="20" spans="1:20" ht="11.1" customHeight="1">
      <c r="A20" s="712" t="str">
        <f>'3.1'!F6</f>
        <v>červen</v>
      </c>
      <c r="B20" s="713"/>
      <c r="C20" s="336" t="s">
        <v>4</v>
      </c>
      <c r="D20" s="99">
        <v>114</v>
      </c>
      <c r="E20" s="242">
        <v>12568.124</v>
      </c>
      <c r="F20" s="99">
        <v>134294.65544000003</v>
      </c>
      <c r="G20" s="101">
        <f>E20/$E$25</f>
        <v>0.67222160415908949</v>
      </c>
      <c r="H20" s="101">
        <f>(E20-I20)/I20</f>
        <v>2.5808610063452093E-2</v>
      </c>
      <c r="I20" s="454">
        <v>12251.919</v>
      </c>
      <c r="J20" s="112">
        <v>131232.10553999999</v>
      </c>
      <c r="K20" s="393">
        <f>I20/$I$25</f>
        <v>0.65223556655753412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712"/>
      <c r="B21" s="713"/>
      <c r="C21" s="337" t="s">
        <v>5</v>
      </c>
      <c r="D21" s="94">
        <v>374</v>
      </c>
      <c r="E21" s="95">
        <v>1825.7720000000002</v>
      </c>
      <c r="F21" s="94">
        <v>19509.06932000001</v>
      </c>
      <c r="G21" s="97">
        <f>E21/$E$25</f>
        <v>9.7653665946385415E-2</v>
      </c>
      <c r="H21" s="97">
        <f t="shared" ref="H21:H25" si="2">(E21-I21)/I21</f>
        <v>8.1020335904185836E-2</v>
      </c>
      <c r="I21" s="98">
        <v>1688.934</v>
      </c>
      <c r="J21" s="111">
        <v>18090.839200000006</v>
      </c>
      <c r="K21" s="394">
        <f>I21/$I$25</f>
        <v>8.9911043679629474E-2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712"/>
      <c r="B22" s="713"/>
      <c r="C22" s="337" t="s">
        <v>6</v>
      </c>
      <c r="D22" s="94">
        <v>13234</v>
      </c>
      <c r="E22" s="95">
        <v>1131.049</v>
      </c>
      <c r="F22" s="94">
        <v>12085.787428</v>
      </c>
      <c r="G22" s="97">
        <f>E22/$E$25</f>
        <v>6.0495549945444052E-2</v>
      </c>
      <c r="H22" s="97">
        <f t="shared" si="2"/>
        <v>-0.1556336429955715</v>
      </c>
      <c r="I22" s="98">
        <v>1339.5239999999999</v>
      </c>
      <c r="J22" s="111">
        <v>14348.23839</v>
      </c>
      <c r="K22" s="394">
        <f>I22/$I$25</f>
        <v>7.1310069472171195E-2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712"/>
      <c r="B23" s="713"/>
      <c r="C23" s="337" t="s">
        <v>7</v>
      </c>
      <c r="D23" s="94">
        <v>173306</v>
      </c>
      <c r="E23" s="95">
        <v>2751.1</v>
      </c>
      <c r="F23" s="94">
        <v>29396</v>
      </c>
      <c r="G23" s="97">
        <f>E23/$E$25</f>
        <v>0.14714597462613124</v>
      </c>
      <c r="H23" s="97">
        <f t="shared" si="2"/>
        <v>-0.11528813995369179</v>
      </c>
      <c r="I23" s="98">
        <v>3109.6</v>
      </c>
      <c r="J23" s="111">
        <v>33308</v>
      </c>
      <c r="K23" s="394">
        <f>I23/$I$25</f>
        <v>0.16554073837472383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712"/>
      <c r="B24" s="713"/>
      <c r="C24" s="337" t="s">
        <v>107</v>
      </c>
      <c r="D24" s="94">
        <v>17</v>
      </c>
      <c r="E24" s="95">
        <v>420.35500000000002</v>
      </c>
      <c r="F24" s="94">
        <v>4491.6417019999999</v>
      </c>
      <c r="G24" s="97">
        <f>E24/$E$25</f>
        <v>2.2483205322949878E-2</v>
      </c>
      <c r="H24" s="97">
        <f t="shared" si="2"/>
        <v>6.5476537489576006E-2</v>
      </c>
      <c r="I24" s="98">
        <v>394.52300000000002</v>
      </c>
      <c r="J24" s="111">
        <v>4225.8128799999995</v>
      </c>
      <c r="K24" s="394">
        <f>I24/$I$25</f>
        <v>2.1002581915941336E-2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712"/>
      <c r="B25" s="713"/>
      <c r="C25" s="310" t="s">
        <v>0</v>
      </c>
      <c r="D25" s="311">
        <v>187045</v>
      </c>
      <c r="E25" s="312">
        <v>18696.399999999998</v>
      </c>
      <c r="F25" s="311">
        <v>199777.15389000005</v>
      </c>
      <c r="G25" s="315">
        <f>SUM(G20:G24)</f>
        <v>1</v>
      </c>
      <c r="H25" s="315">
        <f t="shared" si="2"/>
        <v>-4.6900369985893786E-3</v>
      </c>
      <c r="I25" s="316">
        <v>18784.5</v>
      </c>
      <c r="J25" s="321">
        <v>201204.99601000003</v>
      </c>
      <c r="K25" s="395">
        <f>SUM(K20:K24)</f>
        <v>0.99999999999999989</v>
      </c>
    </row>
    <row r="26" spans="1:20" ht="11.1" customHeight="1">
      <c r="A26" s="714" t="str">
        <f>'3.1'!G6</f>
        <v>II. čtvrtletí</v>
      </c>
      <c r="B26" s="715"/>
      <c r="C26" s="337" t="s">
        <v>4</v>
      </c>
      <c r="D26" s="94">
        <f>D20</f>
        <v>114</v>
      </c>
      <c r="E26" s="95">
        <f>E8+E14+E20</f>
        <v>44797.785000000003</v>
      </c>
      <c r="F26" s="94">
        <f>F8+F14+F20</f>
        <v>478410.38595999999</v>
      </c>
      <c r="G26" s="97">
        <f>E26/$E$31</f>
        <v>0.46948741596231336</v>
      </c>
      <c r="H26" s="97">
        <f>(E26-I26)/I26</f>
        <v>0.1295796570799779</v>
      </c>
      <c r="I26" s="98">
        <f>I8+I14+I20</f>
        <v>39658.810000000005</v>
      </c>
      <c r="J26" s="111">
        <f>J8+J14+J20</f>
        <v>423982.21713</v>
      </c>
      <c r="K26" s="394">
        <f>I26/$I$31</f>
        <v>0.51364396385475064</v>
      </c>
    </row>
    <row r="27" spans="1:20" ht="11.1" customHeight="1">
      <c r="A27" s="712"/>
      <c r="B27" s="713"/>
      <c r="C27" s="337" t="s">
        <v>5</v>
      </c>
      <c r="D27" s="94">
        <f>D21</f>
        <v>374</v>
      </c>
      <c r="E27" s="95">
        <f t="shared" ref="E27:F30" si="3">E9+E15+E21</f>
        <v>9189.6200000000008</v>
      </c>
      <c r="F27" s="94">
        <f t="shared" si="3"/>
        <v>98132.032770000034</v>
      </c>
      <c r="G27" s="97">
        <f>E27/$E$31</f>
        <v>9.6308577477113966E-2</v>
      </c>
      <c r="H27" s="97">
        <f t="shared" ref="H27:H30" si="4">(E27-I27)/I27</f>
        <v>0.32498591333224547</v>
      </c>
      <c r="I27" s="98">
        <f t="shared" ref="I27:J27" si="5">I9+I15+I21</f>
        <v>6935.6359999999995</v>
      </c>
      <c r="J27" s="111">
        <f t="shared" si="5"/>
        <v>74132.99884</v>
      </c>
      <c r="K27" s="394">
        <f>I27/$I$31</f>
        <v>8.9827394389637688E-2</v>
      </c>
    </row>
    <row r="28" spans="1:20" ht="11.1" customHeight="1">
      <c r="A28" s="712"/>
      <c r="B28" s="713"/>
      <c r="C28" s="337" t="s">
        <v>6</v>
      </c>
      <c r="D28" s="94">
        <f>D22</f>
        <v>13234</v>
      </c>
      <c r="E28" s="95">
        <f t="shared" si="3"/>
        <v>12400.331999999999</v>
      </c>
      <c r="F28" s="94">
        <f t="shared" si="3"/>
        <v>132404.92801799998</v>
      </c>
      <c r="G28" s="97">
        <f>E28/$E$31</f>
        <v>0.1299573143572787</v>
      </c>
      <c r="H28" s="97">
        <f t="shared" si="4"/>
        <v>0.32927044837557312</v>
      </c>
      <c r="I28" s="98">
        <f t="shared" ref="I28:J28" si="6">I10+I16+I22</f>
        <v>9328.6749999999993</v>
      </c>
      <c r="J28" s="111">
        <f t="shared" si="6"/>
        <v>99681.099789999993</v>
      </c>
      <c r="K28" s="394">
        <f>I28/$I$31</f>
        <v>0.12082101314973182</v>
      </c>
    </row>
    <row r="29" spans="1:20" ht="11.1" customHeight="1">
      <c r="A29" s="712"/>
      <c r="B29" s="713"/>
      <c r="C29" s="337" t="s">
        <v>7</v>
      </c>
      <c r="D29" s="94">
        <f>D23</f>
        <v>173306</v>
      </c>
      <c r="E29" s="95">
        <f t="shared" si="3"/>
        <v>27817.3</v>
      </c>
      <c r="F29" s="94">
        <f t="shared" si="3"/>
        <v>297022.40000000002</v>
      </c>
      <c r="G29" s="97">
        <f>E29/$E$31</f>
        <v>0.29152942039541591</v>
      </c>
      <c r="H29" s="97">
        <f t="shared" si="4"/>
        <v>0.37427747092592395</v>
      </c>
      <c r="I29" s="98">
        <f t="shared" ref="I29:J29" si="7">I11+I17+I23</f>
        <v>20241.400000000001</v>
      </c>
      <c r="J29" s="111">
        <f t="shared" si="7"/>
        <v>216296.1</v>
      </c>
      <c r="K29" s="394">
        <f>I29/$I$31</f>
        <v>0.26215796515249828</v>
      </c>
    </row>
    <row r="30" spans="1:20" ht="11.1" customHeight="1">
      <c r="A30" s="712"/>
      <c r="B30" s="713"/>
      <c r="C30" s="337" t="s">
        <v>107</v>
      </c>
      <c r="D30" s="94">
        <f>D24</f>
        <v>17</v>
      </c>
      <c r="E30" s="95">
        <f>E12+E18+E24</f>
        <v>1213.463</v>
      </c>
      <c r="F30" s="94">
        <f t="shared" si="3"/>
        <v>12959.685032000001</v>
      </c>
      <c r="G30" s="97">
        <f>E30/$E$31</f>
        <v>1.2717271807877925E-2</v>
      </c>
      <c r="H30" s="97">
        <f t="shared" si="4"/>
        <v>0.1598999788755078</v>
      </c>
      <c r="I30" s="98">
        <f>I12+I18+I24</f>
        <v>1046.1790000000001</v>
      </c>
      <c r="J30" s="111">
        <f t="shared" ref="J30" si="8">J12+J18+J24</f>
        <v>11186.631649999999</v>
      </c>
      <c r="K30" s="394">
        <f>I30/$I$31</f>
        <v>1.3549663453381461E-2</v>
      </c>
    </row>
    <row r="31" spans="1:20" ht="11.1" customHeight="1">
      <c r="A31" s="712"/>
      <c r="B31" s="713"/>
      <c r="C31" s="310" t="s">
        <v>0</v>
      </c>
      <c r="D31" s="311">
        <f>SUM(D26:D30)</f>
        <v>187045</v>
      </c>
      <c r="E31" s="312">
        <f>SUM(E26:E30)</f>
        <v>95418.500000000015</v>
      </c>
      <c r="F31" s="311">
        <f>SUM(F26:F30)</f>
        <v>1018929.43178</v>
      </c>
      <c r="G31" s="315">
        <f>SUM(G26:G30)</f>
        <v>0.99999999999999989</v>
      </c>
      <c r="H31" s="315">
        <f>(E31-I31)/I31</f>
        <v>0.23581964675880415</v>
      </c>
      <c r="I31" s="316">
        <f>SUM(I26:I30)</f>
        <v>77210.700000000012</v>
      </c>
      <c r="J31" s="321">
        <f>SUM(J26:J30)</f>
        <v>825279.04741</v>
      </c>
      <c r="K31" s="395">
        <f>SUM(K26:K30)</f>
        <v>0.99999999999999989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68" t="s">
        <v>44</v>
      </c>
      <c r="B33" s="769"/>
      <c r="C33" s="769"/>
      <c r="D33" s="770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725">
        <f>'3.1'!D4</f>
        <v>2021</v>
      </c>
      <c r="F34" s="737"/>
      <c r="G34" s="738"/>
      <c r="H34" s="296"/>
      <c r="I34" s="728">
        <f>E34-1</f>
        <v>2020</v>
      </c>
      <c r="J34" s="739"/>
      <c r="K34" s="739"/>
    </row>
    <row r="35" spans="1:11" ht="24.95" customHeight="1">
      <c r="A35" s="392"/>
      <c r="B35" s="285"/>
      <c r="C35" s="286"/>
      <c r="D35" s="287"/>
      <c r="E35" s="721" t="s">
        <v>65</v>
      </c>
      <c r="F35" s="724"/>
      <c r="G35" s="752" t="s">
        <v>35</v>
      </c>
      <c r="H35" s="732" t="s">
        <v>270</v>
      </c>
      <c r="I35" s="764" t="s">
        <v>65</v>
      </c>
      <c r="J35" s="765"/>
      <c r="K35" s="717" t="s">
        <v>35</v>
      </c>
    </row>
    <row r="36" spans="1:11" ht="24.95" customHeight="1">
      <c r="A36" s="392"/>
      <c r="B36" s="288"/>
      <c r="C36" s="288"/>
      <c r="D36" s="730" t="s">
        <v>211</v>
      </c>
      <c r="E36" s="723"/>
      <c r="F36" s="730"/>
      <c r="G36" s="732"/>
      <c r="H36" s="732"/>
      <c r="I36" s="764"/>
      <c r="J36" s="766"/>
      <c r="K36" s="719"/>
    </row>
    <row r="37" spans="1:11" ht="15" customHeight="1">
      <c r="A37" s="763" t="s">
        <v>210</v>
      </c>
      <c r="B37" s="763"/>
      <c r="C37" s="340" t="s">
        <v>237</v>
      </c>
      <c r="D37" s="731"/>
      <c r="E37" s="339" t="s">
        <v>278</v>
      </c>
      <c r="F37" s="596" t="s">
        <v>273</v>
      </c>
      <c r="G37" s="733"/>
      <c r="H37" s="733"/>
      <c r="I37" s="289" t="s">
        <v>279</v>
      </c>
      <c r="J37" s="290" t="s">
        <v>273</v>
      </c>
      <c r="K37" s="767"/>
    </row>
    <row r="38" spans="1:11" ht="11.1" customHeight="1">
      <c r="A38" s="706" t="str">
        <f>'3.1'!D6</f>
        <v>duben</v>
      </c>
      <c r="B38" s="707"/>
      <c r="C38" s="337" t="s">
        <v>4</v>
      </c>
      <c r="D38" s="99">
        <v>77</v>
      </c>
      <c r="E38" s="95">
        <v>11976.907999999999</v>
      </c>
      <c r="F38" s="99">
        <v>127867.44948999994</v>
      </c>
      <c r="G38" s="101">
        <f>E38/$E$43</f>
        <v>0.34130607499273324</v>
      </c>
      <c r="H38" s="101">
        <f>(E38-I38)/I38</f>
        <v>0.12387143983047111</v>
      </c>
      <c r="I38" s="98">
        <v>10656.831</v>
      </c>
      <c r="J38" s="112">
        <v>113804.83002000002</v>
      </c>
      <c r="K38" s="393">
        <f>I38/$I$43</f>
        <v>0.41249428103626457</v>
      </c>
    </row>
    <row r="39" spans="1:11" ht="11.1" customHeight="1">
      <c r="A39" s="708"/>
      <c r="B39" s="709"/>
      <c r="C39" s="337" t="s">
        <v>5</v>
      </c>
      <c r="D39" s="94">
        <v>282</v>
      </c>
      <c r="E39" s="95">
        <v>3949.317</v>
      </c>
      <c r="F39" s="94">
        <v>42163.77646999999</v>
      </c>
      <c r="G39" s="97">
        <f t="shared" ref="G39" si="9">E39/$E$43</f>
        <v>0.11254372866286326</v>
      </c>
      <c r="H39" s="97">
        <f>(E39-I39)/I39</f>
        <v>0.2912687290868205</v>
      </c>
      <c r="I39" s="98">
        <v>3058.4779999999996</v>
      </c>
      <c r="J39" s="111">
        <v>32661.721029999975</v>
      </c>
      <c r="K39" s="394">
        <f t="shared" ref="K39:K42" si="10">I39/$I$43</f>
        <v>0.11838460079504237</v>
      </c>
    </row>
    <row r="40" spans="1:11" ht="11.1" customHeight="1">
      <c r="A40" s="708"/>
      <c r="B40" s="709"/>
      <c r="C40" s="337" t="s">
        <v>6</v>
      </c>
      <c r="D40" s="94">
        <v>11365</v>
      </c>
      <c r="E40" s="95">
        <v>6037.79</v>
      </c>
      <c r="F40" s="94">
        <v>64459.889359999994</v>
      </c>
      <c r="G40" s="97">
        <f>E40/$E$43</f>
        <v>0.17205896601446508</v>
      </c>
      <c r="H40" s="97">
        <f t="shared" ref="H40:H42" si="11">(E40-I40)/I40</f>
        <v>0.51849354567497208</v>
      </c>
      <c r="I40" s="98">
        <v>3976.1710000000003</v>
      </c>
      <c r="J40" s="111">
        <v>42462.052620000002</v>
      </c>
      <c r="K40" s="394">
        <f t="shared" si="10"/>
        <v>0.15390577160529667</v>
      </c>
    </row>
    <row r="41" spans="1:11" ht="11.1" customHeight="1">
      <c r="A41" s="708"/>
      <c r="B41" s="709"/>
      <c r="C41" s="337" t="s">
        <v>7</v>
      </c>
      <c r="D41" s="94">
        <v>125160</v>
      </c>
      <c r="E41" s="95">
        <v>12914.8</v>
      </c>
      <c r="F41" s="94">
        <v>137880.70000000001</v>
      </c>
      <c r="G41" s="97">
        <f>E41/$E$43</f>
        <v>0.36803319331802092</v>
      </c>
      <c r="H41" s="97">
        <f t="shared" si="11"/>
        <v>0.62244192912149332</v>
      </c>
      <c r="I41" s="98">
        <v>7960.1</v>
      </c>
      <c r="J41" s="111">
        <v>85006.1</v>
      </c>
      <c r="K41" s="394">
        <f t="shared" si="10"/>
        <v>0.30811183235211009</v>
      </c>
    </row>
    <row r="42" spans="1:11" ht="11.1" customHeight="1">
      <c r="A42" s="708"/>
      <c r="B42" s="709"/>
      <c r="C42" s="337" t="s">
        <v>107</v>
      </c>
      <c r="D42" s="94">
        <v>12</v>
      </c>
      <c r="E42" s="95">
        <v>212.58500000000001</v>
      </c>
      <c r="F42" s="94">
        <v>2269.5961999999995</v>
      </c>
      <c r="G42" s="97">
        <f>E42/$E$43</f>
        <v>6.0580370119174502E-3</v>
      </c>
      <c r="H42" s="97">
        <f t="shared" si="11"/>
        <v>0.15837510897994767</v>
      </c>
      <c r="I42" s="98">
        <v>183.52</v>
      </c>
      <c r="J42" s="111">
        <v>1959.8236499999998</v>
      </c>
      <c r="K42" s="394">
        <f t="shared" si="10"/>
        <v>7.103514211286196E-3</v>
      </c>
    </row>
    <row r="43" spans="1:11" ht="11.1" customHeight="1">
      <c r="A43" s="710"/>
      <c r="B43" s="711"/>
      <c r="C43" s="310" t="s">
        <v>0</v>
      </c>
      <c r="D43" s="311">
        <v>136896</v>
      </c>
      <c r="E43" s="312">
        <v>35091.4</v>
      </c>
      <c r="F43" s="311">
        <v>374641.41151999991</v>
      </c>
      <c r="G43" s="315">
        <f>SUM(G38:G42)</f>
        <v>1</v>
      </c>
      <c r="H43" s="315">
        <f>(E43-I43)/I43</f>
        <v>0.358283885102051</v>
      </c>
      <c r="I43" s="316">
        <v>25835.100000000002</v>
      </c>
      <c r="J43" s="321">
        <v>275894.52731999999</v>
      </c>
      <c r="K43" s="395">
        <f>SUM(K38:K42)</f>
        <v>0.99999999999999989</v>
      </c>
    </row>
    <row r="44" spans="1:11" ht="11.1" customHeight="1">
      <c r="A44" s="706" t="str">
        <f>'3.1'!E6</f>
        <v>květen</v>
      </c>
      <c r="B44" s="707"/>
      <c r="C44" s="337" t="s">
        <v>4</v>
      </c>
      <c r="D44" s="99">
        <v>79</v>
      </c>
      <c r="E44" s="95">
        <v>11939.722</v>
      </c>
      <c r="F44" s="99">
        <v>127491.18168999998</v>
      </c>
      <c r="G44" s="101">
        <f>E44/$E$49</f>
        <v>0.4743594409261746</v>
      </c>
      <c r="H44" s="101">
        <f>(E44-I44)/I44</f>
        <v>8.7382409240160608E-2</v>
      </c>
      <c r="I44" s="98">
        <v>10980.242</v>
      </c>
      <c r="J44" s="112">
        <v>117314.82323000005</v>
      </c>
      <c r="K44" s="393">
        <f>I44/$I$49</f>
        <v>0.50093030470307531</v>
      </c>
    </row>
    <row r="45" spans="1:11" ht="11.1" customHeight="1">
      <c r="A45" s="708"/>
      <c r="B45" s="709"/>
      <c r="C45" s="337" t="s">
        <v>5</v>
      </c>
      <c r="D45" s="94">
        <v>285</v>
      </c>
      <c r="E45" s="95">
        <v>2744.1890000000003</v>
      </c>
      <c r="F45" s="94">
        <v>29301.95991999999</v>
      </c>
      <c r="G45" s="97">
        <f t="shared" ref="G45:G48" si="12">E45/$E$49</f>
        <v>0.10902531565104767</v>
      </c>
      <c r="H45" s="97">
        <f>(E45-I45)/I45</f>
        <v>8.1404357475678091E-2</v>
      </c>
      <c r="I45" s="98">
        <v>2537.616</v>
      </c>
      <c r="J45" s="111">
        <v>27111.978319999987</v>
      </c>
      <c r="K45" s="394">
        <f t="shared" ref="K45:K48" si="13">I45/$I$49</f>
        <v>0.11576873771082632</v>
      </c>
    </row>
    <row r="46" spans="1:11" ht="11.1" customHeight="1">
      <c r="A46" s="708"/>
      <c r="B46" s="709"/>
      <c r="C46" s="337" t="s">
        <v>6</v>
      </c>
      <c r="D46" s="94">
        <v>11353</v>
      </c>
      <c r="E46" s="95">
        <v>3192.8780000000002</v>
      </c>
      <c r="F46" s="94">
        <v>34093.628829999994</v>
      </c>
      <c r="G46" s="97">
        <f t="shared" si="12"/>
        <v>0.12685151488665167</v>
      </c>
      <c r="H46" s="97">
        <f t="shared" ref="H46:H48" si="14">(E46-I46)/I46</f>
        <v>0.23232227327182686</v>
      </c>
      <c r="I46" s="98">
        <v>2590.944</v>
      </c>
      <c r="J46" s="111">
        <v>27681.948270000001</v>
      </c>
      <c r="K46" s="394">
        <f t="shared" si="13"/>
        <v>0.11820161772287029</v>
      </c>
    </row>
    <row r="47" spans="1:11" ht="11.1" customHeight="1">
      <c r="A47" s="708"/>
      <c r="B47" s="709"/>
      <c r="C47" s="337" t="s">
        <v>7</v>
      </c>
      <c r="D47" s="94">
        <v>125109</v>
      </c>
      <c r="E47" s="95">
        <v>7068</v>
      </c>
      <c r="F47" s="94">
        <v>75471.399999999994</v>
      </c>
      <c r="G47" s="97">
        <f t="shared" si="12"/>
        <v>0.28080825738373155</v>
      </c>
      <c r="H47" s="97">
        <f t="shared" si="14"/>
        <v>0.26196257677474644</v>
      </c>
      <c r="I47" s="98">
        <v>5600.8</v>
      </c>
      <c r="J47" s="111">
        <v>59839.3</v>
      </c>
      <c r="K47" s="394">
        <f t="shared" si="13"/>
        <v>0.25551444590938743</v>
      </c>
    </row>
    <row r="48" spans="1:11" ht="11.1" customHeight="1">
      <c r="A48" s="708"/>
      <c r="B48" s="709"/>
      <c r="C48" s="337" t="s">
        <v>107</v>
      </c>
      <c r="D48" s="94">
        <v>12</v>
      </c>
      <c r="E48" s="95">
        <v>225.411</v>
      </c>
      <c r="F48" s="94">
        <v>2406.9168</v>
      </c>
      <c r="G48" s="97">
        <f t="shared" si="12"/>
        <v>8.9554711523944976E-3</v>
      </c>
      <c r="H48" s="97">
        <f t="shared" si="14"/>
        <v>7.2885034602899537E-2</v>
      </c>
      <c r="I48" s="98">
        <v>210.09800000000001</v>
      </c>
      <c r="J48" s="111">
        <v>2244.7125699999997</v>
      </c>
      <c r="K48" s="394">
        <f t="shared" si="13"/>
        <v>9.5848939538406095E-3</v>
      </c>
    </row>
    <row r="49" spans="1:11" ht="11.1" customHeight="1">
      <c r="A49" s="710"/>
      <c r="B49" s="711"/>
      <c r="C49" s="310" t="s">
        <v>0</v>
      </c>
      <c r="D49" s="311">
        <v>136838</v>
      </c>
      <c r="E49" s="312">
        <v>25170.2</v>
      </c>
      <c r="F49" s="311">
        <v>268765.08723999996</v>
      </c>
      <c r="G49" s="315">
        <f>SUM(G44:G48)</f>
        <v>1</v>
      </c>
      <c r="H49" s="315">
        <f t="shared" ref="H49" si="15">(E49-I49)/I49</f>
        <v>0.14829126311035279</v>
      </c>
      <c r="I49" s="316">
        <v>21919.7</v>
      </c>
      <c r="J49" s="321">
        <v>234192.76239000002</v>
      </c>
      <c r="K49" s="395">
        <f>SUM(K44:K48)</f>
        <v>1</v>
      </c>
    </row>
    <row r="50" spans="1:11" ht="11.1" customHeight="1">
      <c r="A50" s="712" t="str">
        <f>'3.1'!F6</f>
        <v>červen</v>
      </c>
      <c r="B50" s="713"/>
      <c r="C50" s="336" t="s">
        <v>4</v>
      </c>
      <c r="D50" s="99">
        <v>77</v>
      </c>
      <c r="E50" s="242">
        <v>10449.174999999999</v>
      </c>
      <c r="F50" s="99">
        <v>111652.76349999999</v>
      </c>
      <c r="G50" s="101">
        <f>E50/$E$55</f>
        <v>0.66718864731986083</v>
      </c>
      <c r="H50" s="101">
        <f>(E50-I50)/I50</f>
        <v>-2.2807144040153979E-2</v>
      </c>
      <c r="I50" s="454">
        <v>10693.053</v>
      </c>
      <c r="J50" s="112">
        <v>114535.66593000005</v>
      </c>
      <c r="K50" s="393">
        <f>I50/$I$55</f>
        <v>0.66000796227486513</v>
      </c>
    </row>
    <row r="51" spans="1:11" ht="11.1" customHeight="1">
      <c r="A51" s="712"/>
      <c r="B51" s="713"/>
      <c r="C51" s="337" t="s">
        <v>5</v>
      </c>
      <c r="D51" s="94">
        <v>284</v>
      </c>
      <c r="E51" s="95">
        <v>1850.7940000000001</v>
      </c>
      <c r="F51" s="94">
        <v>19775.885270000002</v>
      </c>
      <c r="G51" s="97">
        <f t="shared" ref="G51:G54" si="16">E51/$E$55</f>
        <v>0.11817475976119786</v>
      </c>
      <c r="H51" s="97">
        <f t="shared" ref="H51:H54" si="17">(E51-I51)/I51</f>
        <v>7.5322807050161783E-2</v>
      </c>
      <c r="I51" s="98">
        <v>1721.152</v>
      </c>
      <c r="J51" s="111">
        <v>18435.221519999996</v>
      </c>
      <c r="K51" s="394">
        <f t="shared" ref="K51:K54" si="18">I51/$I$55</f>
        <v>0.10623476983470564</v>
      </c>
    </row>
    <row r="52" spans="1:11" ht="11.1" customHeight="1">
      <c r="A52" s="712"/>
      <c r="B52" s="713"/>
      <c r="C52" s="337" t="s">
        <v>6</v>
      </c>
      <c r="D52" s="94">
        <v>11348</v>
      </c>
      <c r="E52" s="95">
        <v>923.49699999999996</v>
      </c>
      <c r="F52" s="94">
        <v>9867.5382799999988</v>
      </c>
      <c r="G52" s="97">
        <f t="shared" si="16"/>
        <v>5.8966063276186829E-2</v>
      </c>
      <c r="H52" s="97">
        <f t="shared" si="17"/>
        <v>-0.16148407359351777</v>
      </c>
      <c r="I52" s="98">
        <v>1101.347</v>
      </c>
      <c r="J52" s="111">
        <v>11796.355320000001</v>
      </c>
      <c r="K52" s="394">
        <f t="shared" si="18"/>
        <v>6.7978508030170234E-2</v>
      </c>
    </row>
    <row r="53" spans="1:11" ht="11.1" customHeight="1">
      <c r="A53" s="712"/>
      <c r="B53" s="713"/>
      <c r="C53" s="337" t="s">
        <v>7</v>
      </c>
      <c r="D53" s="94">
        <v>125066</v>
      </c>
      <c r="E53" s="95">
        <v>2193.1</v>
      </c>
      <c r="F53" s="94">
        <v>23434.5</v>
      </c>
      <c r="G53" s="97">
        <f t="shared" si="16"/>
        <v>0.14003128691376945</v>
      </c>
      <c r="H53" s="97">
        <f t="shared" si="17"/>
        <v>-0.10903920373755843</v>
      </c>
      <c r="I53" s="98">
        <v>2461.5</v>
      </c>
      <c r="J53" s="111">
        <v>26365.200000000001</v>
      </c>
      <c r="K53" s="394">
        <f t="shared" si="18"/>
        <v>0.15193131457775255</v>
      </c>
    </row>
    <row r="54" spans="1:11" ht="11.1" customHeight="1">
      <c r="A54" s="712"/>
      <c r="B54" s="713"/>
      <c r="C54" s="337" t="s">
        <v>107</v>
      </c>
      <c r="D54" s="94">
        <v>12</v>
      </c>
      <c r="E54" s="95">
        <v>244.934</v>
      </c>
      <c r="F54" s="94">
        <v>2617.2077600000002</v>
      </c>
      <c r="G54" s="97">
        <f t="shared" si="16"/>
        <v>1.5639242728985092E-2</v>
      </c>
      <c r="H54" s="97">
        <f t="shared" si="17"/>
        <v>9.1759231194394344E-2</v>
      </c>
      <c r="I54" s="98">
        <v>224.34800000000001</v>
      </c>
      <c r="J54" s="111">
        <v>2403.0299300000001</v>
      </c>
      <c r="K54" s="394">
        <f t="shared" si="18"/>
        <v>1.384744528250645E-2</v>
      </c>
    </row>
    <row r="55" spans="1:11" ht="11.1" customHeight="1">
      <c r="A55" s="712"/>
      <c r="B55" s="713"/>
      <c r="C55" s="310" t="s">
        <v>0</v>
      </c>
      <c r="D55" s="311">
        <v>136787</v>
      </c>
      <c r="E55" s="312">
        <v>15661.499999999998</v>
      </c>
      <c r="F55" s="311">
        <v>167347.89481</v>
      </c>
      <c r="G55" s="315">
        <f>SUM(G50:G54)</f>
        <v>1</v>
      </c>
      <c r="H55" s="315">
        <f t="shared" ref="H55" si="19">(E55-I55)/I55</f>
        <v>-3.3324280617724487E-2</v>
      </c>
      <c r="I55" s="316">
        <v>16201.4</v>
      </c>
      <c r="J55" s="321">
        <v>173535.47270000004</v>
      </c>
      <c r="K55" s="395">
        <f>SUM(K50:K54)</f>
        <v>1</v>
      </c>
    </row>
    <row r="56" spans="1:11" ht="11.1" customHeight="1">
      <c r="A56" s="714" t="str">
        <f>'3.1'!G6</f>
        <v>II. čtvrtletí</v>
      </c>
      <c r="B56" s="715"/>
      <c r="C56" s="337" t="s">
        <v>4</v>
      </c>
      <c r="D56" s="94">
        <f>D50</f>
        <v>77</v>
      </c>
      <c r="E56" s="95">
        <f>E38+E44+E50</f>
        <v>34365.804999999993</v>
      </c>
      <c r="F56" s="94">
        <f>F38+F44+F50</f>
        <v>367011.39467999991</v>
      </c>
      <c r="G56" s="97">
        <f>E56/$E$61</f>
        <v>0.4526396445877473</v>
      </c>
      <c r="H56" s="97">
        <f>(E56-I56)/I56</f>
        <v>6.2965390236957103E-2</v>
      </c>
      <c r="I56" s="98">
        <f>I38+I44+I50</f>
        <v>32330.126</v>
      </c>
      <c r="J56" s="111">
        <f>J38+J44+J50</f>
        <v>345655.31918000011</v>
      </c>
      <c r="K56" s="394">
        <f>I56/$I$61</f>
        <v>0.50550417316851215</v>
      </c>
    </row>
    <row r="57" spans="1:11" ht="11.1" customHeight="1">
      <c r="A57" s="712"/>
      <c r="B57" s="713"/>
      <c r="C57" s="337" t="s">
        <v>5</v>
      </c>
      <c r="D57" s="94">
        <f>D51</f>
        <v>284</v>
      </c>
      <c r="E57" s="95">
        <f t="shared" ref="E57:F58" si="20">E39+E45+E51</f>
        <v>8544.3000000000011</v>
      </c>
      <c r="F57" s="94">
        <f t="shared" si="20"/>
        <v>91241.621659999975</v>
      </c>
      <c r="G57" s="97">
        <f t="shared" ref="G57:G60" si="21">E57/$E$61</f>
        <v>0.11253887156873207</v>
      </c>
      <c r="H57" s="97">
        <f t="shared" ref="H57:H60" si="22">(E57-I57)/I57</f>
        <v>0.16769341908144159</v>
      </c>
      <c r="I57" s="98">
        <f t="shared" ref="I57:J57" si="23">I39+I45+I51</f>
        <v>7317.2459999999992</v>
      </c>
      <c r="J57" s="111">
        <f t="shared" si="23"/>
        <v>78208.920869999958</v>
      </c>
      <c r="K57" s="394">
        <f t="shared" ref="K57:K60" si="24">I57/$I$61</f>
        <v>0.11441026827735229</v>
      </c>
    </row>
    <row r="58" spans="1:11" ht="11.1" customHeight="1">
      <c r="A58" s="712"/>
      <c r="B58" s="713"/>
      <c r="C58" s="337" t="s">
        <v>6</v>
      </c>
      <c r="D58" s="94">
        <f>D52</f>
        <v>11348</v>
      </c>
      <c r="E58" s="95">
        <f>E40+E46+E52</f>
        <v>10154.164999999999</v>
      </c>
      <c r="F58" s="94">
        <f t="shared" si="20"/>
        <v>108421.05646999998</v>
      </c>
      <c r="G58" s="97">
        <f t="shared" si="21"/>
        <v>0.13374276076714464</v>
      </c>
      <c r="H58" s="97">
        <f t="shared" si="22"/>
        <v>0.32414622384514646</v>
      </c>
      <c r="I58" s="98">
        <f>I40+I46+I52</f>
        <v>7668.4619999999995</v>
      </c>
      <c r="J58" s="111">
        <f t="shared" ref="J58" si="25">J40+J46+J52</f>
        <v>81940.356209999998</v>
      </c>
      <c r="K58" s="394">
        <f t="shared" si="24"/>
        <v>0.11990177652831155</v>
      </c>
    </row>
    <row r="59" spans="1:11" ht="11.1" customHeight="1">
      <c r="A59" s="712"/>
      <c r="B59" s="713"/>
      <c r="C59" s="337" t="s">
        <v>7</v>
      </c>
      <c r="D59" s="94">
        <f>D53</f>
        <v>125066</v>
      </c>
      <c r="E59" s="95">
        <f t="shared" ref="E59:F60" si="26">E41+E47+E53</f>
        <v>22175.899999999998</v>
      </c>
      <c r="F59" s="94">
        <f t="shared" si="26"/>
        <v>236786.6</v>
      </c>
      <c r="G59" s="97">
        <f t="shared" si="21"/>
        <v>0.29208370048114474</v>
      </c>
      <c r="H59" s="97">
        <f t="shared" si="22"/>
        <v>0.3840560714998999</v>
      </c>
      <c r="I59" s="98">
        <f t="shared" ref="I59:J59" si="27">I41+I47+I53</f>
        <v>16022.400000000001</v>
      </c>
      <c r="J59" s="111">
        <f t="shared" si="27"/>
        <v>171210.60000000003</v>
      </c>
      <c r="K59" s="394">
        <f t="shared" si="24"/>
        <v>0.25052145061776654</v>
      </c>
    </row>
    <row r="60" spans="1:11" ht="11.1" customHeight="1">
      <c r="A60" s="712"/>
      <c r="B60" s="713"/>
      <c r="C60" s="337" t="s">
        <v>107</v>
      </c>
      <c r="D60" s="94">
        <f>D54</f>
        <v>12</v>
      </c>
      <c r="E60" s="95">
        <f>E42+E48+E54</f>
        <v>682.93</v>
      </c>
      <c r="F60" s="94">
        <f t="shared" si="26"/>
        <v>7293.7207599999992</v>
      </c>
      <c r="G60" s="97">
        <f t="shared" si="21"/>
        <v>8.9950225952312272E-3</v>
      </c>
      <c r="H60" s="97">
        <f t="shared" si="22"/>
        <v>0.10512552470524239</v>
      </c>
      <c r="I60" s="98">
        <f>I42+I48+I54</f>
        <v>617.96600000000012</v>
      </c>
      <c r="J60" s="111">
        <f t="shared" ref="J60" si="28">J42+J48+J54</f>
        <v>6607.5661500000006</v>
      </c>
      <c r="K60" s="394">
        <f t="shared" si="24"/>
        <v>9.6623314080573897E-3</v>
      </c>
    </row>
    <row r="61" spans="1:11" ht="11.1" customHeight="1">
      <c r="A61" s="712"/>
      <c r="B61" s="713"/>
      <c r="C61" s="310" t="s">
        <v>0</v>
      </c>
      <c r="D61" s="311">
        <f>SUM(D56:D60)</f>
        <v>136787</v>
      </c>
      <c r="E61" s="312">
        <f>SUM(E56:E60)</f>
        <v>75923.099999999991</v>
      </c>
      <c r="F61" s="311">
        <f>SUM(F56:F60)</f>
        <v>810754.39356999984</v>
      </c>
      <c r="G61" s="315">
        <f>SUM(G56:G60)</f>
        <v>1</v>
      </c>
      <c r="H61" s="315">
        <f>(E61-I61)/I61</f>
        <v>0.1871108664992602</v>
      </c>
      <c r="I61" s="316">
        <f>SUM(I56:I60)</f>
        <v>63956.200000000004</v>
      </c>
      <c r="J61" s="321">
        <f>SUM(J56:J60)</f>
        <v>683622.76241000008</v>
      </c>
      <c r="K61" s="395">
        <f>SUM(K56:K60)</f>
        <v>0.99999999999999989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19"/>
  <sheetViews>
    <sheetView showGridLines="0" topLeftCell="A19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41" t="s">
        <v>271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</row>
    <row r="2" spans="1:16" ht="6" customHeight="1">
      <c r="A2" s="716"/>
      <c r="B2" s="716"/>
      <c r="C2" s="716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46" t="s">
        <v>45</v>
      </c>
      <c r="B3" s="746"/>
      <c r="C3" s="746"/>
      <c r="D3" s="747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725">
        <f>'3.1'!D4</f>
        <v>2021</v>
      </c>
      <c r="F4" s="726"/>
      <c r="G4" s="727"/>
      <c r="H4" s="284"/>
      <c r="I4" s="728">
        <f>E4-1</f>
        <v>2020</v>
      </c>
      <c r="J4" s="729"/>
      <c r="K4" s="729"/>
    </row>
    <row r="5" spans="1:16" ht="24.95" customHeight="1">
      <c r="A5" s="392"/>
      <c r="B5" s="285"/>
      <c r="C5" s="286"/>
      <c r="D5" s="287"/>
      <c r="E5" s="721" t="s">
        <v>65</v>
      </c>
      <c r="F5" s="724"/>
      <c r="G5" s="752" t="s">
        <v>35</v>
      </c>
      <c r="H5" s="732" t="s">
        <v>270</v>
      </c>
      <c r="I5" s="764" t="s">
        <v>65</v>
      </c>
      <c r="J5" s="765"/>
      <c r="K5" s="717" t="s">
        <v>35</v>
      </c>
    </row>
    <row r="6" spans="1:16" ht="24.95" customHeight="1">
      <c r="A6" s="392"/>
      <c r="B6" s="288"/>
      <c r="C6" s="288"/>
      <c r="D6" s="730" t="s">
        <v>211</v>
      </c>
      <c r="E6" s="723"/>
      <c r="F6" s="730"/>
      <c r="G6" s="732"/>
      <c r="H6" s="732"/>
      <c r="I6" s="764"/>
      <c r="J6" s="766"/>
      <c r="K6" s="719"/>
    </row>
    <row r="7" spans="1:16" ht="15" customHeight="1">
      <c r="A7" s="763" t="s">
        <v>210</v>
      </c>
      <c r="B7" s="763"/>
      <c r="C7" s="340" t="s">
        <v>237</v>
      </c>
      <c r="D7" s="731"/>
      <c r="E7" s="339" t="s">
        <v>278</v>
      </c>
      <c r="F7" s="596" t="s">
        <v>273</v>
      </c>
      <c r="G7" s="733"/>
      <c r="H7" s="733"/>
      <c r="I7" s="289" t="s">
        <v>279</v>
      </c>
      <c r="J7" s="290" t="s">
        <v>273</v>
      </c>
      <c r="K7" s="767"/>
    </row>
    <row r="8" spans="1:16" ht="11.1" customHeight="1">
      <c r="A8" s="706" t="str">
        <f>'3.1'!D6</f>
        <v>duben</v>
      </c>
      <c r="B8" s="707"/>
      <c r="C8" s="337" t="s">
        <v>4</v>
      </c>
      <c r="D8" s="99">
        <v>82</v>
      </c>
      <c r="E8" s="95">
        <v>13937.328</v>
      </c>
      <c r="F8" s="99">
        <v>148796.65265</v>
      </c>
      <c r="G8" s="101">
        <f>E8/$E$13</f>
        <v>0.38144434743816763</v>
      </c>
      <c r="H8" s="101">
        <f>(E8-I8)/I8</f>
        <v>0.25997396398351041</v>
      </c>
      <c r="I8" s="98">
        <v>11061.6</v>
      </c>
      <c r="J8" s="112">
        <v>118127.69749000001</v>
      </c>
      <c r="K8" s="393">
        <f>I8/$I$13</f>
        <v>0.43612449435012651</v>
      </c>
    </row>
    <row r="9" spans="1:16" ht="11.1" customHeight="1">
      <c r="A9" s="708"/>
      <c r="B9" s="709"/>
      <c r="C9" s="337" t="s">
        <v>5</v>
      </c>
      <c r="D9" s="94">
        <v>333</v>
      </c>
      <c r="E9" s="95">
        <v>3900.2419999999997</v>
      </c>
      <c r="F9" s="94">
        <v>41639.808210000025</v>
      </c>
      <c r="G9" s="97">
        <f>E9/$E$13</f>
        <v>0.1067439371837223</v>
      </c>
      <c r="H9" s="97">
        <f>(E9-I9)/I9</f>
        <v>0.54850284946548178</v>
      </c>
      <c r="I9" s="98">
        <v>2518.7180000000003</v>
      </c>
      <c r="J9" s="111">
        <v>26898.054209999995</v>
      </c>
      <c r="K9" s="394">
        <f>I9/$I$13</f>
        <v>9.9305219331793051E-2</v>
      </c>
      <c r="L9" s="210"/>
      <c r="N9" s="210"/>
      <c r="O9" s="210"/>
      <c r="P9" s="210"/>
    </row>
    <row r="10" spans="1:16" ht="11.1" customHeight="1">
      <c r="A10" s="708"/>
      <c r="B10" s="709"/>
      <c r="C10" s="337" t="s">
        <v>6</v>
      </c>
      <c r="D10" s="94">
        <v>11926</v>
      </c>
      <c r="E10" s="95">
        <v>6620.4209999999994</v>
      </c>
      <c r="F10" s="94">
        <v>70680.092869999993</v>
      </c>
      <c r="G10" s="97">
        <f>E10/$E$13</f>
        <v>0.18119127052982761</v>
      </c>
      <c r="H10" s="97">
        <f t="shared" ref="H10:H12" si="0">(E10-I10)/I10</f>
        <v>0.55716355528167094</v>
      </c>
      <c r="I10" s="98">
        <v>4251.59</v>
      </c>
      <c r="J10" s="111">
        <v>45402.955450000001</v>
      </c>
      <c r="K10" s="394">
        <f>I10/$I$13</f>
        <v>0.1676269743015526</v>
      </c>
      <c r="L10" s="210"/>
      <c r="N10" s="210"/>
      <c r="O10" s="210"/>
      <c r="P10" s="210"/>
    </row>
    <row r="11" spans="1:16" ht="11.1" customHeight="1">
      <c r="A11" s="708"/>
      <c r="B11" s="709"/>
      <c r="C11" s="337" t="s">
        <v>7</v>
      </c>
      <c r="D11" s="94">
        <v>147978</v>
      </c>
      <c r="E11" s="95">
        <v>11938.4</v>
      </c>
      <c r="F11" s="94">
        <v>127455.6</v>
      </c>
      <c r="G11" s="97">
        <f>E11/$E$13</f>
        <v>0.32673660241445279</v>
      </c>
      <c r="H11" s="97">
        <f t="shared" si="0"/>
        <v>0.61510883829159735</v>
      </c>
      <c r="I11" s="98">
        <v>7391.7</v>
      </c>
      <c r="J11" s="111">
        <v>78936.2</v>
      </c>
      <c r="K11" s="394">
        <f>I11/$I$13</f>
        <v>0.29143174810948053</v>
      </c>
      <c r="L11" s="210"/>
      <c r="N11" s="210"/>
      <c r="O11" s="210"/>
      <c r="P11" s="210"/>
    </row>
    <row r="12" spans="1:16" ht="11.1" customHeight="1">
      <c r="A12" s="708"/>
      <c r="B12" s="709"/>
      <c r="C12" s="337" t="s">
        <v>107</v>
      </c>
      <c r="D12" s="94">
        <v>15</v>
      </c>
      <c r="E12" s="95">
        <v>141.90899999999999</v>
      </c>
      <c r="F12" s="94">
        <v>1515.0452499999997</v>
      </c>
      <c r="G12" s="97">
        <f>E12/$E$13</f>
        <v>3.8838424338297076E-3</v>
      </c>
      <c r="H12" s="97">
        <f t="shared" si="0"/>
        <v>1.5143928121780862E-2</v>
      </c>
      <c r="I12" s="98">
        <v>139.792</v>
      </c>
      <c r="J12" s="111">
        <v>1492.8497600000001</v>
      </c>
      <c r="K12" s="394">
        <f>I12/$I$13</f>
        <v>5.511563907047161E-3</v>
      </c>
      <c r="L12" s="210"/>
      <c r="N12" s="210"/>
      <c r="O12" s="210"/>
      <c r="P12" s="210"/>
    </row>
    <row r="13" spans="1:16" ht="11.1" customHeight="1">
      <c r="A13" s="710"/>
      <c r="B13" s="711"/>
      <c r="C13" s="310" t="s">
        <v>0</v>
      </c>
      <c r="D13" s="311">
        <v>160334</v>
      </c>
      <c r="E13" s="312">
        <v>36538.299999999996</v>
      </c>
      <c r="F13" s="311">
        <v>390087.19898000004</v>
      </c>
      <c r="G13" s="315">
        <f>SUM(G8:G12)</f>
        <v>1</v>
      </c>
      <c r="H13" s="315">
        <f>(E13-I13)/I13</f>
        <v>0.44059156106831054</v>
      </c>
      <c r="I13" s="316">
        <v>25363.400000000005</v>
      </c>
      <c r="J13" s="321">
        <v>270857.75691</v>
      </c>
      <c r="K13" s="395">
        <f>SUM(K8:K12)</f>
        <v>0.99999999999999989</v>
      </c>
      <c r="L13" s="210"/>
    </row>
    <row r="14" spans="1:16" ht="11.1" customHeight="1">
      <c r="A14" s="712" t="str">
        <f>'3.1'!E6</f>
        <v>květen</v>
      </c>
      <c r="B14" s="713"/>
      <c r="C14" s="337" t="s">
        <v>4</v>
      </c>
      <c r="D14" s="99">
        <v>82</v>
      </c>
      <c r="E14" s="95">
        <v>13047.396999999999</v>
      </c>
      <c r="F14" s="99">
        <v>139318.32002000004</v>
      </c>
      <c r="G14" s="101">
        <f>E14/$E$19</f>
        <v>0.50510419610469559</v>
      </c>
      <c r="H14" s="101">
        <f>(E14-I14)/I14</f>
        <v>0.28706825288784982</v>
      </c>
      <c r="I14" s="98">
        <v>10137.299999999999</v>
      </c>
      <c r="J14" s="112">
        <v>108307.91746</v>
      </c>
      <c r="K14" s="393">
        <f>I14/$I$19</f>
        <v>0.50076814780052847</v>
      </c>
      <c r="L14" s="210"/>
      <c r="M14" s="210"/>
    </row>
    <row r="15" spans="1:16" ht="11.1" customHeight="1">
      <c r="A15" s="712"/>
      <c r="B15" s="713"/>
      <c r="C15" s="337" t="s">
        <v>5</v>
      </c>
      <c r="D15" s="94">
        <v>334</v>
      </c>
      <c r="E15" s="95">
        <v>2595.4059999999999</v>
      </c>
      <c r="F15" s="94">
        <v>27713.544980000028</v>
      </c>
      <c r="G15" s="97">
        <f>E15/$E$19</f>
        <v>0.10047601534584281</v>
      </c>
      <c r="H15" s="97">
        <f>(E15-I15)/I15</f>
        <v>0.30356709658398306</v>
      </c>
      <c r="I15" s="98">
        <v>1991.0029999999999</v>
      </c>
      <c r="J15" s="111">
        <v>21271.856370000005</v>
      </c>
      <c r="K15" s="394">
        <f>I15/$I$19</f>
        <v>9.8352705806802179E-2</v>
      </c>
      <c r="L15" s="211"/>
      <c r="M15" s="210"/>
    </row>
    <row r="16" spans="1:16" ht="11.1" customHeight="1">
      <c r="A16" s="712"/>
      <c r="B16" s="713"/>
      <c r="C16" s="337" t="s">
        <v>6</v>
      </c>
      <c r="D16" s="94">
        <v>11917</v>
      </c>
      <c r="E16" s="95">
        <v>3498.098</v>
      </c>
      <c r="F16" s="94">
        <v>37352.848019999998</v>
      </c>
      <c r="G16" s="97">
        <f>E16/$E$19</f>
        <v>0.13542195260751577</v>
      </c>
      <c r="H16" s="97">
        <f t="shared" ref="H16:H19" si="1">(E16-I16)/I16</f>
        <v>0.2634720525138885</v>
      </c>
      <c r="I16" s="98">
        <v>2768.6390000000001</v>
      </c>
      <c r="J16" s="111">
        <v>29581.022799999999</v>
      </c>
      <c r="K16" s="394">
        <f>I16/$I$19</f>
        <v>0.13676681403907429</v>
      </c>
      <c r="L16" s="210"/>
      <c r="M16" s="210"/>
      <c r="N16" s="210"/>
      <c r="O16" s="210"/>
    </row>
    <row r="17" spans="1:20" ht="11.1" customHeight="1">
      <c r="A17" s="712"/>
      <c r="B17" s="713"/>
      <c r="C17" s="337" t="s">
        <v>7</v>
      </c>
      <c r="D17" s="94">
        <v>147918</v>
      </c>
      <c r="E17" s="95">
        <v>6533.6</v>
      </c>
      <c r="F17" s="94">
        <v>69765.100000000006</v>
      </c>
      <c r="G17" s="97">
        <f>E17/$E$19</f>
        <v>0.25293541506168926</v>
      </c>
      <c r="H17" s="97">
        <f t="shared" si="1"/>
        <v>0.25626826642055073</v>
      </c>
      <c r="I17" s="98">
        <v>5200.8</v>
      </c>
      <c r="J17" s="111">
        <v>55566.400000000001</v>
      </c>
      <c r="K17" s="394">
        <f>I17/$I$19</f>
        <v>0.25691209524044756</v>
      </c>
      <c r="L17" s="210"/>
      <c r="M17" s="210"/>
      <c r="N17" s="210"/>
      <c r="O17" s="210"/>
    </row>
    <row r="18" spans="1:20" ht="11.1" customHeight="1">
      <c r="A18" s="712"/>
      <c r="B18" s="713"/>
      <c r="C18" s="337" t="s">
        <v>107</v>
      </c>
      <c r="D18" s="94">
        <v>15</v>
      </c>
      <c r="E18" s="95">
        <v>156.59899999999999</v>
      </c>
      <c r="F18" s="94">
        <v>1672.1504199999999</v>
      </c>
      <c r="G18" s="97">
        <f>E18/$E$19</f>
        <v>6.0624208802567458E-3</v>
      </c>
      <c r="H18" s="97">
        <f t="shared" si="1"/>
        <v>7.4376706595864234E-2</v>
      </c>
      <c r="I18" s="98">
        <v>145.75800000000001</v>
      </c>
      <c r="J18" s="111">
        <v>1557.3007699999998</v>
      </c>
      <c r="K18" s="394">
        <f>I18/$I$19</f>
        <v>7.2002371131474306E-3</v>
      </c>
      <c r="L18" s="210"/>
      <c r="M18" s="210"/>
      <c r="N18" s="210"/>
      <c r="O18" s="210"/>
    </row>
    <row r="19" spans="1:20" ht="11.1" customHeight="1">
      <c r="A19" s="712"/>
      <c r="B19" s="713"/>
      <c r="C19" s="310" t="s">
        <v>0</v>
      </c>
      <c r="D19" s="311">
        <v>160266</v>
      </c>
      <c r="E19" s="312">
        <v>25831.099999999995</v>
      </c>
      <c r="F19" s="311">
        <v>275821.96344000014</v>
      </c>
      <c r="G19" s="315">
        <f>SUM(G14:G18)</f>
        <v>1.0000000000000002</v>
      </c>
      <c r="H19" s="315">
        <f t="shared" si="1"/>
        <v>0.27601946303751795</v>
      </c>
      <c r="I19" s="316">
        <v>20243.5</v>
      </c>
      <c r="J19" s="321">
        <v>216284.49739999999</v>
      </c>
      <c r="K19" s="395">
        <f>SUM(K14:K18)</f>
        <v>1</v>
      </c>
      <c r="L19" s="210"/>
      <c r="M19" s="210"/>
      <c r="N19" s="210"/>
      <c r="O19" s="210"/>
    </row>
    <row r="20" spans="1:20" ht="11.1" customHeight="1">
      <c r="A20" s="712" t="str">
        <f>'3.1'!F6</f>
        <v>červen</v>
      </c>
      <c r="B20" s="713"/>
      <c r="C20" s="336" t="s">
        <v>4</v>
      </c>
      <c r="D20" s="99">
        <v>82</v>
      </c>
      <c r="E20" s="242">
        <v>10943.439</v>
      </c>
      <c r="F20" s="99">
        <v>116934.96467000002</v>
      </c>
      <c r="G20" s="101">
        <f>E20/$E$25</f>
        <v>0.7080977954926333</v>
      </c>
      <c r="H20" s="101">
        <f>(E20-I20)/I20</f>
        <v>0.14453161114887836</v>
      </c>
      <c r="I20" s="454">
        <v>9561.5</v>
      </c>
      <c r="J20" s="112">
        <v>102415.55272000001</v>
      </c>
      <c r="K20" s="393">
        <f>I20/$I$25</f>
        <v>0.65334891285036834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712"/>
      <c r="B21" s="713"/>
      <c r="C21" s="337" t="s">
        <v>5</v>
      </c>
      <c r="D21" s="94">
        <v>334</v>
      </c>
      <c r="E21" s="95">
        <v>1302.2460000000001</v>
      </c>
      <c r="F21" s="94">
        <v>13914.998979999984</v>
      </c>
      <c r="G21" s="97">
        <f>E21/$E$25</f>
        <v>8.4262133849249743E-2</v>
      </c>
      <c r="H21" s="97">
        <f t="shared" ref="H21:H25" si="2">(E21-I21)/I21</f>
        <v>-0.10357099588078512</v>
      </c>
      <c r="I21" s="98">
        <v>1452.7040000000002</v>
      </c>
      <c r="J21" s="111">
        <v>15560.580180000006</v>
      </c>
      <c r="K21" s="394">
        <f>I21/$I$25</f>
        <v>9.9265029450753717E-2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712"/>
      <c r="B22" s="713"/>
      <c r="C22" s="337" t="s">
        <v>6</v>
      </c>
      <c r="D22" s="94">
        <v>11909</v>
      </c>
      <c r="E22" s="95">
        <v>1012.027</v>
      </c>
      <c r="F22" s="94">
        <v>10813.781729999999</v>
      </c>
      <c r="G22" s="97">
        <f>E22/$E$25</f>
        <v>6.548344516554834E-2</v>
      </c>
      <c r="H22" s="97">
        <f t="shared" si="2"/>
        <v>-0.14314295584086595</v>
      </c>
      <c r="I22" s="98">
        <v>1181.0920000000001</v>
      </c>
      <c r="J22" s="111">
        <v>12651.058080000001</v>
      </c>
      <c r="K22" s="394">
        <f>I22/$I$25</f>
        <v>8.0705451464337954E-2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712"/>
      <c r="B23" s="713"/>
      <c r="C23" s="337" t="s">
        <v>7</v>
      </c>
      <c r="D23" s="94">
        <v>147867</v>
      </c>
      <c r="E23" s="95">
        <v>2027.3</v>
      </c>
      <c r="F23" s="94">
        <v>21662.7</v>
      </c>
      <c r="G23" s="97">
        <f>E23/$E$25</f>
        <v>0.13117692352488239</v>
      </c>
      <c r="H23" s="97">
        <f t="shared" si="2"/>
        <v>-0.11305070656691599</v>
      </c>
      <c r="I23" s="98">
        <v>2285.6999999999998</v>
      </c>
      <c r="J23" s="111">
        <v>24482.5</v>
      </c>
      <c r="K23" s="394">
        <f>I23/$I$25</f>
        <v>0.15618465827559347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712"/>
      <c r="B24" s="713"/>
      <c r="C24" s="337" t="s">
        <v>107</v>
      </c>
      <c r="D24" s="94">
        <v>15</v>
      </c>
      <c r="E24" s="95">
        <v>169.68799999999999</v>
      </c>
      <c r="F24" s="94">
        <v>1813.1732199999999</v>
      </c>
      <c r="G24" s="97">
        <f>E24/$E$25</f>
        <v>1.0979701967686203E-2</v>
      </c>
      <c r="H24" s="97">
        <f t="shared" si="2"/>
        <v>0.10471081482253049</v>
      </c>
      <c r="I24" s="98">
        <v>153.60400000000001</v>
      </c>
      <c r="J24" s="111">
        <v>1645.2880500000003</v>
      </c>
      <c r="K24" s="394">
        <f>I24/$I$25</f>
        <v>1.0495947958946608E-2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712"/>
      <c r="B25" s="713"/>
      <c r="C25" s="310" t="s">
        <v>0</v>
      </c>
      <c r="D25" s="311">
        <v>160207</v>
      </c>
      <c r="E25" s="312">
        <v>15454.7</v>
      </c>
      <c r="F25" s="311">
        <v>165139.61860000002</v>
      </c>
      <c r="G25" s="315">
        <f>SUM(G20:G24)</f>
        <v>1</v>
      </c>
      <c r="H25" s="315">
        <f t="shared" si="2"/>
        <v>5.6038429475353084E-2</v>
      </c>
      <c r="I25" s="316">
        <v>14634.599999999999</v>
      </c>
      <c r="J25" s="321">
        <v>156754.97903000002</v>
      </c>
      <c r="K25" s="395">
        <f>SUM(K20:K24)</f>
        <v>1</v>
      </c>
    </row>
    <row r="26" spans="1:20" ht="11.1" customHeight="1">
      <c r="A26" s="714" t="str">
        <f>'3.1'!G6</f>
        <v>II. čtvrtletí</v>
      </c>
      <c r="B26" s="715"/>
      <c r="C26" s="337" t="s">
        <v>4</v>
      </c>
      <c r="D26" s="94">
        <f>D20</f>
        <v>82</v>
      </c>
      <c r="E26" s="95">
        <f>E8+E14+E20</f>
        <v>37928.163999999997</v>
      </c>
      <c r="F26" s="94">
        <f>F8+F14+F20</f>
        <v>405049.93734000006</v>
      </c>
      <c r="G26" s="97">
        <f>E26/$E$31</f>
        <v>0.48735756661496893</v>
      </c>
      <c r="H26" s="97">
        <f>(E26-I26)/I26</f>
        <v>0.23301920651226887</v>
      </c>
      <c r="I26" s="98">
        <f>I8+I14+I20</f>
        <v>30760.400000000001</v>
      </c>
      <c r="J26" s="111">
        <f>J8+J14+J20</f>
        <v>328851.16767</v>
      </c>
      <c r="K26" s="394">
        <f>I26/$I$31</f>
        <v>0.51061809549894999</v>
      </c>
    </row>
    <row r="27" spans="1:20" ht="11.1" customHeight="1">
      <c r="A27" s="712"/>
      <c r="B27" s="713"/>
      <c r="C27" s="337" t="s">
        <v>5</v>
      </c>
      <c r="D27" s="94">
        <f>D21</f>
        <v>334</v>
      </c>
      <c r="E27" s="95">
        <f t="shared" ref="E27:F30" si="3">E9+E15+E21</f>
        <v>7797.8939999999993</v>
      </c>
      <c r="F27" s="94">
        <f t="shared" si="3"/>
        <v>83268.352170000042</v>
      </c>
      <c r="G27" s="97">
        <f>E27/$E$31</f>
        <v>0.1001989615042127</v>
      </c>
      <c r="H27" s="97">
        <f t="shared" ref="H27:H30" si="4">(E27-I27)/I27</f>
        <v>0.30783934389111778</v>
      </c>
      <c r="I27" s="98">
        <f t="shared" ref="I27:J27" si="5">I9+I15+I21</f>
        <v>5962.4250000000011</v>
      </c>
      <c r="J27" s="111">
        <f t="shared" si="5"/>
        <v>63730.490760000001</v>
      </c>
      <c r="K27" s="394">
        <f>I27/$I$31</f>
        <v>9.8975374119170345E-2</v>
      </c>
    </row>
    <row r="28" spans="1:20" ht="11.1" customHeight="1">
      <c r="A28" s="712"/>
      <c r="B28" s="713"/>
      <c r="C28" s="337" t="s">
        <v>6</v>
      </c>
      <c r="D28" s="94">
        <f>D22</f>
        <v>11909</v>
      </c>
      <c r="E28" s="95">
        <f t="shared" si="3"/>
        <v>11130.546</v>
      </c>
      <c r="F28" s="94">
        <f t="shared" si="3"/>
        <v>118846.72262</v>
      </c>
      <c r="G28" s="97">
        <f>E28/$E$31</f>
        <v>0.14302184027826859</v>
      </c>
      <c r="H28" s="97">
        <f t="shared" si="4"/>
        <v>0.35716502256160931</v>
      </c>
      <c r="I28" s="98">
        <f t="shared" ref="I28:J28" si="6">I10+I16+I22</f>
        <v>8201.3209999999999</v>
      </c>
      <c r="J28" s="111">
        <f t="shared" si="6"/>
        <v>87635.036330000003</v>
      </c>
      <c r="K28" s="394">
        <f>I28/$I$31</f>
        <v>0.13614071694761914</v>
      </c>
    </row>
    <row r="29" spans="1:20" ht="11.1" customHeight="1">
      <c r="A29" s="712"/>
      <c r="B29" s="713"/>
      <c r="C29" s="337" t="s">
        <v>7</v>
      </c>
      <c r="D29" s="94">
        <f>D23</f>
        <v>147867</v>
      </c>
      <c r="E29" s="95">
        <f t="shared" si="3"/>
        <v>20499.3</v>
      </c>
      <c r="F29" s="94">
        <f t="shared" si="3"/>
        <v>218883.40000000002</v>
      </c>
      <c r="G29" s="97">
        <f>E29/$E$31</f>
        <v>0.26340555175067881</v>
      </c>
      <c r="H29" s="97">
        <f t="shared" si="4"/>
        <v>0.37780779933056408</v>
      </c>
      <c r="I29" s="98">
        <f t="shared" ref="I29:J29" si="7">I11+I17+I23</f>
        <v>14878.2</v>
      </c>
      <c r="J29" s="111">
        <f t="shared" si="7"/>
        <v>158985.1</v>
      </c>
      <c r="K29" s="394">
        <f>I29/$I$31</f>
        <v>0.24697592191429493</v>
      </c>
    </row>
    <row r="30" spans="1:20" ht="11.1" customHeight="1">
      <c r="A30" s="712"/>
      <c r="B30" s="713"/>
      <c r="C30" s="337" t="s">
        <v>107</v>
      </c>
      <c r="D30" s="94">
        <f>D24</f>
        <v>15</v>
      </c>
      <c r="E30" s="95">
        <f>E12+E18+E24</f>
        <v>468.19599999999997</v>
      </c>
      <c r="F30" s="94">
        <f t="shared" si="3"/>
        <v>5000.3688899999997</v>
      </c>
      <c r="G30" s="97">
        <f>E30/$E$31</f>
        <v>6.0160798518710786E-3</v>
      </c>
      <c r="H30" s="97">
        <f t="shared" si="4"/>
        <v>6.6131698675179942E-2</v>
      </c>
      <c r="I30" s="98">
        <f>I12+I18+I24</f>
        <v>439.154</v>
      </c>
      <c r="J30" s="111">
        <f t="shared" ref="J30" si="8">J12+J18+J24</f>
        <v>4695.43858</v>
      </c>
      <c r="K30" s="394">
        <f>I30/$I$31</f>
        <v>7.2898915199654715E-3</v>
      </c>
    </row>
    <row r="31" spans="1:20" ht="11.1" customHeight="1">
      <c r="A31" s="712"/>
      <c r="B31" s="713"/>
      <c r="C31" s="310" t="s">
        <v>0</v>
      </c>
      <c r="D31" s="311">
        <f>SUM(D26:D30)</f>
        <v>160207</v>
      </c>
      <c r="E31" s="312">
        <f>SUM(E26:E30)</f>
        <v>77824.099999999991</v>
      </c>
      <c r="F31" s="311">
        <f>SUM(F26:F30)</f>
        <v>831048.78102000011</v>
      </c>
      <c r="G31" s="315">
        <f>SUM(G26:G30)</f>
        <v>1.0000000000000002</v>
      </c>
      <c r="H31" s="315">
        <f>(E31-I31)/I31</f>
        <v>0.29186856236979458</v>
      </c>
      <c r="I31" s="316">
        <f>SUM(I26:I30)</f>
        <v>60241.500000000007</v>
      </c>
      <c r="J31" s="321">
        <f>SUM(J26:J30)</f>
        <v>643897.23333999992</v>
      </c>
      <c r="K31" s="395">
        <f>SUM(K26:K30)</f>
        <v>0.99999999999999989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68" t="s">
        <v>104</v>
      </c>
      <c r="B33" s="769"/>
      <c r="C33" s="769"/>
      <c r="D33" s="770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725">
        <f>'3.1'!D4</f>
        <v>2021</v>
      </c>
      <c r="F34" s="737"/>
      <c r="G34" s="738"/>
      <c r="H34" s="296"/>
      <c r="I34" s="728">
        <f>E34-1</f>
        <v>2020</v>
      </c>
      <c r="J34" s="739"/>
      <c r="K34" s="739"/>
    </row>
    <row r="35" spans="1:11" ht="24.95" customHeight="1">
      <c r="A35" s="392"/>
      <c r="B35" s="285"/>
      <c r="C35" s="286"/>
      <c r="D35" s="287"/>
      <c r="E35" s="721" t="s">
        <v>65</v>
      </c>
      <c r="F35" s="724"/>
      <c r="G35" s="752" t="s">
        <v>35</v>
      </c>
      <c r="H35" s="732" t="s">
        <v>270</v>
      </c>
      <c r="I35" s="764" t="s">
        <v>65</v>
      </c>
      <c r="J35" s="765"/>
      <c r="K35" s="717" t="s">
        <v>35</v>
      </c>
    </row>
    <row r="36" spans="1:11" ht="24.95" customHeight="1">
      <c r="A36" s="392"/>
      <c r="B36" s="288"/>
      <c r="C36" s="288"/>
      <c r="D36" s="730" t="s">
        <v>211</v>
      </c>
      <c r="E36" s="723"/>
      <c r="F36" s="730"/>
      <c r="G36" s="732"/>
      <c r="H36" s="732"/>
      <c r="I36" s="764"/>
      <c r="J36" s="766"/>
      <c r="K36" s="719"/>
    </row>
    <row r="37" spans="1:11" ht="15" customHeight="1">
      <c r="A37" s="763" t="s">
        <v>210</v>
      </c>
      <c r="B37" s="763"/>
      <c r="C37" s="340" t="s">
        <v>237</v>
      </c>
      <c r="D37" s="731"/>
      <c r="E37" s="339" t="s">
        <v>278</v>
      </c>
      <c r="F37" s="596" t="s">
        <v>273</v>
      </c>
      <c r="G37" s="733"/>
      <c r="H37" s="733"/>
      <c r="I37" s="289" t="s">
        <v>279</v>
      </c>
      <c r="J37" s="290" t="s">
        <v>273</v>
      </c>
      <c r="K37" s="767"/>
    </row>
    <row r="38" spans="1:11" ht="11.1" customHeight="1">
      <c r="A38" s="706" t="str">
        <f>'3.1'!D6</f>
        <v>duben</v>
      </c>
      <c r="B38" s="707"/>
      <c r="C38" s="337" t="s">
        <v>4</v>
      </c>
      <c r="D38" s="99">
        <v>144</v>
      </c>
      <c r="E38" s="95">
        <v>17432.072214464395</v>
      </c>
      <c r="F38" s="99">
        <v>186074.09247</v>
      </c>
      <c r="G38" s="101">
        <f>E38/$E$43</f>
        <v>0.21087066385685357</v>
      </c>
      <c r="H38" s="101">
        <f>(E38-I38)/I38</f>
        <v>0.38138670232698196</v>
      </c>
      <c r="I38" s="98">
        <v>12619.255842769888</v>
      </c>
      <c r="J38" s="112">
        <v>134603.42855000001</v>
      </c>
      <c r="K38" s="393">
        <f>I38/$I$43</f>
        <v>0.23162839251772913</v>
      </c>
    </row>
    <row r="39" spans="1:11" ht="11.1" customHeight="1">
      <c r="A39" s="708"/>
      <c r="B39" s="709"/>
      <c r="C39" s="337" t="s">
        <v>5</v>
      </c>
      <c r="D39" s="94">
        <v>1558</v>
      </c>
      <c r="E39" s="95">
        <v>15708.488805721412</v>
      </c>
      <c r="F39" s="94">
        <v>167676.13061000002</v>
      </c>
      <c r="G39" s="97">
        <f t="shared" ref="G39" si="9">E39/$E$43</f>
        <v>0.19002098097677042</v>
      </c>
      <c r="H39" s="97">
        <f>(E39-I39)/I39</f>
        <v>0.50597564107624915</v>
      </c>
      <c r="I39" s="98">
        <v>10430.772170056684</v>
      </c>
      <c r="J39" s="111">
        <v>111259.90870999997</v>
      </c>
      <c r="K39" s="394">
        <f t="shared" ref="K39:K42" si="10">I39/$I$43</f>
        <v>0.19145843626374853</v>
      </c>
    </row>
    <row r="40" spans="1:11" ht="11.1" customHeight="1">
      <c r="A40" s="708"/>
      <c r="B40" s="709"/>
      <c r="C40" s="337" t="s">
        <v>6</v>
      </c>
      <c r="D40" s="94">
        <v>38706</v>
      </c>
      <c r="E40" s="95">
        <v>20029.377201974745</v>
      </c>
      <c r="F40" s="94">
        <v>213798.31690315402</v>
      </c>
      <c r="G40" s="97">
        <f>E40/$E$43</f>
        <v>0.2422895003679007</v>
      </c>
      <c r="H40" s="97">
        <f t="shared" ref="H40:H42" si="11">(E40-I40)/I40</f>
        <v>0.55099954177526933</v>
      </c>
      <c r="I40" s="98">
        <v>12913.851140825729</v>
      </c>
      <c r="J40" s="111">
        <v>137745.68896705101</v>
      </c>
      <c r="K40" s="394">
        <f t="shared" si="10"/>
        <v>0.23703573477167444</v>
      </c>
    </row>
    <row r="41" spans="1:11" ht="11.1" customHeight="1">
      <c r="A41" s="708"/>
      <c r="B41" s="709"/>
      <c r="C41" s="337" t="s">
        <v>7</v>
      </c>
      <c r="D41" s="94">
        <v>376197</v>
      </c>
      <c r="E41" s="95">
        <v>28253.187344506641</v>
      </c>
      <c r="F41" s="94">
        <v>301581.2144578048</v>
      </c>
      <c r="G41" s="97">
        <f>E41/$E$43</f>
        <v>0.34177051919648804</v>
      </c>
      <c r="H41" s="97">
        <f t="shared" si="11"/>
        <v>0.60436549264590012</v>
      </c>
      <c r="I41" s="98">
        <v>17610.193857954291</v>
      </c>
      <c r="J41" s="111">
        <v>187839.26338894901</v>
      </c>
      <c r="K41" s="394">
        <f t="shared" si="10"/>
        <v>0.32323783161751057</v>
      </c>
    </row>
    <row r="42" spans="1:11" ht="11.1" customHeight="1">
      <c r="A42" s="708"/>
      <c r="B42" s="709"/>
      <c r="C42" s="337" t="s">
        <v>107</v>
      </c>
      <c r="D42" s="94">
        <v>34</v>
      </c>
      <c r="E42" s="95">
        <v>1244.0026892475246</v>
      </c>
      <c r="F42" s="94">
        <v>13278.77939</v>
      </c>
      <c r="G42" s="97">
        <f>E42/$E$43</f>
        <v>1.5048335601987213E-2</v>
      </c>
      <c r="H42" s="97">
        <f t="shared" si="11"/>
        <v>0.372259856888909</v>
      </c>
      <c r="I42" s="98">
        <v>906.5358015119964</v>
      </c>
      <c r="J42" s="111">
        <v>9669.5708500000019</v>
      </c>
      <c r="K42" s="394">
        <f t="shared" si="10"/>
        <v>1.6639604829337153E-2</v>
      </c>
    </row>
    <row r="43" spans="1:11" ht="11.1" customHeight="1">
      <c r="A43" s="710"/>
      <c r="B43" s="711"/>
      <c r="C43" s="310" t="s">
        <v>0</v>
      </c>
      <c r="D43" s="311">
        <v>416639</v>
      </c>
      <c r="E43" s="312">
        <v>82667.128255914722</v>
      </c>
      <c r="F43" s="311">
        <v>882408.53383095888</v>
      </c>
      <c r="G43" s="315">
        <f>SUM(G38:G42)</f>
        <v>1</v>
      </c>
      <c r="H43" s="315">
        <f>(E43-I43)/I43</f>
        <v>0.51736792331896597</v>
      </c>
      <c r="I43" s="316">
        <v>54480.608813118597</v>
      </c>
      <c r="J43" s="321">
        <v>581117.86046600004</v>
      </c>
      <c r="K43" s="395">
        <f>SUM(K38:K42)</f>
        <v>0.99999999999999978</v>
      </c>
    </row>
    <row r="44" spans="1:11" ht="11.1" customHeight="1">
      <c r="A44" s="706" t="str">
        <f>'3.1'!E6</f>
        <v>květen</v>
      </c>
      <c r="B44" s="707"/>
      <c r="C44" s="337" t="s">
        <v>4</v>
      </c>
      <c r="D44" s="99">
        <v>143</v>
      </c>
      <c r="E44" s="95">
        <v>12489.235897388584</v>
      </c>
      <c r="F44" s="99">
        <v>133312.59015999999</v>
      </c>
      <c r="G44" s="101">
        <f>E44/$E$49</f>
        <v>0.24322777793300476</v>
      </c>
      <c r="H44" s="101">
        <f>(E44-I44)/I44</f>
        <v>0.18324522462644283</v>
      </c>
      <c r="I44" s="98">
        <v>10555.069766988923</v>
      </c>
      <c r="J44" s="112">
        <v>112652.45935</v>
      </c>
      <c r="K44" s="393">
        <f>I44/$I$49</f>
        <v>0.25477003007936688</v>
      </c>
    </row>
    <row r="45" spans="1:11" ht="11.1" customHeight="1">
      <c r="A45" s="708"/>
      <c r="B45" s="709"/>
      <c r="C45" s="337" t="s">
        <v>5</v>
      </c>
      <c r="D45" s="94">
        <v>1559</v>
      </c>
      <c r="E45" s="95">
        <v>9631.5017107220883</v>
      </c>
      <c r="F45" s="94">
        <v>102808.57519</v>
      </c>
      <c r="G45" s="97">
        <f t="shared" ref="G45:G48" si="12">E45/$E$49</f>
        <v>0.18757342550849726</v>
      </c>
      <c r="H45" s="97">
        <f>(E45-I45)/I45</f>
        <v>0.24246864331770085</v>
      </c>
      <c r="I45" s="98">
        <v>7751.9072714813783</v>
      </c>
      <c r="J45" s="111">
        <v>82734.820389999993</v>
      </c>
      <c r="K45" s="394">
        <f t="shared" ref="K45:K48" si="13">I45/$I$49</f>
        <v>0.1871094831513534</v>
      </c>
    </row>
    <row r="46" spans="1:11" ht="11.1" customHeight="1">
      <c r="A46" s="708"/>
      <c r="B46" s="709"/>
      <c r="C46" s="337" t="s">
        <v>6</v>
      </c>
      <c r="D46" s="94">
        <v>38656</v>
      </c>
      <c r="E46" s="95">
        <v>11619.380913953553</v>
      </c>
      <c r="F46" s="94">
        <v>124027.59530464599</v>
      </c>
      <c r="G46" s="97">
        <f t="shared" si="12"/>
        <v>0.226287358480355</v>
      </c>
      <c r="H46" s="97">
        <f t="shared" ref="H46:H48" si="14">(E46-I46)/I46</f>
        <v>0.25645429490525717</v>
      </c>
      <c r="I46" s="98">
        <v>9247.7545431365743</v>
      </c>
      <c r="J46" s="111">
        <v>98699.750183028096</v>
      </c>
      <c r="K46" s="394">
        <f t="shared" si="13"/>
        <v>0.2232150762745384</v>
      </c>
    </row>
    <row r="47" spans="1:11" ht="11.1" customHeight="1">
      <c r="A47" s="708"/>
      <c r="B47" s="709"/>
      <c r="C47" s="337" t="s">
        <v>7</v>
      </c>
      <c r="D47" s="94">
        <v>375863</v>
      </c>
      <c r="E47" s="95">
        <v>16316.865054070662</v>
      </c>
      <c r="F47" s="94">
        <v>174169.48033233971</v>
      </c>
      <c r="G47" s="97">
        <f t="shared" si="12"/>
        <v>0.31777082781854865</v>
      </c>
      <c r="H47" s="97">
        <f t="shared" si="14"/>
        <v>0.26679572629949666</v>
      </c>
      <c r="I47" s="98">
        <v>12880.423193196832</v>
      </c>
      <c r="J47" s="111">
        <v>137470.62008298302</v>
      </c>
      <c r="K47" s="394">
        <f t="shared" si="13"/>
        <v>0.31089759488173124</v>
      </c>
    </row>
    <row r="48" spans="1:11" ht="11.1" customHeight="1">
      <c r="A48" s="708"/>
      <c r="B48" s="709"/>
      <c r="C48" s="337" t="s">
        <v>107</v>
      </c>
      <c r="D48" s="94">
        <v>35</v>
      </c>
      <c r="E48" s="95">
        <v>1290.9175703725266</v>
      </c>
      <c r="F48" s="94">
        <v>13779.512279999999</v>
      </c>
      <c r="G48" s="97">
        <f t="shared" si="12"/>
        <v>2.5140610259594468E-2</v>
      </c>
      <c r="H48" s="97">
        <f t="shared" si="14"/>
        <v>0.29787568159712874</v>
      </c>
      <c r="I48" s="98">
        <v>994.638846136604</v>
      </c>
      <c r="J48" s="111">
        <v>10615.61541</v>
      </c>
      <c r="K48" s="394">
        <f t="shared" si="13"/>
        <v>2.4007815613010273E-2</v>
      </c>
    </row>
    <row r="49" spans="1:11" ht="11.1" customHeight="1">
      <c r="A49" s="710"/>
      <c r="B49" s="711"/>
      <c r="C49" s="310" t="s">
        <v>0</v>
      </c>
      <c r="D49" s="311">
        <v>416256</v>
      </c>
      <c r="E49" s="312">
        <v>51347.901146507407</v>
      </c>
      <c r="F49" s="311">
        <v>548097.75326698564</v>
      </c>
      <c r="G49" s="315">
        <f>SUM(G44:G48)</f>
        <v>1.0000000000000002</v>
      </c>
      <c r="H49" s="315">
        <f t="shared" ref="H49" si="15">(E49-I49)/I49</f>
        <v>0.23939553299039576</v>
      </c>
      <c r="I49" s="316">
        <v>41429.793620940305</v>
      </c>
      <c r="J49" s="321">
        <v>442173.26541601116</v>
      </c>
      <c r="K49" s="395">
        <f>SUM(K44:K48)</f>
        <v>1.0000000000000002</v>
      </c>
    </row>
    <row r="50" spans="1:11" ht="11.1" customHeight="1">
      <c r="A50" s="712" t="str">
        <f>'3.1'!F6</f>
        <v>červen</v>
      </c>
      <c r="B50" s="713"/>
      <c r="C50" s="336" t="s">
        <v>4</v>
      </c>
      <c r="D50" s="99">
        <v>142</v>
      </c>
      <c r="E50" s="242">
        <v>6632.0123688611757</v>
      </c>
      <c r="F50" s="99">
        <v>70835.250780000017</v>
      </c>
      <c r="G50" s="101">
        <f>E50/$E$55</f>
        <v>0.33090765496002489</v>
      </c>
      <c r="H50" s="101">
        <f>(E50-I50)/I50</f>
        <v>-4.6401624277863658E-2</v>
      </c>
      <c r="I50" s="454">
        <v>6954.7228033383735</v>
      </c>
      <c r="J50" s="112">
        <v>74497.591489999992</v>
      </c>
      <c r="K50" s="393">
        <f>I50/$I$55</f>
        <v>0.30849122872624146</v>
      </c>
    </row>
    <row r="51" spans="1:11" ht="11.1" customHeight="1">
      <c r="A51" s="712"/>
      <c r="B51" s="713"/>
      <c r="C51" s="337" t="s">
        <v>5</v>
      </c>
      <c r="D51" s="94">
        <v>1564</v>
      </c>
      <c r="E51" s="95">
        <v>3522.8564498354895</v>
      </c>
      <c r="F51" s="94">
        <v>37626.950599999996</v>
      </c>
      <c r="G51" s="97">
        <f t="shared" ref="G51:G54" si="16">E51/$E$55</f>
        <v>0.17577472744913425</v>
      </c>
      <c r="H51" s="97">
        <f t="shared" ref="H51:H54" si="17">(E51-I51)/I51</f>
        <v>-0.10626068052335251</v>
      </c>
      <c r="I51" s="98">
        <v>3941.7046705502344</v>
      </c>
      <c r="J51" s="111">
        <v>42222.752090000002</v>
      </c>
      <c r="K51" s="394">
        <f t="shared" ref="K51:K54" si="18">I51/$I$55</f>
        <v>0.17484252808901557</v>
      </c>
    </row>
    <row r="52" spans="1:11" ht="11.1" customHeight="1">
      <c r="A52" s="712"/>
      <c r="B52" s="713"/>
      <c r="C52" s="337" t="s">
        <v>6</v>
      </c>
      <c r="D52" s="94">
        <v>38509</v>
      </c>
      <c r="E52" s="95">
        <v>3540.4442897530607</v>
      </c>
      <c r="F52" s="94">
        <v>37814.802927553697</v>
      </c>
      <c r="G52" s="97">
        <f t="shared" si="16"/>
        <v>0.17665228173269706</v>
      </c>
      <c r="H52" s="97">
        <f t="shared" si="17"/>
        <v>-0.20049309957204361</v>
      </c>
      <c r="I52" s="98">
        <v>4428.2848438930896</v>
      </c>
      <c r="J52" s="111">
        <v>47434.901590813999</v>
      </c>
      <c r="K52" s="394">
        <f t="shared" si="18"/>
        <v>0.1964258060704632</v>
      </c>
    </row>
    <row r="53" spans="1:11" ht="11.1" customHeight="1">
      <c r="A53" s="712"/>
      <c r="B53" s="713"/>
      <c r="C53" s="337" t="s">
        <v>7</v>
      </c>
      <c r="D53" s="94">
        <v>375674</v>
      </c>
      <c r="E53" s="95">
        <v>5049.5387847468073</v>
      </c>
      <c r="F53" s="94">
        <v>53933.150303448987</v>
      </c>
      <c r="G53" s="97">
        <f t="shared" si="16"/>
        <v>0.25194932472316633</v>
      </c>
      <c r="H53" s="97">
        <f t="shared" si="17"/>
        <v>-0.1818833131086241</v>
      </c>
      <c r="I53" s="98">
        <v>6172.1498481270455</v>
      </c>
      <c r="J53" s="111">
        <v>66114.834743167288</v>
      </c>
      <c r="K53" s="394">
        <f t="shared" si="18"/>
        <v>0.27377857383722348</v>
      </c>
    </row>
    <row r="54" spans="1:11" ht="11.1" customHeight="1">
      <c r="A54" s="712"/>
      <c r="B54" s="713"/>
      <c r="C54" s="337" t="s">
        <v>107</v>
      </c>
      <c r="D54" s="94">
        <v>35</v>
      </c>
      <c r="E54" s="95">
        <v>1297.0306968642878</v>
      </c>
      <c r="F54" s="94">
        <v>13853.33483</v>
      </c>
      <c r="G54" s="97">
        <f t="shared" si="16"/>
        <v>6.4716011134977505E-2</v>
      </c>
      <c r="H54" s="97">
        <f t="shared" si="17"/>
        <v>0.23827363933409204</v>
      </c>
      <c r="I54" s="98">
        <v>1047.4507860490301</v>
      </c>
      <c r="J54" s="111">
        <v>11220.083329999999</v>
      </c>
      <c r="K54" s="394">
        <f t="shared" si="18"/>
        <v>4.6461863277056231E-2</v>
      </c>
    </row>
    <row r="55" spans="1:11" ht="11.1" customHeight="1">
      <c r="A55" s="712"/>
      <c r="B55" s="713"/>
      <c r="C55" s="310" t="s">
        <v>0</v>
      </c>
      <c r="D55" s="311">
        <v>415924</v>
      </c>
      <c r="E55" s="312">
        <v>20041.882590060821</v>
      </c>
      <c r="F55" s="311">
        <v>214063.48944100269</v>
      </c>
      <c r="G55" s="315">
        <f>SUM(G50:G54)</f>
        <v>1</v>
      </c>
      <c r="H55" s="315">
        <f t="shared" ref="H55" si="19">(E55-I55)/I55</f>
        <v>-0.11100051561693919</v>
      </c>
      <c r="I55" s="316">
        <v>22544.312951957774</v>
      </c>
      <c r="J55" s="321">
        <v>241490.16324398125</v>
      </c>
      <c r="K55" s="395">
        <f>SUM(K50:K54)</f>
        <v>1</v>
      </c>
    </row>
    <row r="56" spans="1:11" ht="11.1" customHeight="1">
      <c r="A56" s="714" t="str">
        <f>'3.1'!G6</f>
        <v>II. čtvrtletí</v>
      </c>
      <c r="B56" s="715"/>
      <c r="C56" s="337" t="s">
        <v>4</v>
      </c>
      <c r="D56" s="94">
        <f>D50</f>
        <v>142</v>
      </c>
      <c r="E56" s="95">
        <f>E38+E44+E50</f>
        <v>36553.320480714159</v>
      </c>
      <c r="F56" s="94">
        <f>F38+F44+F50</f>
        <v>390221.93341</v>
      </c>
      <c r="G56" s="97">
        <f>E56/$E$61</f>
        <v>0.23727153821243502</v>
      </c>
      <c r="H56" s="97">
        <f>(E56-I56)/I56</f>
        <v>0.21322518984118757</v>
      </c>
      <c r="I56" s="98">
        <f>I38+I44+I50</f>
        <v>30129.048413097182</v>
      </c>
      <c r="J56" s="111">
        <f>J38+J44+J50</f>
        <v>321753.47938999999</v>
      </c>
      <c r="K56" s="394">
        <f>I56/$I$61</f>
        <v>0.25435077290856295</v>
      </c>
    </row>
    <row r="57" spans="1:11" ht="11.1" customHeight="1">
      <c r="A57" s="712"/>
      <c r="B57" s="713"/>
      <c r="C57" s="337" t="s">
        <v>5</v>
      </c>
      <c r="D57" s="94">
        <f>D51</f>
        <v>1564</v>
      </c>
      <c r="E57" s="95">
        <f t="shared" ref="E57:F58" si="20">E39+E45+E51</f>
        <v>28862.84696627899</v>
      </c>
      <c r="F57" s="94">
        <f t="shared" si="20"/>
        <v>308111.65639999998</v>
      </c>
      <c r="G57" s="97">
        <f t="shared" ref="G57:G60" si="21">E57/$E$61</f>
        <v>0.18735184674925409</v>
      </c>
      <c r="H57" s="97">
        <f t="shared" ref="H57:H60" si="22">(E57-I57)/I57</f>
        <v>0.30457177113052125</v>
      </c>
      <c r="I57" s="98">
        <f t="shared" ref="I57:J57" si="23">I39+I45+I51</f>
        <v>22124.384112088293</v>
      </c>
      <c r="J57" s="111">
        <f t="shared" si="23"/>
        <v>236217.48118999996</v>
      </c>
      <c r="K57" s="394">
        <f t="shared" ref="K57:K60" si="24">I57/$I$61</f>
        <v>0.18677503922060018</v>
      </c>
    </row>
    <row r="58" spans="1:11" ht="11.1" customHeight="1">
      <c r="A58" s="712"/>
      <c r="B58" s="713"/>
      <c r="C58" s="337" t="s">
        <v>6</v>
      </c>
      <c r="D58" s="94">
        <f>D52</f>
        <v>38509</v>
      </c>
      <c r="E58" s="95">
        <f>E40+E46+E52</f>
        <v>35189.202405681361</v>
      </c>
      <c r="F58" s="94">
        <f t="shared" si="20"/>
        <v>375640.71513535373</v>
      </c>
      <c r="G58" s="97">
        <f t="shared" si="21"/>
        <v>0.22841690093981878</v>
      </c>
      <c r="H58" s="97">
        <f t="shared" si="22"/>
        <v>0.32340531333957107</v>
      </c>
      <c r="I58" s="98">
        <f>I40+I46+I52</f>
        <v>26589.890527855394</v>
      </c>
      <c r="J58" s="111">
        <f t="shared" ref="J58" si="25">J40+J46+J52</f>
        <v>283880.34074089309</v>
      </c>
      <c r="K58" s="394">
        <f t="shared" si="24"/>
        <v>0.22447304390715944</v>
      </c>
    </row>
    <row r="59" spans="1:11" ht="11.1" customHeight="1">
      <c r="A59" s="712"/>
      <c r="B59" s="713"/>
      <c r="C59" s="337" t="s">
        <v>7</v>
      </c>
      <c r="D59" s="94">
        <f>D53</f>
        <v>375674</v>
      </c>
      <c r="E59" s="95">
        <f t="shared" ref="E59:F60" si="26">E41+E47+E53</f>
        <v>49619.591183324112</v>
      </c>
      <c r="F59" s="94">
        <f t="shared" si="26"/>
        <v>529683.84509359347</v>
      </c>
      <c r="G59" s="97">
        <f t="shared" si="21"/>
        <v>0.32208610792968023</v>
      </c>
      <c r="H59" s="97">
        <f t="shared" si="22"/>
        <v>0.35340552227390787</v>
      </c>
      <c r="I59" s="98">
        <f t="shared" ref="I59:J59" si="27">I41+I47+I53</f>
        <v>36662.766899278169</v>
      </c>
      <c r="J59" s="111">
        <f t="shared" si="27"/>
        <v>391424.7182150993</v>
      </c>
      <c r="K59" s="394">
        <f t="shared" si="24"/>
        <v>0.30950871630397025</v>
      </c>
    </row>
    <row r="60" spans="1:11" ht="11.1" customHeight="1">
      <c r="A60" s="712"/>
      <c r="B60" s="713"/>
      <c r="C60" s="337" t="s">
        <v>107</v>
      </c>
      <c r="D60" s="94">
        <f>D54</f>
        <v>35</v>
      </c>
      <c r="E60" s="95">
        <f>E42+E48+E54</f>
        <v>3831.9509564843393</v>
      </c>
      <c r="F60" s="94">
        <f t="shared" si="26"/>
        <v>40911.626499999998</v>
      </c>
      <c r="G60" s="97">
        <f t="shared" si="21"/>
        <v>2.4873606168811922E-2</v>
      </c>
      <c r="H60" s="97">
        <f t="shared" si="22"/>
        <v>0.29957196756557919</v>
      </c>
      <c r="I60" s="98">
        <f>I42+I48+I54</f>
        <v>2948.6254336976308</v>
      </c>
      <c r="J60" s="111">
        <f t="shared" ref="J60" si="28">J42+J48+J54</f>
        <v>31505.269590000004</v>
      </c>
      <c r="K60" s="394">
        <f t="shared" si="24"/>
        <v>2.4892427659707249E-2</v>
      </c>
    </row>
    <row r="61" spans="1:11" ht="11.1" customHeight="1">
      <c r="A61" s="712"/>
      <c r="B61" s="713"/>
      <c r="C61" s="310" t="s">
        <v>0</v>
      </c>
      <c r="D61" s="311">
        <f>SUM(D56:D60)</f>
        <v>415924</v>
      </c>
      <c r="E61" s="312">
        <f>SUM(E56:E60)</f>
        <v>154056.91199248296</v>
      </c>
      <c r="F61" s="311">
        <f>SUM(F56:F60)</f>
        <v>1644569.7765389474</v>
      </c>
      <c r="G61" s="315">
        <f>SUM(G56:G60)</f>
        <v>1</v>
      </c>
      <c r="H61" s="315">
        <f>(E61-I61)/I61</f>
        <v>0.30055533450438787</v>
      </c>
      <c r="I61" s="316">
        <f>SUM(I56:I60)</f>
        <v>118454.71538601666</v>
      </c>
      <c r="J61" s="321">
        <f>SUM(J56:J60)</f>
        <v>1264781.2891259922</v>
      </c>
      <c r="K61" s="395">
        <f>SUM(K56:K60)</f>
        <v>1.0000000000000002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19"/>
  <sheetViews>
    <sheetView showGridLines="0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41" t="s">
        <v>256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</row>
    <row r="2" spans="1:16" ht="6" customHeight="1">
      <c r="A2" s="716"/>
      <c r="B2" s="716"/>
      <c r="C2" s="716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46" t="s">
        <v>46</v>
      </c>
      <c r="B3" s="746"/>
      <c r="C3" s="746"/>
      <c r="D3" s="747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725">
        <f>'3.1'!D4</f>
        <v>2021</v>
      </c>
      <c r="F4" s="726"/>
      <c r="G4" s="727"/>
      <c r="H4" s="284"/>
      <c r="I4" s="728">
        <f>E4-1</f>
        <v>2020</v>
      </c>
      <c r="J4" s="729"/>
      <c r="K4" s="729"/>
    </row>
    <row r="5" spans="1:16" ht="24.95" customHeight="1">
      <c r="A5" s="392"/>
      <c r="B5" s="285"/>
      <c r="C5" s="286"/>
      <c r="D5" s="287"/>
      <c r="E5" s="721" t="s">
        <v>65</v>
      </c>
      <c r="F5" s="724"/>
      <c r="G5" s="752" t="s">
        <v>35</v>
      </c>
      <c r="H5" s="732" t="s">
        <v>270</v>
      </c>
      <c r="I5" s="764" t="s">
        <v>65</v>
      </c>
      <c r="J5" s="765"/>
      <c r="K5" s="717" t="s">
        <v>35</v>
      </c>
    </row>
    <row r="6" spans="1:16" ht="24.95" customHeight="1">
      <c r="A6" s="392"/>
      <c r="B6" s="288"/>
      <c r="C6" s="288"/>
      <c r="D6" s="730" t="s">
        <v>211</v>
      </c>
      <c r="E6" s="723"/>
      <c r="F6" s="730"/>
      <c r="G6" s="732"/>
      <c r="H6" s="732"/>
      <c r="I6" s="764"/>
      <c r="J6" s="766"/>
      <c r="K6" s="719"/>
    </row>
    <row r="7" spans="1:16" ht="15" customHeight="1">
      <c r="A7" s="763" t="s">
        <v>210</v>
      </c>
      <c r="B7" s="763"/>
      <c r="C7" s="340" t="s">
        <v>237</v>
      </c>
      <c r="D7" s="731"/>
      <c r="E7" s="339" t="s">
        <v>278</v>
      </c>
      <c r="F7" s="596" t="s">
        <v>273</v>
      </c>
      <c r="G7" s="733"/>
      <c r="H7" s="733"/>
      <c r="I7" s="289" t="s">
        <v>279</v>
      </c>
      <c r="J7" s="290" t="s">
        <v>273</v>
      </c>
      <c r="K7" s="767"/>
    </row>
    <row r="8" spans="1:16" ht="11.1" customHeight="1">
      <c r="A8" s="706" t="str">
        <f>'3.1'!D6</f>
        <v>duben</v>
      </c>
      <c r="B8" s="707"/>
      <c r="C8" s="337" t="s">
        <v>4</v>
      </c>
      <c r="D8" s="99">
        <v>197</v>
      </c>
      <c r="E8" s="95">
        <v>55027.101000000002</v>
      </c>
      <c r="F8" s="99">
        <v>587476.32843400002</v>
      </c>
      <c r="G8" s="101">
        <f>E8/$E$13</f>
        <v>0.51840161250142691</v>
      </c>
      <c r="H8" s="101">
        <f>(E8-I8)/I8</f>
        <v>0.31312601235405735</v>
      </c>
      <c r="I8" s="98">
        <v>41905.423000000003</v>
      </c>
      <c r="J8" s="112">
        <v>447506.59892200003</v>
      </c>
      <c r="K8" s="393">
        <f>I8/$I$13</f>
        <v>0.55527485781635466</v>
      </c>
    </row>
    <row r="9" spans="1:16" ht="11.1" customHeight="1">
      <c r="A9" s="708"/>
      <c r="B9" s="709"/>
      <c r="C9" s="337" t="s">
        <v>5</v>
      </c>
      <c r="D9" s="94">
        <v>623</v>
      </c>
      <c r="E9" s="95">
        <v>9460.0199999999986</v>
      </c>
      <c r="F9" s="94">
        <v>100996.76287000004</v>
      </c>
      <c r="G9" s="97">
        <f>E9/$E$13</f>
        <v>8.9121351718960226E-2</v>
      </c>
      <c r="H9" s="97">
        <f>(E9-I9)/I9</f>
        <v>0.28228060035545915</v>
      </c>
      <c r="I9" s="98">
        <v>7377.4960000000001</v>
      </c>
      <c r="J9" s="111">
        <v>78785.355729999996</v>
      </c>
      <c r="K9" s="394">
        <f>I9/$I$13</f>
        <v>9.7756751970758643E-2</v>
      </c>
      <c r="L9" s="210"/>
      <c r="N9" s="210"/>
      <c r="O9" s="210"/>
      <c r="P9" s="210"/>
    </row>
    <row r="10" spans="1:16" ht="11.1" customHeight="1">
      <c r="A10" s="708"/>
      <c r="B10" s="709"/>
      <c r="C10" s="337" t="s">
        <v>6</v>
      </c>
      <c r="D10" s="94">
        <v>19360</v>
      </c>
      <c r="E10" s="95">
        <v>11312.029999999999</v>
      </c>
      <c r="F10" s="94">
        <v>120768.80697999999</v>
      </c>
      <c r="G10" s="97">
        <f>E10/$E$13</f>
        <v>0.10656884491633524</v>
      </c>
      <c r="H10" s="97">
        <f t="shared" ref="H10:H12" si="0">(E10-I10)/I10</f>
        <v>0.51692828201488605</v>
      </c>
      <c r="I10" s="98">
        <v>7457.1950000000006</v>
      </c>
      <c r="J10" s="111">
        <v>79635.599040000001</v>
      </c>
      <c r="K10" s="394">
        <f>I10/$I$13</f>
        <v>9.8812816979173101E-2</v>
      </c>
      <c r="L10" s="210"/>
      <c r="N10" s="210"/>
      <c r="O10" s="210"/>
      <c r="P10" s="210"/>
    </row>
    <row r="11" spans="1:16" ht="11.1" customHeight="1">
      <c r="A11" s="708"/>
      <c r="B11" s="709"/>
      <c r="C11" s="337" t="s">
        <v>7</v>
      </c>
      <c r="D11" s="94">
        <v>241254</v>
      </c>
      <c r="E11" s="95">
        <v>29381.7</v>
      </c>
      <c r="F11" s="94">
        <v>313683.8</v>
      </c>
      <c r="G11" s="97">
        <f>E11/$E$13</f>
        <v>0.27680034712410484</v>
      </c>
      <c r="H11" s="97">
        <f t="shared" si="0"/>
        <v>0.62784912517867619</v>
      </c>
      <c r="I11" s="98">
        <v>18049.400000000001</v>
      </c>
      <c r="J11" s="111">
        <v>192751.4</v>
      </c>
      <c r="K11" s="394">
        <f>I11/$I$13</f>
        <v>0.23916661141138013</v>
      </c>
      <c r="L11" s="210"/>
      <c r="N11" s="210"/>
      <c r="O11" s="210"/>
      <c r="P11" s="210"/>
    </row>
    <row r="12" spans="1:16" ht="11.1" customHeight="1">
      <c r="A12" s="708"/>
      <c r="B12" s="709"/>
      <c r="C12" s="337" t="s">
        <v>107</v>
      </c>
      <c r="D12" s="94">
        <v>36</v>
      </c>
      <c r="E12" s="95">
        <v>966.77599999999995</v>
      </c>
      <c r="F12" s="94">
        <v>10321.431750000003</v>
      </c>
      <c r="G12" s="97">
        <f>E12/$E$13</f>
        <v>9.1078437391728037E-3</v>
      </c>
      <c r="H12" s="97">
        <f t="shared" si="0"/>
        <v>0.425128763020027</v>
      </c>
      <c r="I12" s="98">
        <v>678.37800000000004</v>
      </c>
      <c r="J12" s="111">
        <v>7244.4571699999997</v>
      </c>
      <c r="K12" s="394">
        <f>I12/$I$13</f>
        <v>8.9889618223336631E-3</v>
      </c>
      <c r="L12" s="210"/>
      <c r="N12" s="210"/>
      <c r="O12" s="210"/>
      <c r="P12" s="210"/>
    </row>
    <row r="13" spans="1:16" ht="11.1" customHeight="1">
      <c r="A13" s="710"/>
      <c r="B13" s="711"/>
      <c r="C13" s="310" t="s">
        <v>0</v>
      </c>
      <c r="D13" s="311">
        <v>261470</v>
      </c>
      <c r="E13" s="312">
        <v>106147.62699999999</v>
      </c>
      <c r="F13" s="311">
        <v>1133247.1300339999</v>
      </c>
      <c r="G13" s="315">
        <f>SUM(G8:G12)</f>
        <v>1</v>
      </c>
      <c r="H13" s="315">
        <f>(E13-I13)/I13</f>
        <v>0.4065269903126485</v>
      </c>
      <c r="I13" s="316">
        <v>75467.891999999993</v>
      </c>
      <c r="J13" s="321">
        <v>805923.41086199996</v>
      </c>
      <c r="K13" s="395">
        <f>SUM(K8:K12)</f>
        <v>1</v>
      </c>
      <c r="L13" s="210"/>
    </row>
    <row r="14" spans="1:16" ht="11.1" customHeight="1">
      <c r="A14" s="712" t="str">
        <f>'3.1'!E6</f>
        <v>květen</v>
      </c>
      <c r="B14" s="713"/>
      <c r="C14" s="337" t="s">
        <v>4</v>
      </c>
      <c r="D14" s="99">
        <v>197</v>
      </c>
      <c r="E14" s="95">
        <v>45716.851000000002</v>
      </c>
      <c r="F14" s="99">
        <v>488156.26909099997</v>
      </c>
      <c r="G14" s="101">
        <f>E14/$E$19</f>
        <v>0.60021367082894672</v>
      </c>
      <c r="H14" s="101">
        <f>(E14-I14)/I14</f>
        <v>0.25830844227611993</v>
      </c>
      <c r="I14" s="98">
        <v>36331.990999999995</v>
      </c>
      <c r="J14" s="112">
        <v>388165.16905500018</v>
      </c>
      <c r="K14" s="393">
        <f>I14/$I$19</f>
        <v>0.59184790397791542</v>
      </c>
      <c r="L14" s="210"/>
      <c r="M14" s="210"/>
    </row>
    <row r="15" spans="1:16" ht="11.1" customHeight="1">
      <c r="A15" s="712"/>
      <c r="B15" s="713"/>
      <c r="C15" s="337" t="s">
        <v>5</v>
      </c>
      <c r="D15" s="94">
        <v>623</v>
      </c>
      <c r="E15" s="95">
        <v>7359.88</v>
      </c>
      <c r="F15" s="94">
        <v>78588.339790000056</v>
      </c>
      <c r="G15" s="97">
        <f>E15/$E$19</f>
        <v>9.6627403135455425E-2</v>
      </c>
      <c r="H15" s="97">
        <f>(E15-I15)/I15</f>
        <v>9.7259802409508517E-2</v>
      </c>
      <c r="I15" s="98">
        <v>6707.509</v>
      </c>
      <c r="J15" s="111">
        <v>71663.893269999942</v>
      </c>
      <c r="K15" s="394">
        <f>I15/$I$19</f>
        <v>0.10926527925659246</v>
      </c>
      <c r="L15" s="211"/>
      <c r="M15" s="210"/>
    </row>
    <row r="16" spans="1:16" ht="11.1" customHeight="1">
      <c r="A16" s="712"/>
      <c r="B16" s="713"/>
      <c r="C16" s="337" t="s">
        <v>6</v>
      </c>
      <c r="D16" s="94">
        <v>19346</v>
      </c>
      <c r="E16" s="95">
        <v>5978.8639999999996</v>
      </c>
      <c r="F16" s="94">
        <v>63842.070809999997</v>
      </c>
      <c r="G16" s="97">
        <f>E16/$E$19</f>
        <v>7.8496130646160192E-2</v>
      </c>
      <c r="H16" s="97">
        <f t="shared" ref="H16:H19" si="1">(E16-I16)/I16</f>
        <v>0.23272369268833268</v>
      </c>
      <c r="I16" s="98">
        <v>4850.125</v>
      </c>
      <c r="J16" s="111">
        <v>51819.749969999997</v>
      </c>
      <c r="K16" s="394">
        <f>I16/$I$19</f>
        <v>7.9008505624723058E-2</v>
      </c>
      <c r="L16" s="210"/>
      <c r="M16" s="210"/>
      <c r="N16" s="210"/>
      <c r="O16" s="210"/>
    </row>
    <row r="17" spans="1:20" ht="11.1" customHeight="1">
      <c r="A17" s="712"/>
      <c r="B17" s="713"/>
      <c r="C17" s="337" t="s">
        <v>7</v>
      </c>
      <c r="D17" s="94">
        <v>241157</v>
      </c>
      <c r="E17" s="95">
        <v>16080</v>
      </c>
      <c r="F17" s="94">
        <v>171700.3</v>
      </c>
      <c r="G17" s="97">
        <f>E17/$E$19</f>
        <v>0.21111331195863564</v>
      </c>
      <c r="H17" s="97">
        <f t="shared" si="1"/>
        <v>0.26617164184980741</v>
      </c>
      <c r="I17" s="98">
        <v>12699.7</v>
      </c>
      <c r="J17" s="111">
        <v>135685.6</v>
      </c>
      <c r="K17" s="394">
        <f>I17/$I$19</f>
        <v>0.20687803280993694</v>
      </c>
      <c r="L17" s="210"/>
      <c r="M17" s="210"/>
      <c r="N17" s="210"/>
      <c r="O17" s="210"/>
    </row>
    <row r="18" spans="1:20" ht="11.1" customHeight="1">
      <c r="A18" s="712"/>
      <c r="B18" s="713"/>
      <c r="C18" s="337" t="s">
        <v>107</v>
      </c>
      <c r="D18" s="94">
        <v>36</v>
      </c>
      <c r="E18" s="95">
        <v>1032.0319999999999</v>
      </c>
      <c r="F18" s="94">
        <v>11019.937109999999</v>
      </c>
      <c r="G18" s="97">
        <f>E18/$E$19</f>
        <v>1.3549483430801906E-2</v>
      </c>
      <c r="H18" s="97">
        <f t="shared" si="1"/>
        <v>0.29318729457817955</v>
      </c>
      <c r="I18" s="98">
        <v>798.053</v>
      </c>
      <c r="J18" s="111">
        <v>8526.5169100000021</v>
      </c>
      <c r="K18" s="394">
        <f>I18/$I$19</f>
        <v>1.3000278330832114E-2</v>
      </c>
      <c r="L18" s="210"/>
      <c r="M18" s="210"/>
      <c r="N18" s="210"/>
      <c r="O18" s="210"/>
    </row>
    <row r="19" spans="1:20" ht="11.1" customHeight="1">
      <c r="A19" s="712"/>
      <c r="B19" s="713"/>
      <c r="C19" s="310" t="s">
        <v>0</v>
      </c>
      <c r="D19" s="311">
        <v>261359</v>
      </c>
      <c r="E19" s="312">
        <v>76167.627000000008</v>
      </c>
      <c r="F19" s="311">
        <v>813306.91680100001</v>
      </c>
      <c r="G19" s="315">
        <f>SUM(G14:G18)</f>
        <v>1</v>
      </c>
      <c r="H19" s="315">
        <f t="shared" si="1"/>
        <v>0.24077016288266964</v>
      </c>
      <c r="I19" s="316">
        <v>61387.377999999997</v>
      </c>
      <c r="J19" s="321">
        <v>655860.92920500017</v>
      </c>
      <c r="K19" s="395">
        <f>SUM(K14:K18)</f>
        <v>1</v>
      </c>
      <c r="L19" s="210"/>
      <c r="M19" s="210"/>
      <c r="N19" s="210"/>
      <c r="O19" s="210"/>
    </row>
    <row r="20" spans="1:20" ht="11.1" customHeight="1">
      <c r="A20" s="712" t="str">
        <f>'3.1'!F6</f>
        <v>červen</v>
      </c>
      <c r="B20" s="713"/>
      <c r="C20" s="336" t="s">
        <v>4</v>
      </c>
      <c r="D20" s="99">
        <v>197</v>
      </c>
      <c r="E20" s="242">
        <v>39618.481999999996</v>
      </c>
      <c r="F20" s="99">
        <v>423332.8776580001</v>
      </c>
      <c r="G20" s="101">
        <f>E20/$E$25</f>
        <v>0.74620863647729607</v>
      </c>
      <c r="H20" s="101">
        <f>(E20-I20)/I20</f>
        <v>0.16819986241722817</v>
      </c>
      <c r="I20" s="454">
        <v>33914.130000000005</v>
      </c>
      <c r="J20" s="112">
        <v>363261.39523800003</v>
      </c>
      <c r="K20" s="393">
        <f>I20/$I$25</f>
        <v>0.71844239472621163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712"/>
      <c r="B21" s="713"/>
      <c r="C21" s="337" t="s">
        <v>5</v>
      </c>
      <c r="D21" s="94">
        <v>625</v>
      </c>
      <c r="E21" s="95">
        <v>5699.5889999999999</v>
      </c>
      <c r="F21" s="94">
        <v>60901.991999999998</v>
      </c>
      <c r="G21" s="97">
        <f>E21/$E$25</f>
        <v>0.10735097160388417</v>
      </c>
      <c r="H21" s="97">
        <f t="shared" ref="H21:H25" si="2">(E21-I21)/I21</f>
        <v>0.20824835237097675</v>
      </c>
      <c r="I21" s="98">
        <v>4717.2330000000002</v>
      </c>
      <c r="J21" s="111">
        <v>50527.533049999947</v>
      </c>
      <c r="K21" s="394">
        <f>I21/$I$25</f>
        <v>9.993062399069387E-2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712"/>
      <c r="B22" s="713"/>
      <c r="C22" s="337" t="s">
        <v>6</v>
      </c>
      <c r="D22" s="94">
        <v>19332</v>
      </c>
      <c r="E22" s="95">
        <v>1713.008</v>
      </c>
      <c r="F22" s="94">
        <v>18303.62729</v>
      </c>
      <c r="G22" s="97">
        <f>E22/$E$25</f>
        <v>3.2264269084178954E-2</v>
      </c>
      <c r="H22" s="97">
        <f t="shared" si="2"/>
        <v>-0.17019216283340502</v>
      </c>
      <c r="I22" s="98">
        <v>2064.3429999999998</v>
      </c>
      <c r="J22" s="111">
        <v>22112.074850000001</v>
      </c>
      <c r="K22" s="394">
        <f>I22/$I$25</f>
        <v>4.3731374753127723E-2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712"/>
      <c r="B23" s="713"/>
      <c r="C23" s="337" t="s">
        <v>7</v>
      </c>
      <c r="D23" s="94">
        <v>241073</v>
      </c>
      <c r="E23" s="95">
        <v>4989.5</v>
      </c>
      <c r="F23" s="94">
        <v>53314.5</v>
      </c>
      <c r="G23" s="97">
        <f>E23/$E$25</f>
        <v>9.397654336436892E-2</v>
      </c>
      <c r="H23" s="97">
        <f t="shared" si="2"/>
        <v>-0.10604866162611526</v>
      </c>
      <c r="I23" s="98">
        <v>5581.4</v>
      </c>
      <c r="J23" s="111">
        <v>59783</v>
      </c>
      <c r="K23" s="394">
        <f>I23/$I$25</f>
        <v>0.11823727696759069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712"/>
      <c r="B24" s="713"/>
      <c r="C24" s="337" t="s">
        <v>107</v>
      </c>
      <c r="D24" s="94">
        <v>36</v>
      </c>
      <c r="E24" s="95">
        <v>1072.4570000000001</v>
      </c>
      <c r="F24" s="94">
        <v>11459.58193</v>
      </c>
      <c r="G24" s="97">
        <f>E24/$E$25</f>
        <v>2.0199579470271772E-2</v>
      </c>
      <c r="H24" s="97">
        <f t="shared" si="2"/>
        <v>0.15569849553812468</v>
      </c>
      <c r="I24" s="98">
        <v>927.97299999999996</v>
      </c>
      <c r="J24" s="111">
        <v>9939.6919500000004</v>
      </c>
      <c r="K24" s="394">
        <f>I24/$I$25</f>
        <v>1.9658329562376113E-2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712"/>
      <c r="B25" s="713"/>
      <c r="C25" s="310" t="s">
        <v>0</v>
      </c>
      <c r="D25" s="311">
        <v>261263</v>
      </c>
      <c r="E25" s="312">
        <v>53093.036</v>
      </c>
      <c r="F25" s="311">
        <v>567312.57887800003</v>
      </c>
      <c r="G25" s="315">
        <f>SUM(G20:G24)</f>
        <v>0.99999999999999989</v>
      </c>
      <c r="H25" s="315">
        <f t="shared" si="2"/>
        <v>0.12473142985313072</v>
      </c>
      <c r="I25" s="316">
        <v>47205.079000000005</v>
      </c>
      <c r="J25" s="321">
        <v>505623.69508799998</v>
      </c>
      <c r="K25" s="395">
        <f>SUM(K20:K24)</f>
        <v>1</v>
      </c>
    </row>
    <row r="26" spans="1:20" ht="11.1" customHeight="1">
      <c r="A26" s="714" t="str">
        <f>'3.1'!G6</f>
        <v>II. čtvrtletí</v>
      </c>
      <c r="B26" s="715"/>
      <c r="C26" s="337" t="s">
        <v>4</v>
      </c>
      <c r="D26" s="94">
        <f>D20</f>
        <v>197</v>
      </c>
      <c r="E26" s="95">
        <f>E8+E14+E20</f>
        <v>140362.43400000001</v>
      </c>
      <c r="F26" s="94">
        <f>F8+F14+F20</f>
        <v>1498965.4751830003</v>
      </c>
      <c r="G26" s="97">
        <f>E26/$E$31</f>
        <v>0.59625102412493625</v>
      </c>
      <c r="H26" s="97">
        <f>(E26-I26)/I26</f>
        <v>0.25154259133516715</v>
      </c>
      <c r="I26" s="98">
        <f>I8+I14+I20</f>
        <v>112151.54399999999</v>
      </c>
      <c r="J26" s="111">
        <f>J8+J14+J20</f>
        <v>1198933.1632150002</v>
      </c>
      <c r="K26" s="394">
        <f>I26/$I$31</f>
        <v>0.60931941403631684</v>
      </c>
    </row>
    <row r="27" spans="1:20" ht="11.1" customHeight="1">
      <c r="A27" s="712"/>
      <c r="B27" s="713"/>
      <c r="C27" s="337" t="s">
        <v>5</v>
      </c>
      <c r="D27" s="94">
        <f>D21</f>
        <v>625</v>
      </c>
      <c r="E27" s="95">
        <f t="shared" ref="E27:F30" si="3">E9+E15+E21</f>
        <v>22519.488999999998</v>
      </c>
      <c r="F27" s="94">
        <f t="shared" si="3"/>
        <v>240487.09466000009</v>
      </c>
      <c r="G27" s="97">
        <f>E27/$E$31</f>
        <v>9.5661410224763085E-2</v>
      </c>
      <c r="H27" s="97">
        <f t="shared" ref="H27:H30" si="4">(E27-I27)/I27</f>
        <v>0.19770258200114244</v>
      </c>
      <c r="I27" s="98">
        <f t="shared" ref="I27:J27" si="5">I9+I15+I21</f>
        <v>18802.238000000001</v>
      </c>
      <c r="J27" s="111">
        <f t="shared" si="5"/>
        <v>200976.78204999989</v>
      </c>
      <c r="K27" s="394">
        <f>I27/$I$31</f>
        <v>0.10215257170896704</v>
      </c>
    </row>
    <row r="28" spans="1:20" ht="11.1" customHeight="1">
      <c r="A28" s="712"/>
      <c r="B28" s="713"/>
      <c r="C28" s="337" t="s">
        <v>6</v>
      </c>
      <c r="D28" s="94">
        <f>D22</f>
        <v>19332</v>
      </c>
      <c r="E28" s="95">
        <f t="shared" si="3"/>
        <v>19003.902000000002</v>
      </c>
      <c r="F28" s="94">
        <f t="shared" si="3"/>
        <v>202914.50508</v>
      </c>
      <c r="G28" s="97">
        <f>E28/$E$31</f>
        <v>8.072741193608772E-2</v>
      </c>
      <c r="H28" s="97">
        <f t="shared" si="4"/>
        <v>0.3223175355559062</v>
      </c>
      <c r="I28" s="98">
        <f t="shared" ref="I28:J28" si="6">I10+I16+I22</f>
        <v>14371.663</v>
      </c>
      <c r="J28" s="111">
        <f t="shared" si="6"/>
        <v>153567.42386000001</v>
      </c>
      <c r="K28" s="394">
        <f>I28/$I$31</f>
        <v>7.8081254751940082E-2</v>
      </c>
    </row>
    <row r="29" spans="1:20" ht="11.1" customHeight="1">
      <c r="A29" s="712"/>
      <c r="B29" s="713"/>
      <c r="C29" s="337" t="s">
        <v>7</v>
      </c>
      <c r="D29" s="94">
        <f>D23</f>
        <v>241073</v>
      </c>
      <c r="E29" s="95">
        <f t="shared" si="3"/>
        <v>50451.199999999997</v>
      </c>
      <c r="F29" s="94">
        <f t="shared" si="3"/>
        <v>538698.6</v>
      </c>
      <c r="G29" s="97">
        <f>E29/$E$31</f>
        <v>0.21431360807217106</v>
      </c>
      <c r="H29" s="97">
        <f t="shared" si="4"/>
        <v>0.38867342866186805</v>
      </c>
      <c r="I29" s="98">
        <f t="shared" ref="I29:J29" si="7">I11+I17+I23</f>
        <v>36330.5</v>
      </c>
      <c r="J29" s="111">
        <f t="shared" si="7"/>
        <v>388220</v>
      </c>
      <c r="K29" s="394">
        <f>I29/$I$31</f>
        <v>0.19738363095247632</v>
      </c>
    </row>
    <row r="30" spans="1:20" ht="11.1" customHeight="1">
      <c r="A30" s="712"/>
      <c r="B30" s="713"/>
      <c r="C30" s="337" t="s">
        <v>107</v>
      </c>
      <c r="D30" s="94">
        <f>D24</f>
        <v>36</v>
      </c>
      <c r="E30" s="95">
        <f>E12+E18+E24</f>
        <v>3071.2650000000003</v>
      </c>
      <c r="F30" s="94">
        <f t="shared" si="3"/>
        <v>32800.950790000003</v>
      </c>
      <c r="G30" s="97">
        <f>E30/$E$31</f>
        <v>1.3046545642041748E-2</v>
      </c>
      <c r="H30" s="97">
        <f t="shared" si="4"/>
        <v>0.27734981309297452</v>
      </c>
      <c r="I30" s="98">
        <f>I12+I18+I24</f>
        <v>2404.404</v>
      </c>
      <c r="J30" s="111">
        <f t="shared" ref="J30" si="8">J12+J18+J24</f>
        <v>25710.66603</v>
      </c>
      <c r="K30" s="394">
        <f>I30/$I$31</f>
        <v>1.3063128550299553E-2</v>
      </c>
    </row>
    <row r="31" spans="1:20" ht="11.1" customHeight="1">
      <c r="A31" s="712"/>
      <c r="B31" s="713"/>
      <c r="C31" s="310" t="s">
        <v>0</v>
      </c>
      <c r="D31" s="311">
        <f>SUM(D26:D30)</f>
        <v>261263</v>
      </c>
      <c r="E31" s="312">
        <f>SUM(E26:E30)</f>
        <v>235408.29000000004</v>
      </c>
      <c r="F31" s="311">
        <f>SUM(F26:F30)</f>
        <v>2513866.6257130005</v>
      </c>
      <c r="G31" s="315">
        <f>SUM(G26:G30)</f>
        <v>0.99999999999999978</v>
      </c>
      <c r="H31" s="315">
        <f>(E31-I31)/I31</f>
        <v>0.27897339801306154</v>
      </c>
      <c r="I31" s="316">
        <f>SUM(I26:I30)</f>
        <v>184060.34900000002</v>
      </c>
      <c r="J31" s="321">
        <f>SUM(J26:J30)</f>
        <v>1967408.0351549999</v>
      </c>
      <c r="K31" s="395">
        <f>SUM(K26:K30)</f>
        <v>0.99999999999999989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68" t="s">
        <v>47</v>
      </c>
      <c r="B33" s="769"/>
      <c r="C33" s="769"/>
      <c r="D33" s="770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725">
        <f>'3.1'!D4</f>
        <v>2021</v>
      </c>
      <c r="F34" s="737"/>
      <c r="G34" s="738"/>
      <c r="H34" s="296"/>
      <c r="I34" s="728">
        <f>E34-1</f>
        <v>2020</v>
      </c>
      <c r="J34" s="739"/>
      <c r="K34" s="739"/>
    </row>
    <row r="35" spans="1:11" ht="24.95" customHeight="1">
      <c r="A35" s="392"/>
      <c r="B35" s="285"/>
      <c r="C35" s="286"/>
      <c r="D35" s="287"/>
      <c r="E35" s="721" t="s">
        <v>65</v>
      </c>
      <c r="F35" s="724"/>
      <c r="G35" s="752" t="s">
        <v>35</v>
      </c>
      <c r="H35" s="732" t="s">
        <v>270</v>
      </c>
      <c r="I35" s="764" t="s">
        <v>65</v>
      </c>
      <c r="J35" s="765"/>
      <c r="K35" s="717" t="s">
        <v>35</v>
      </c>
    </row>
    <row r="36" spans="1:11" ht="24.95" customHeight="1">
      <c r="A36" s="392"/>
      <c r="B36" s="288"/>
      <c r="C36" s="288"/>
      <c r="D36" s="730" t="s">
        <v>211</v>
      </c>
      <c r="E36" s="723"/>
      <c r="F36" s="730"/>
      <c r="G36" s="732"/>
      <c r="H36" s="732"/>
      <c r="I36" s="764"/>
      <c r="J36" s="766"/>
      <c r="K36" s="719"/>
    </row>
    <row r="37" spans="1:11" ht="15" customHeight="1">
      <c r="A37" s="763" t="s">
        <v>210</v>
      </c>
      <c r="B37" s="763"/>
      <c r="C37" s="340" t="s">
        <v>237</v>
      </c>
      <c r="D37" s="731"/>
      <c r="E37" s="339" t="s">
        <v>278</v>
      </c>
      <c r="F37" s="596" t="s">
        <v>273</v>
      </c>
      <c r="G37" s="733"/>
      <c r="H37" s="733"/>
      <c r="I37" s="289" t="s">
        <v>279</v>
      </c>
      <c r="J37" s="290" t="s">
        <v>273</v>
      </c>
      <c r="K37" s="767"/>
    </row>
    <row r="38" spans="1:11" ht="11.1" customHeight="1">
      <c r="A38" s="706" t="str">
        <f>'3.1'!D6</f>
        <v>duben</v>
      </c>
      <c r="B38" s="707"/>
      <c r="C38" s="337" t="s">
        <v>4</v>
      </c>
      <c r="D38" s="99">
        <v>129</v>
      </c>
      <c r="E38" s="95">
        <v>122412.163</v>
      </c>
      <c r="F38" s="99">
        <v>1306827.11815</v>
      </c>
      <c r="G38" s="101">
        <f>E38/$E$43</f>
        <v>0.82382924465016116</v>
      </c>
      <c r="H38" s="101">
        <f>(E38-I38)/I38</f>
        <v>0.63404895519359705</v>
      </c>
      <c r="I38" s="98">
        <v>74913.399999999994</v>
      </c>
      <c r="J38" s="112">
        <v>799786.40431999997</v>
      </c>
      <c r="K38" s="393">
        <f>I38/$I$43</f>
        <v>0.81643310321521634</v>
      </c>
    </row>
    <row r="39" spans="1:11" ht="11.1" customHeight="1">
      <c r="A39" s="708"/>
      <c r="B39" s="709"/>
      <c r="C39" s="337" t="s">
        <v>5</v>
      </c>
      <c r="D39" s="94">
        <v>314</v>
      </c>
      <c r="E39" s="95">
        <v>3961.1730000000002</v>
      </c>
      <c r="F39" s="94">
        <v>42290.473230000018</v>
      </c>
      <c r="G39" s="97">
        <f t="shared" ref="G39" si="9">E39/$E$43</f>
        <v>2.665854503787024E-2</v>
      </c>
      <c r="H39" s="97">
        <f>(E39-I39)/I39</f>
        <v>0.38502794585305233</v>
      </c>
      <c r="I39" s="98">
        <v>2859.9949999999999</v>
      </c>
      <c r="J39" s="111">
        <v>30542.56462999999</v>
      </c>
      <c r="K39" s="394">
        <f t="shared" ref="K39:K42" si="10">I39/$I$43</f>
        <v>3.1169251335942606E-2</v>
      </c>
    </row>
    <row r="40" spans="1:11" ht="11.1" customHeight="1">
      <c r="A40" s="708"/>
      <c r="B40" s="709"/>
      <c r="C40" s="337" t="s">
        <v>6</v>
      </c>
      <c r="D40" s="94">
        <v>13034</v>
      </c>
      <c r="E40" s="95">
        <v>6706.0839999999998</v>
      </c>
      <c r="F40" s="94">
        <v>71574.781569999992</v>
      </c>
      <c r="G40" s="97">
        <f>E40/$E$43</f>
        <v>4.513169264299767E-2</v>
      </c>
      <c r="H40" s="97">
        <f t="shared" ref="H40:H42" si="11">(E40-I40)/I40</f>
        <v>0.53214435607447919</v>
      </c>
      <c r="I40" s="98">
        <v>4376.9269999999988</v>
      </c>
      <c r="J40" s="111">
        <v>46727.633090000003</v>
      </c>
      <c r="K40" s="394">
        <f t="shared" si="10"/>
        <v>4.7701320366669603E-2</v>
      </c>
    </row>
    <row r="41" spans="1:11" ht="11.1" customHeight="1">
      <c r="A41" s="708"/>
      <c r="B41" s="709"/>
      <c r="C41" s="337" t="s">
        <v>7</v>
      </c>
      <c r="D41" s="94">
        <v>209140</v>
      </c>
      <c r="E41" s="95">
        <v>15098.7</v>
      </c>
      <c r="F41" s="94">
        <v>161195.4</v>
      </c>
      <c r="G41" s="97">
        <f>E41/$E$43</f>
        <v>0.10161368209954258</v>
      </c>
      <c r="H41" s="97">
        <f t="shared" si="11"/>
        <v>0.62827840565956361</v>
      </c>
      <c r="I41" s="98">
        <v>9272.7999999999993</v>
      </c>
      <c r="J41" s="111">
        <v>99025.4</v>
      </c>
      <c r="K41" s="394">
        <f t="shared" si="10"/>
        <v>0.10105830037742325</v>
      </c>
    </row>
    <row r="42" spans="1:11" ht="11.1" customHeight="1">
      <c r="A42" s="708"/>
      <c r="B42" s="709"/>
      <c r="C42" s="337" t="s">
        <v>107</v>
      </c>
      <c r="D42" s="94">
        <v>18</v>
      </c>
      <c r="E42" s="95">
        <v>411.12200000000001</v>
      </c>
      <c r="F42" s="94">
        <v>4389.1935600000006</v>
      </c>
      <c r="G42" s="97">
        <f>E42/$E$43</f>
        <v>2.7668355694283708E-3</v>
      </c>
      <c r="H42" s="97">
        <f t="shared" si="11"/>
        <v>0.23159004715200676</v>
      </c>
      <c r="I42" s="98">
        <v>333.81400000000002</v>
      </c>
      <c r="J42" s="111">
        <v>3564.8325200000004</v>
      </c>
      <c r="K42" s="394">
        <f t="shared" si="10"/>
        <v>3.6380247047482065E-3</v>
      </c>
    </row>
    <row r="43" spans="1:11" ht="11.1" customHeight="1">
      <c r="A43" s="710"/>
      <c r="B43" s="711"/>
      <c r="C43" s="310" t="s">
        <v>0</v>
      </c>
      <c r="D43" s="311">
        <v>222635</v>
      </c>
      <c r="E43" s="312">
        <v>148589.242</v>
      </c>
      <c r="F43" s="311">
        <v>1586276.9665100002</v>
      </c>
      <c r="G43" s="315">
        <f>SUM(G38:G42)</f>
        <v>1</v>
      </c>
      <c r="H43" s="315">
        <f>(E43-I43)/I43</f>
        <v>0.61937885545785898</v>
      </c>
      <c r="I43" s="316">
        <v>91756.935999999987</v>
      </c>
      <c r="J43" s="321">
        <v>979646.8345600001</v>
      </c>
      <c r="K43" s="395">
        <f>SUM(K38:K42)</f>
        <v>1</v>
      </c>
    </row>
    <row r="44" spans="1:11" ht="11.1" customHeight="1">
      <c r="A44" s="706" t="str">
        <f>'3.1'!E6</f>
        <v>květen</v>
      </c>
      <c r="B44" s="707"/>
      <c r="C44" s="337" t="s">
        <v>4</v>
      </c>
      <c r="D44" s="99">
        <v>129</v>
      </c>
      <c r="E44" s="95">
        <v>55038.025000000001</v>
      </c>
      <c r="F44" s="99">
        <v>587695.34519000002</v>
      </c>
      <c r="G44" s="101">
        <f>E44/$E$49</f>
        <v>0.7853229992875479</v>
      </c>
      <c r="H44" s="101">
        <f>(E44-I44)/I44</f>
        <v>-0.33079637614693225</v>
      </c>
      <c r="I44" s="98">
        <v>82244.062999999995</v>
      </c>
      <c r="J44" s="112">
        <v>878108.40872999979</v>
      </c>
      <c r="K44" s="393">
        <f>I44/$I$49</f>
        <v>0.87283466456330694</v>
      </c>
    </row>
    <row r="45" spans="1:11" ht="11.1" customHeight="1">
      <c r="A45" s="708"/>
      <c r="B45" s="709"/>
      <c r="C45" s="337" t="s">
        <v>5</v>
      </c>
      <c r="D45" s="94">
        <v>314</v>
      </c>
      <c r="E45" s="95">
        <v>2771.348</v>
      </c>
      <c r="F45" s="94">
        <v>29592.423110000003</v>
      </c>
      <c r="G45" s="97">
        <f t="shared" ref="G45:G48" si="12">E45/$E$49</f>
        <v>3.9543630488731149E-2</v>
      </c>
      <c r="H45" s="97">
        <f>(E45-I45)/I45</f>
        <v>0.2551241447681572</v>
      </c>
      <c r="I45" s="98">
        <v>2208.027</v>
      </c>
      <c r="J45" s="111">
        <v>23590.400339999986</v>
      </c>
      <c r="K45" s="394">
        <f t="shared" ref="K45:K48" si="13">I45/$I$49</f>
        <v>2.3433211293217907E-2</v>
      </c>
    </row>
    <row r="46" spans="1:11" ht="11.1" customHeight="1">
      <c r="A46" s="708"/>
      <c r="B46" s="709"/>
      <c r="C46" s="337" t="s">
        <v>6</v>
      </c>
      <c r="D46" s="94">
        <v>13025</v>
      </c>
      <c r="E46" s="95">
        <v>3565.49</v>
      </c>
      <c r="F46" s="94">
        <v>38057.361539999998</v>
      </c>
      <c r="G46" s="97">
        <f t="shared" si="12"/>
        <v>5.0875032320468604E-2</v>
      </c>
      <c r="H46" s="97">
        <f t="shared" ref="H46:H48" si="14">(E46-I46)/I46</f>
        <v>0.24289312727498363</v>
      </c>
      <c r="I46" s="98">
        <v>2868.7019999999998</v>
      </c>
      <c r="J46" s="111">
        <v>30636.650079999999</v>
      </c>
      <c r="K46" s="394">
        <f t="shared" si="13"/>
        <v>3.0444781745547853E-2</v>
      </c>
    </row>
    <row r="47" spans="1:11" ht="11.1" customHeight="1">
      <c r="A47" s="708"/>
      <c r="B47" s="709"/>
      <c r="C47" s="337" t="s">
        <v>7</v>
      </c>
      <c r="D47" s="94">
        <v>209056</v>
      </c>
      <c r="E47" s="95">
        <v>8263.2000000000007</v>
      </c>
      <c r="F47" s="94">
        <v>88233.2</v>
      </c>
      <c r="G47" s="97">
        <f t="shared" si="12"/>
        <v>0.11790541189864401</v>
      </c>
      <c r="H47" s="97">
        <f t="shared" si="14"/>
        <v>0.26650726503586553</v>
      </c>
      <c r="I47" s="98">
        <v>6524.4</v>
      </c>
      <c r="J47" s="111">
        <v>69708</v>
      </c>
      <c r="K47" s="394">
        <f t="shared" si="13"/>
        <v>6.9241745577146879E-2</v>
      </c>
    </row>
    <row r="48" spans="1:11" ht="11.1" customHeight="1">
      <c r="A48" s="708"/>
      <c r="B48" s="709"/>
      <c r="C48" s="337" t="s">
        <v>107</v>
      </c>
      <c r="D48" s="94">
        <v>18</v>
      </c>
      <c r="E48" s="95">
        <v>445.23399999999998</v>
      </c>
      <c r="F48" s="94">
        <v>4754.1615299999994</v>
      </c>
      <c r="G48" s="97">
        <f t="shared" si="12"/>
        <v>6.3529260046084881E-3</v>
      </c>
      <c r="H48" s="97">
        <f t="shared" si="14"/>
        <v>0.1679739350790394</v>
      </c>
      <c r="I48" s="98">
        <v>381.202</v>
      </c>
      <c r="J48" s="111">
        <v>4072.8198600000005</v>
      </c>
      <c r="K48" s="394">
        <f t="shared" si="13"/>
        <v>4.0455968207803858E-3</v>
      </c>
    </row>
    <row r="49" spans="1:11" ht="11.1" customHeight="1">
      <c r="A49" s="710"/>
      <c r="B49" s="711"/>
      <c r="C49" s="310" t="s">
        <v>0</v>
      </c>
      <c r="D49" s="311">
        <v>222542</v>
      </c>
      <c r="E49" s="312">
        <v>70083.296999999991</v>
      </c>
      <c r="F49" s="311">
        <v>748332.49136999995</v>
      </c>
      <c r="G49" s="315">
        <f>SUM(G44:G48)</f>
        <v>1.0000000000000002</v>
      </c>
      <c r="H49" s="315">
        <f t="shared" ref="H49" si="15">(E49-I49)/I49</f>
        <v>-0.25622435471742672</v>
      </c>
      <c r="I49" s="316">
        <v>94226.394</v>
      </c>
      <c r="J49" s="321">
        <v>1006116.2790099998</v>
      </c>
      <c r="K49" s="395">
        <f>SUM(K44:K48)</f>
        <v>1</v>
      </c>
    </row>
    <row r="50" spans="1:11" ht="11.1" customHeight="1">
      <c r="A50" s="712" t="str">
        <f>'3.1'!F6</f>
        <v>červen</v>
      </c>
      <c r="B50" s="713"/>
      <c r="C50" s="336" t="s">
        <v>4</v>
      </c>
      <c r="D50" s="99">
        <v>132</v>
      </c>
      <c r="E50" s="242">
        <v>94892.25</v>
      </c>
      <c r="F50" s="99">
        <v>1013546.5337999999</v>
      </c>
      <c r="G50" s="101">
        <f>E50/$E$55</f>
        <v>0.94324220114051183</v>
      </c>
      <c r="H50" s="101">
        <f>(E50-I50)/I50</f>
        <v>-0.16852209889066974</v>
      </c>
      <c r="I50" s="454">
        <v>114124.80100000001</v>
      </c>
      <c r="J50" s="112">
        <v>1222379.83687</v>
      </c>
      <c r="K50" s="393">
        <f>I50/$I$55</f>
        <v>0.94961658055990306</v>
      </c>
    </row>
    <row r="51" spans="1:11" ht="11.1" customHeight="1">
      <c r="A51" s="712"/>
      <c r="B51" s="713"/>
      <c r="C51" s="337" t="s">
        <v>5</v>
      </c>
      <c r="D51" s="94">
        <v>314</v>
      </c>
      <c r="E51" s="95">
        <v>1602.2309999999998</v>
      </c>
      <c r="F51" s="94">
        <v>17120.553419999997</v>
      </c>
      <c r="G51" s="97">
        <f t="shared" ref="G51:G54" si="16">E51/$E$55</f>
        <v>1.592639962879543E-2</v>
      </c>
      <c r="H51" s="97">
        <f t="shared" ref="H51:H54" si="17">(E51-I51)/I51</f>
        <v>3.4615891268635735E-2</v>
      </c>
      <c r="I51" s="98">
        <v>1548.624</v>
      </c>
      <c r="J51" s="111">
        <v>16587.806110000012</v>
      </c>
      <c r="K51" s="394">
        <f t="shared" ref="K51:K54" si="18">I51/$I$55</f>
        <v>1.2885884703124252E-2</v>
      </c>
    </row>
    <row r="52" spans="1:11" ht="11.1" customHeight="1">
      <c r="A52" s="712"/>
      <c r="B52" s="713"/>
      <c r="C52" s="337" t="s">
        <v>6</v>
      </c>
      <c r="D52" s="94">
        <v>13015</v>
      </c>
      <c r="E52" s="95">
        <v>1097.7370000000001</v>
      </c>
      <c r="F52" s="94">
        <v>11713.82177</v>
      </c>
      <c r="G52" s="97">
        <f t="shared" si="16"/>
        <v>1.0911658898944666E-2</v>
      </c>
      <c r="H52" s="97">
        <f t="shared" si="17"/>
        <v>-0.10870696633628957</v>
      </c>
      <c r="I52" s="98">
        <v>1231.623</v>
      </c>
      <c r="J52" s="111">
        <v>13183.072829999999</v>
      </c>
      <c r="K52" s="394">
        <f t="shared" si="18"/>
        <v>1.0248163515298742E-2</v>
      </c>
    </row>
    <row r="53" spans="1:11" ht="11.1" customHeight="1">
      <c r="A53" s="712"/>
      <c r="B53" s="713"/>
      <c r="C53" s="337" t="s">
        <v>7</v>
      </c>
      <c r="D53" s="94">
        <v>208984</v>
      </c>
      <c r="E53" s="95">
        <v>2564</v>
      </c>
      <c r="F53" s="94">
        <v>27397.200000000001</v>
      </c>
      <c r="G53" s="97">
        <f t="shared" si="16"/>
        <v>2.5486517642107468E-2</v>
      </c>
      <c r="H53" s="97">
        <f t="shared" si="17"/>
        <v>-0.10581014159168588</v>
      </c>
      <c r="I53" s="98">
        <v>2867.4</v>
      </c>
      <c r="J53" s="111">
        <v>30713.3</v>
      </c>
      <c r="K53" s="394">
        <f t="shared" si="18"/>
        <v>2.3859236197901156E-2</v>
      </c>
    </row>
    <row r="54" spans="1:11" ht="11.1" customHeight="1">
      <c r="A54" s="712"/>
      <c r="B54" s="713"/>
      <c r="C54" s="337" t="s">
        <v>107</v>
      </c>
      <c r="D54" s="94">
        <v>18</v>
      </c>
      <c r="E54" s="95">
        <v>445.99200000000002</v>
      </c>
      <c r="F54" s="94">
        <v>4765.5849799999996</v>
      </c>
      <c r="G54" s="97">
        <f t="shared" si="16"/>
        <v>4.4332226896407149E-3</v>
      </c>
      <c r="H54" s="97">
        <f t="shared" si="17"/>
        <v>9.4657680167686969E-2</v>
      </c>
      <c r="I54" s="98">
        <v>407.42599999999999</v>
      </c>
      <c r="J54" s="111">
        <v>4364.0201099999995</v>
      </c>
      <c r="K54" s="394">
        <f t="shared" si="18"/>
        <v>3.3901350237727822E-3</v>
      </c>
    </row>
    <row r="55" spans="1:11" ht="11.1" customHeight="1">
      <c r="A55" s="712"/>
      <c r="B55" s="713"/>
      <c r="C55" s="310" t="s">
        <v>0</v>
      </c>
      <c r="D55" s="311">
        <v>222463</v>
      </c>
      <c r="E55" s="312">
        <v>100602.20999999999</v>
      </c>
      <c r="F55" s="311">
        <v>1074543.6939699999</v>
      </c>
      <c r="G55" s="315">
        <f>SUM(G50:G54)</f>
        <v>1</v>
      </c>
      <c r="H55" s="315">
        <f t="shared" ref="H55" si="19">(E55-I55)/I55</f>
        <v>-0.16290301652338243</v>
      </c>
      <c r="I55" s="316">
        <v>120179.87400000001</v>
      </c>
      <c r="J55" s="321">
        <v>1287228.0359199999</v>
      </c>
      <c r="K55" s="395">
        <f>SUM(K50:K54)</f>
        <v>1</v>
      </c>
    </row>
    <row r="56" spans="1:11" ht="11.1" customHeight="1">
      <c r="A56" s="714" t="str">
        <f>'3.1'!G6</f>
        <v>II. čtvrtletí</v>
      </c>
      <c r="B56" s="715"/>
      <c r="C56" s="337" t="s">
        <v>4</v>
      </c>
      <c r="D56" s="94">
        <f>D50</f>
        <v>132</v>
      </c>
      <c r="E56" s="95">
        <f>E38+E44+E50</f>
        <v>272342.43799999997</v>
      </c>
      <c r="F56" s="94">
        <f>F38+F44+F50</f>
        <v>2908068.9971399996</v>
      </c>
      <c r="G56" s="97">
        <f>E56/$E$61</f>
        <v>0.85300337359281742</v>
      </c>
      <c r="H56" s="97">
        <f>(E56-I56)/I56</f>
        <v>3.9080107352687061E-3</v>
      </c>
      <c r="I56" s="98">
        <f>I38+I44+I50</f>
        <v>271282.26399999997</v>
      </c>
      <c r="J56" s="111">
        <f>J38+J44+J50</f>
        <v>2900274.6499199998</v>
      </c>
      <c r="K56" s="394">
        <f>I56/$I$61</f>
        <v>0.88607076374860527</v>
      </c>
    </row>
    <row r="57" spans="1:11" ht="11.1" customHeight="1">
      <c r="A57" s="712"/>
      <c r="B57" s="713"/>
      <c r="C57" s="337" t="s">
        <v>5</v>
      </c>
      <c r="D57" s="94">
        <f>D51</f>
        <v>314</v>
      </c>
      <c r="E57" s="95">
        <f t="shared" ref="E57:F58" si="20">E39+E45+E51</f>
        <v>8334.7520000000004</v>
      </c>
      <c r="F57" s="94">
        <f t="shared" si="20"/>
        <v>89003.449760000018</v>
      </c>
      <c r="G57" s="97">
        <f t="shared" ref="G57:G60" si="21">E57/$E$61</f>
        <v>2.6105265217826547E-2</v>
      </c>
      <c r="H57" s="97">
        <f t="shared" ref="H57:H60" si="22">(E57-I57)/I57</f>
        <v>0.25966418635665273</v>
      </c>
      <c r="I57" s="98">
        <f t="shared" ref="I57:J57" si="23">I39+I45+I51</f>
        <v>6616.6459999999997</v>
      </c>
      <c r="J57" s="111">
        <f t="shared" si="23"/>
        <v>70720.771079999977</v>
      </c>
      <c r="K57" s="394">
        <f t="shared" ref="K57:K60" si="24">I57/$I$61</f>
        <v>2.1611499728099271E-2</v>
      </c>
    </row>
    <row r="58" spans="1:11" ht="11.1" customHeight="1">
      <c r="A58" s="712"/>
      <c r="B58" s="713"/>
      <c r="C58" s="337" t="s">
        <v>6</v>
      </c>
      <c r="D58" s="94">
        <f>D52</f>
        <v>13015</v>
      </c>
      <c r="E58" s="95">
        <f>E40+E46+E52</f>
        <v>11369.311000000002</v>
      </c>
      <c r="F58" s="94">
        <f t="shared" si="20"/>
        <v>121345.96487999998</v>
      </c>
      <c r="G58" s="97">
        <f t="shared" si="21"/>
        <v>3.5609803266966167E-2</v>
      </c>
      <c r="H58" s="97">
        <f t="shared" si="22"/>
        <v>0.34115524700693139</v>
      </c>
      <c r="I58" s="98">
        <f>I40+I46+I52</f>
        <v>8477.2519999999986</v>
      </c>
      <c r="J58" s="111">
        <f t="shared" ref="J58" si="25">J40+J46+J52</f>
        <v>90547.356000000014</v>
      </c>
      <c r="K58" s="394">
        <f t="shared" si="24"/>
        <v>2.7688670255750267E-2</v>
      </c>
    </row>
    <row r="59" spans="1:11" ht="11.1" customHeight="1">
      <c r="A59" s="712"/>
      <c r="B59" s="713"/>
      <c r="C59" s="337" t="s">
        <v>7</v>
      </c>
      <c r="D59" s="94">
        <f>D53</f>
        <v>208984</v>
      </c>
      <c r="E59" s="95">
        <f t="shared" ref="E59:F60" si="26">E41+E47+E53</f>
        <v>25925.9</v>
      </c>
      <c r="F59" s="94">
        <f t="shared" si="26"/>
        <v>276825.8</v>
      </c>
      <c r="G59" s="97">
        <f t="shared" si="21"/>
        <v>8.1202475551863967E-2</v>
      </c>
      <c r="H59" s="97">
        <f t="shared" si="22"/>
        <v>0.38904128671388638</v>
      </c>
      <c r="I59" s="98">
        <f t="shared" ref="I59:J59" si="27">I41+I47+I53</f>
        <v>18664.599999999999</v>
      </c>
      <c r="J59" s="111">
        <f t="shared" si="27"/>
        <v>199446.69999999998</v>
      </c>
      <c r="K59" s="394">
        <f t="shared" si="24"/>
        <v>6.0962910487440562E-2</v>
      </c>
    </row>
    <row r="60" spans="1:11" ht="11.1" customHeight="1">
      <c r="A60" s="712"/>
      <c r="B60" s="713"/>
      <c r="C60" s="337" t="s">
        <v>107</v>
      </c>
      <c r="D60" s="94">
        <f>D54</f>
        <v>18</v>
      </c>
      <c r="E60" s="95">
        <f>E42+E48+E54</f>
        <v>1302.348</v>
      </c>
      <c r="F60" s="94">
        <f t="shared" si="26"/>
        <v>13908.940070000001</v>
      </c>
      <c r="G60" s="97">
        <f t="shared" si="21"/>
        <v>4.0790823705259575E-3</v>
      </c>
      <c r="H60" s="97">
        <f t="shared" si="22"/>
        <v>0.16028088756479172</v>
      </c>
      <c r="I60" s="98">
        <f>I42+I48+I54</f>
        <v>1122.442</v>
      </c>
      <c r="J60" s="111">
        <f t="shared" ref="J60" si="28">J42+J48+J54</f>
        <v>12001.672490000001</v>
      </c>
      <c r="K60" s="394">
        <f t="shared" si="24"/>
        <v>3.6661557801047845E-3</v>
      </c>
    </row>
    <row r="61" spans="1:11" ht="11.1" customHeight="1">
      <c r="A61" s="712"/>
      <c r="B61" s="713"/>
      <c r="C61" s="310" t="s">
        <v>0</v>
      </c>
      <c r="D61" s="311">
        <f>SUM(D56:D60)</f>
        <v>222463</v>
      </c>
      <c r="E61" s="312">
        <f>SUM(E56:E60)</f>
        <v>319274.74899999995</v>
      </c>
      <c r="F61" s="311">
        <f>SUM(F56:F60)</f>
        <v>3409153.1518499996</v>
      </c>
      <c r="G61" s="315">
        <f>SUM(G56:G60)</f>
        <v>1</v>
      </c>
      <c r="H61" s="315">
        <f>(E61-I61)/I61</f>
        <v>4.2825345530418626E-2</v>
      </c>
      <c r="I61" s="316">
        <f>SUM(I56:I60)</f>
        <v>306163.20399999991</v>
      </c>
      <c r="J61" s="321">
        <f>SUM(J56:J60)</f>
        <v>3272991.1494899997</v>
      </c>
      <c r="K61" s="395">
        <f>SUM(K56:K60)</f>
        <v>1.0000000000000002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19"/>
  <sheetViews>
    <sheetView showGridLines="0" topLeftCell="A19" zoomScaleNormal="100" zoomScaleSheetLayoutView="100" workbookViewId="0"/>
  </sheetViews>
  <sheetFormatPr defaultColWidth="9.140625" defaultRowHeight="12.75"/>
  <cols>
    <col min="1" max="1" width="9.42578125" style="204" customWidth="1"/>
    <col min="2" max="2" width="3.85546875" style="204" customWidth="1"/>
    <col min="3" max="11" width="9.5703125" style="204" customWidth="1"/>
    <col min="12" max="13" width="9.140625" style="204"/>
    <col min="14" max="14" width="11.140625" style="204" customWidth="1"/>
    <col min="15" max="16384" width="9.140625" style="204"/>
  </cols>
  <sheetData>
    <row r="1" spans="1:16" s="216" customFormat="1" ht="15.75">
      <c r="A1" s="741" t="s">
        <v>253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</row>
    <row r="2" spans="1:16" ht="6" customHeight="1">
      <c r="A2" s="716"/>
      <c r="B2" s="716"/>
      <c r="C2" s="716"/>
      <c r="D2" s="206"/>
      <c r="E2" s="206"/>
      <c r="F2" s="207"/>
      <c r="G2" s="208"/>
      <c r="H2" s="208"/>
      <c r="I2" s="208"/>
      <c r="J2" s="75"/>
      <c r="K2" s="75"/>
    </row>
    <row r="3" spans="1:16" ht="12.95" customHeight="1">
      <c r="A3" s="746" t="s">
        <v>48</v>
      </c>
      <c r="B3" s="746"/>
      <c r="C3" s="746"/>
      <c r="D3" s="747"/>
      <c r="E3" s="389"/>
      <c r="F3" s="390"/>
      <c r="G3" s="281"/>
      <c r="H3" s="282"/>
      <c r="I3" s="390"/>
      <c r="J3" s="391"/>
      <c r="K3" s="391"/>
    </row>
    <row r="4" spans="1:16" ht="24.95" customHeight="1">
      <c r="A4" s="283"/>
      <c r="B4" s="283"/>
      <c r="C4" s="283"/>
      <c r="D4" s="272"/>
      <c r="E4" s="725">
        <f>'3.1'!D4</f>
        <v>2021</v>
      </c>
      <c r="F4" s="726"/>
      <c r="G4" s="727"/>
      <c r="H4" s="284"/>
      <c r="I4" s="728">
        <f>E4-1</f>
        <v>2020</v>
      </c>
      <c r="J4" s="729"/>
      <c r="K4" s="729"/>
    </row>
    <row r="5" spans="1:16" ht="24.95" customHeight="1">
      <c r="A5" s="392"/>
      <c r="B5" s="285"/>
      <c r="C5" s="286"/>
      <c r="D5" s="287"/>
      <c r="E5" s="721" t="s">
        <v>65</v>
      </c>
      <c r="F5" s="724"/>
      <c r="G5" s="752" t="s">
        <v>35</v>
      </c>
      <c r="H5" s="732" t="s">
        <v>270</v>
      </c>
      <c r="I5" s="764" t="s">
        <v>65</v>
      </c>
      <c r="J5" s="765"/>
      <c r="K5" s="717" t="s">
        <v>35</v>
      </c>
    </row>
    <row r="6" spans="1:16" ht="24.95" customHeight="1">
      <c r="A6" s="392"/>
      <c r="B6" s="288"/>
      <c r="C6" s="288"/>
      <c r="D6" s="730" t="s">
        <v>211</v>
      </c>
      <c r="E6" s="723"/>
      <c r="F6" s="730"/>
      <c r="G6" s="732"/>
      <c r="H6" s="732"/>
      <c r="I6" s="764"/>
      <c r="J6" s="766"/>
      <c r="K6" s="719"/>
    </row>
    <row r="7" spans="1:16" ht="15" customHeight="1">
      <c r="A7" s="763" t="s">
        <v>210</v>
      </c>
      <c r="B7" s="763"/>
      <c r="C7" s="340" t="s">
        <v>237</v>
      </c>
      <c r="D7" s="731"/>
      <c r="E7" s="339" t="s">
        <v>278</v>
      </c>
      <c r="F7" s="596" t="s">
        <v>273</v>
      </c>
      <c r="G7" s="733"/>
      <c r="H7" s="733"/>
      <c r="I7" s="289" t="s">
        <v>279</v>
      </c>
      <c r="J7" s="290" t="s">
        <v>273</v>
      </c>
      <c r="K7" s="767"/>
    </row>
    <row r="8" spans="1:16" ht="11.1" customHeight="1">
      <c r="A8" s="706" t="str">
        <f>'3.1'!D6</f>
        <v>duben</v>
      </c>
      <c r="B8" s="707"/>
      <c r="C8" s="337" t="s">
        <v>4</v>
      </c>
      <c r="D8" s="99">
        <v>96</v>
      </c>
      <c r="E8" s="95">
        <v>10446.958649999999</v>
      </c>
      <c r="F8" s="99">
        <v>111536.542831</v>
      </c>
      <c r="G8" s="101">
        <f>E8/$E$13</f>
        <v>0.32959422677955974</v>
      </c>
      <c r="H8" s="101">
        <f>(E8-I8)/I8</f>
        <v>0.22708585747118781</v>
      </c>
      <c r="I8" s="98">
        <v>8513.632999999998</v>
      </c>
      <c r="J8" s="112">
        <v>90918.902020000023</v>
      </c>
      <c r="K8" s="393">
        <f>I8/$I$13</f>
        <v>0.38491662541131866</v>
      </c>
    </row>
    <row r="9" spans="1:16" ht="11.1" customHeight="1">
      <c r="A9" s="708"/>
      <c r="B9" s="709"/>
      <c r="C9" s="337" t="s">
        <v>5</v>
      </c>
      <c r="D9" s="94">
        <v>320</v>
      </c>
      <c r="E9" s="95">
        <v>3779.1245699999999</v>
      </c>
      <c r="F9" s="94">
        <v>40347.563070000004</v>
      </c>
      <c r="G9" s="97">
        <f>E9/$E$13</f>
        <v>0.11922873271378233</v>
      </c>
      <c r="H9" s="97">
        <f>(E9-I9)/I9</f>
        <v>0.44196187544895765</v>
      </c>
      <c r="I9" s="98">
        <v>2620.8214199999998</v>
      </c>
      <c r="J9" s="111">
        <v>27988.102669999986</v>
      </c>
      <c r="K9" s="394">
        <f>I9/$I$13</f>
        <v>0.11849203939048117</v>
      </c>
      <c r="L9" s="210"/>
      <c r="N9" s="210"/>
      <c r="O9" s="210"/>
      <c r="P9" s="210"/>
    </row>
    <row r="10" spans="1:16" ht="11.1" customHeight="1">
      <c r="A10" s="708"/>
      <c r="B10" s="709"/>
      <c r="C10" s="337" t="s">
        <v>6</v>
      </c>
      <c r="D10" s="94">
        <v>10807</v>
      </c>
      <c r="E10" s="95">
        <v>6187.6314200000006</v>
      </c>
      <c r="F10" s="94">
        <v>66062.130140000008</v>
      </c>
      <c r="G10" s="97">
        <f>E10/$E$13</f>
        <v>0.19521543654925921</v>
      </c>
      <c r="H10" s="97">
        <f t="shared" ref="H10:H12" si="0">(E10-I10)/I10</f>
        <v>0.54843347230509087</v>
      </c>
      <c r="I10" s="98">
        <v>3996.0589399999999</v>
      </c>
      <c r="J10" s="111">
        <v>42674.584410000003</v>
      </c>
      <c r="K10" s="394">
        <f>I10/$I$13</f>
        <v>0.18066899549575738</v>
      </c>
      <c r="L10" s="210"/>
      <c r="N10" s="210"/>
      <c r="O10" s="210"/>
      <c r="P10" s="210"/>
    </row>
    <row r="11" spans="1:16" ht="11.1" customHeight="1">
      <c r="A11" s="708"/>
      <c r="B11" s="709"/>
      <c r="C11" s="337" t="s">
        <v>7</v>
      </c>
      <c r="D11" s="94">
        <v>108939</v>
      </c>
      <c r="E11" s="95">
        <v>11094.40324</v>
      </c>
      <c r="F11" s="94">
        <v>118447.90760000001</v>
      </c>
      <c r="G11" s="97">
        <f>E11/$E$13</f>
        <v>0.35002065002606692</v>
      </c>
      <c r="H11" s="97">
        <f t="shared" si="0"/>
        <v>0.62274179877286462</v>
      </c>
      <c r="I11" s="98">
        <v>6836.8259500000004</v>
      </c>
      <c r="J11" s="111">
        <v>73011.930200000003</v>
      </c>
      <c r="K11" s="394">
        <f>I11/$I$13</f>
        <v>0.30910516969647783</v>
      </c>
      <c r="L11" s="210"/>
      <c r="N11" s="210"/>
      <c r="O11" s="210"/>
      <c r="P11" s="210"/>
    </row>
    <row r="12" spans="1:16" ht="11.1" customHeight="1">
      <c r="A12" s="708"/>
      <c r="B12" s="709"/>
      <c r="C12" s="337" t="s">
        <v>107</v>
      </c>
      <c r="D12" s="94">
        <v>12</v>
      </c>
      <c r="E12" s="95">
        <v>188.30700000000002</v>
      </c>
      <c r="F12" s="94">
        <v>2010.5047</v>
      </c>
      <c r="G12" s="97">
        <f>E12/$E$13</f>
        <v>5.9409539313318299E-3</v>
      </c>
      <c r="H12" s="97">
        <f t="shared" si="0"/>
        <v>0.24886094586259747</v>
      </c>
      <c r="I12" s="98">
        <v>150.78299999999999</v>
      </c>
      <c r="J12" s="111">
        <v>1610.2465400000001</v>
      </c>
      <c r="K12" s="394">
        <f>I12/$I$13</f>
        <v>6.8171700059651234E-3</v>
      </c>
      <c r="L12" s="210"/>
      <c r="N12" s="210"/>
      <c r="O12" s="210"/>
      <c r="P12" s="210"/>
    </row>
    <row r="13" spans="1:16" ht="11.1" customHeight="1">
      <c r="A13" s="710"/>
      <c r="B13" s="711"/>
      <c r="C13" s="310" t="s">
        <v>0</v>
      </c>
      <c r="D13" s="311">
        <v>120174</v>
      </c>
      <c r="E13" s="312">
        <v>31696.424879999999</v>
      </c>
      <c r="F13" s="311">
        <v>338404.64834100002</v>
      </c>
      <c r="G13" s="315">
        <f>SUM(G8:G12)</f>
        <v>1</v>
      </c>
      <c r="H13" s="315">
        <f>(E13-I13)/I13</f>
        <v>0.43305224719141205</v>
      </c>
      <c r="I13" s="316">
        <v>22118.122309999995</v>
      </c>
      <c r="J13" s="321">
        <v>236203.76584000001</v>
      </c>
      <c r="K13" s="395">
        <f>SUM(K8:K12)</f>
        <v>1</v>
      </c>
      <c r="L13" s="210"/>
    </row>
    <row r="14" spans="1:16" ht="11.1" customHeight="1">
      <c r="A14" s="712" t="str">
        <f>'3.1'!E6</f>
        <v>květen</v>
      </c>
      <c r="B14" s="713"/>
      <c r="C14" s="337" t="s">
        <v>4</v>
      </c>
      <c r="D14" s="99">
        <v>96</v>
      </c>
      <c r="E14" s="95">
        <v>9067.8682099999987</v>
      </c>
      <c r="F14" s="99">
        <v>96835.27065000002</v>
      </c>
      <c r="G14" s="101">
        <f>E14/$E$19</f>
        <v>0.42658999997811031</v>
      </c>
      <c r="H14" s="101">
        <f>(E14-I14)/I14</f>
        <v>0.16937645184265088</v>
      </c>
      <c r="I14" s="98">
        <v>7754.4474200000004</v>
      </c>
      <c r="J14" s="112">
        <v>82847.178449999992</v>
      </c>
      <c r="K14" s="393">
        <f>I14/$I$19</f>
        <v>0.44721237011794468</v>
      </c>
      <c r="L14" s="210"/>
      <c r="M14" s="210"/>
    </row>
    <row r="15" spans="1:16" ht="11.1" customHeight="1">
      <c r="A15" s="712"/>
      <c r="B15" s="713"/>
      <c r="C15" s="337" t="s">
        <v>5</v>
      </c>
      <c r="D15" s="94">
        <v>318</v>
      </c>
      <c r="E15" s="95">
        <v>2576.9211700000001</v>
      </c>
      <c r="F15" s="94">
        <v>27518.887150000002</v>
      </c>
      <c r="G15" s="97">
        <f>E15/$E$19</f>
        <v>0.12122902278637022</v>
      </c>
      <c r="H15" s="97">
        <f>(E15-I15)/I15</f>
        <v>0.31074058625365431</v>
      </c>
      <c r="I15" s="98">
        <v>1966.00395</v>
      </c>
      <c r="J15" s="111">
        <v>21004.323560000008</v>
      </c>
      <c r="K15" s="394">
        <f>I15/$I$19</f>
        <v>0.11338284193830295</v>
      </c>
      <c r="L15" s="211"/>
      <c r="M15" s="210"/>
    </row>
    <row r="16" spans="1:16" ht="11.1" customHeight="1">
      <c r="A16" s="712"/>
      <c r="B16" s="713"/>
      <c r="C16" s="337" t="s">
        <v>6</v>
      </c>
      <c r="D16" s="94">
        <v>10800</v>
      </c>
      <c r="E16" s="95">
        <v>3310.2250800000002</v>
      </c>
      <c r="F16" s="94">
        <v>35350.141879999996</v>
      </c>
      <c r="G16" s="97">
        <f>E16/$E$19</f>
        <v>0.15572666960989506</v>
      </c>
      <c r="H16" s="97">
        <f t="shared" ref="H16:H19" si="1">(E16-I16)/I16</f>
        <v>0.25857809219424177</v>
      </c>
      <c r="I16" s="98">
        <v>2630.1308599999998</v>
      </c>
      <c r="J16" s="111">
        <v>28099.624390000001</v>
      </c>
      <c r="K16" s="394">
        <f>I16/$I$19</f>
        <v>0.15168418739770731</v>
      </c>
      <c r="L16" s="210"/>
      <c r="M16" s="210"/>
      <c r="N16" s="210"/>
      <c r="O16" s="210"/>
    </row>
    <row r="17" spans="1:20" ht="11.1" customHeight="1">
      <c r="A17" s="712"/>
      <c r="B17" s="713"/>
      <c r="C17" s="337" t="s">
        <v>7</v>
      </c>
      <c r="D17" s="94">
        <v>108900</v>
      </c>
      <c r="E17" s="95">
        <v>6099.1342100000002</v>
      </c>
      <c r="F17" s="94">
        <v>65130.091529999998</v>
      </c>
      <c r="G17" s="97">
        <f>E17/$E$19</f>
        <v>0.28692848222486378</v>
      </c>
      <c r="H17" s="97">
        <f t="shared" si="1"/>
        <v>0.26611450965109673</v>
      </c>
      <c r="I17" s="98">
        <v>4817.2058400000005</v>
      </c>
      <c r="J17" s="111">
        <v>51466.399839999998</v>
      </c>
      <c r="K17" s="394">
        <f>I17/$I$19</f>
        <v>0.27781657729680043</v>
      </c>
      <c r="L17" s="210"/>
      <c r="M17" s="210"/>
      <c r="N17" s="210"/>
      <c r="O17" s="210"/>
    </row>
    <row r="18" spans="1:20" ht="11.1" customHeight="1">
      <c r="A18" s="712"/>
      <c r="B18" s="713"/>
      <c r="C18" s="337" t="s">
        <v>107</v>
      </c>
      <c r="D18" s="94">
        <v>12</v>
      </c>
      <c r="E18" s="95">
        <v>202.48699999999999</v>
      </c>
      <c r="F18" s="94">
        <v>2162.4464600000001</v>
      </c>
      <c r="G18" s="97">
        <f>E18/$E$19</f>
        <v>9.5258254007606086E-3</v>
      </c>
      <c r="H18" s="97">
        <f t="shared" si="1"/>
        <v>0.17909404824987918</v>
      </c>
      <c r="I18" s="98">
        <v>171.73099999999999</v>
      </c>
      <c r="J18" s="111">
        <v>1834.6714400000001</v>
      </c>
      <c r="K18" s="394">
        <f>I18/$I$19</f>
        <v>9.9040232492445916E-3</v>
      </c>
      <c r="L18" s="210"/>
      <c r="M18" s="210"/>
      <c r="N18" s="210"/>
      <c r="O18" s="210"/>
    </row>
    <row r="19" spans="1:20" ht="11.1" customHeight="1">
      <c r="A19" s="712"/>
      <c r="B19" s="713"/>
      <c r="C19" s="310" t="s">
        <v>0</v>
      </c>
      <c r="D19" s="311">
        <v>120126</v>
      </c>
      <c r="E19" s="312">
        <v>21256.63567</v>
      </c>
      <c r="F19" s="311">
        <v>226996.83767000001</v>
      </c>
      <c r="G19" s="315">
        <f>SUM(G14:G18)</f>
        <v>1</v>
      </c>
      <c r="H19" s="315">
        <f t="shared" si="1"/>
        <v>0.22590687689701863</v>
      </c>
      <c r="I19" s="316">
        <v>17339.519070000002</v>
      </c>
      <c r="J19" s="321">
        <v>185252.19768000001</v>
      </c>
      <c r="K19" s="395">
        <f>SUM(K14:K18)</f>
        <v>0.99999999999999989</v>
      </c>
      <c r="L19" s="210"/>
      <c r="M19" s="210"/>
      <c r="N19" s="210"/>
      <c r="O19" s="210"/>
    </row>
    <row r="20" spans="1:20" ht="11.1" customHeight="1">
      <c r="A20" s="712" t="str">
        <f>'3.1'!F6</f>
        <v>červen</v>
      </c>
      <c r="B20" s="713"/>
      <c r="C20" s="336" t="s">
        <v>4</v>
      </c>
      <c r="D20" s="99">
        <v>96</v>
      </c>
      <c r="E20" s="242">
        <v>7870.9343199999994</v>
      </c>
      <c r="F20" s="99">
        <v>84098.906329999969</v>
      </c>
      <c r="G20" s="101">
        <f>E20/$E$25</f>
        <v>0.64164973081615384</v>
      </c>
      <c r="H20" s="101">
        <f>(E20-I20)/I20</f>
        <v>6.7451732545036364E-2</v>
      </c>
      <c r="I20" s="454">
        <v>7373.5739800000001</v>
      </c>
      <c r="J20" s="112">
        <v>78955.040229999999</v>
      </c>
      <c r="K20" s="393">
        <f>I20/$I$25</f>
        <v>0.6040884025806067</v>
      </c>
      <c r="L20" s="95"/>
      <c r="M20" s="95"/>
      <c r="N20" s="95"/>
      <c r="O20" s="95"/>
      <c r="P20" s="95"/>
      <c r="Q20" s="95"/>
      <c r="R20" s="95"/>
      <c r="S20" s="95"/>
      <c r="T20" s="95"/>
    </row>
    <row r="21" spans="1:20" ht="11.1" customHeight="1">
      <c r="A21" s="712"/>
      <c r="B21" s="713"/>
      <c r="C21" s="337" t="s">
        <v>5</v>
      </c>
      <c r="D21" s="94">
        <v>318</v>
      </c>
      <c r="E21" s="95">
        <v>1385.11231</v>
      </c>
      <c r="F21" s="94">
        <v>14799.196799999994</v>
      </c>
      <c r="G21" s="97">
        <f>E21/$E$25</f>
        <v>0.11291632031578701</v>
      </c>
      <c r="H21" s="97">
        <f t="shared" ref="H21:H25" si="2">(E21-I21)/I21</f>
        <v>4.4800237632726539E-3</v>
      </c>
      <c r="I21" s="98">
        <v>1378.9346499999999</v>
      </c>
      <c r="J21" s="111">
        <v>14762.712140000003</v>
      </c>
      <c r="K21" s="394">
        <f>I21/$I$25</f>
        <v>0.11297078353603877</v>
      </c>
      <c r="L21" s="95"/>
      <c r="M21" s="95"/>
      <c r="N21" s="95"/>
      <c r="O21" s="95"/>
      <c r="P21" s="95"/>
      <c r="Q21" s="95"/>
      <c r="R21" s="95"/>
      <c r="S21" s="95"/>
      <c r="T21" s="95"/>
    </row>
    <row r="22" spans="1:20" ht="11.1" customHeight="1">
      <c r="A22" s="712"/>
      <c r="B22" s="713"/>
      <c r="C22" s="337" t="s">
        <v>6</v>
      </c>
      <c r="D22" s="94">
        <v>10790</v>
      </c>
      <c r="E22" s="95">
        <v>935.98858000000007</v>
      </c>
      <c r="F22" s="94">
        <v>10001.18914</v>
      </c>
      <c r="G22" s="97">
        <f>E22/$E$25</f>
        <v>7.6303116756791106E-2</v>
      </c>
      <c r="H22" s="97">
        <f t="shared" si="2"/>
        <v>-0.17439411740869279</v>
      </c>
      <c r="I22" s="98">
        <v>1133.69902</v>
      </c>
      <c r="J22" s="111">
        <v>12138.525589999999</v>
      </c>
      <c r="K22" s="394">
        <f>I22/$I$25</f>
        <v>9.2879576695994476E-2</v>
      </c>
      <c r="L22" s="95"/>
      <c r="M22" s="95"/>
      <c r="N22" s="95"/>
      <c r="O22" s="95"/>
      <c r="P22" s="95"/>
      <c r="Q22" s="95"/>
      <c r="R22" s="95"/>
      <c r="S22" s="95"/>
      <c r="T22" s="95"/>
    </row>
    <row r="23" spans="1:20" ht="11.1" customHeight="1">
      <c r="A23" s="712"/>
      <c r="B23" s="713"/>
      <c r="C23" s="337" t="s">
        <v>7</v>
      </c>
      <c r="D23" s="94">
        <v>108861</v>
      </c>
      <c r="E23" s="95">
        <v>1856.0137</v>
      </c>
      <c r="F23" s="94">
        <v>19831.996279999999</v>
      </c>
      <c r="G23" s="97">
        <f>E23/$E$25</f>
        <v>0.15130486960995171</v>
      </c>
      <c r="H23" s="97">
        <f t="shared" si="2"/>
        <v>-0.12791793287177164</v>
      </c>
      <c r="I23" s="98">
        <v>2128.25578</v>
      </c>
      <c r="J23" s="111">
        <v>22790.651890000001</v>
      </c>
      <c r="K23" s="394">
        <f>I23/$I$25</f>
        <v>0.17435976609312367</v>
      </c>
      <c r="L23" s="95"/>
      <c r="M23" s="95"/>
      <c r="N23" s="95"/>
      <c r="O23" s="95"/>
      <c r="P23" s="95"/>
      <c r="Q23" s="95"/>
      <c r="R23" s="95"/>
      <c r="S23" s="95"/>
      <c r="T23" s="95"/>
    </row>
    <row r="24" spans="1:20" ht="11.1" customHeight="1">
      <c r="A24" s="712"/>
      <c r="B24" s="713"/>
      <c r="C24" s="337" t="s">
        <v>107</v>
      </c>
      <c r="D24" s="94">
        <v>12</v>
      </c>
      <c r="E24" s="95">
        <v>218.666</v>
      </c>
      <c r="F24" s="94">
        <v>2336.2254800000001</v>
      </c>
      <c r="G24" s="97">
        <f>E24/$E$25</f>
        <v>1.7825962501316503E-2</v>
      </c>
      <c r="H24" s="97">
        <f t="shared" si="2"/>
        <v>0.14094148830705333</v>
      </c>
      <c r="I24" s="98">
        <v>191.654</v>
      </c>
      <c r="J24" s="111">
        <v>2051.3431499999997</v>
      </c>
      <c r="K24" s="394">
        <f>I24/$I$25</f>
        <v>1.5701471094236391E-2</v>
      </c>
      <c r="L24" s="95"/>
      <c r="M24" s="95"/>
      <c r="N24" s="95"/>
      <c r="O24" s="95"/>
      <c r="P24" s="95"/>
      <c r="Q24" s="95"/>
      <c r="R24" s="95"/>
      <c r="S24" s="95"/>
      <c r="T24" s="95"/>
    </row>
    <row r="25" spans="1:20" ht="11.1" customHeight="1">
      <c r="A25" s="712"/>
      <c r="B25" s="713"/>
      <c r="C25" s="310" t="s">
        <v>0</v>
      </c>
      <c r="D25" s="311">
        <v>120077</v>
      </c>
      <c r="E25" s="312">
        <v>12266.714909999997</v>
      </c>
      <c r="F25" s="311">
        <v>131067.51402999996</v>
      </c>
      <c r="G25" s="315">
        <f>SUM(G20:G24)</f>
        <v>1.0000000000000002</v>
      </c>
      <c r="H25" s="315">
        <f t="shared" si="2"/>
        <v>4.9645172060250051E-3</v>
      </c>
      <c r="I25" s="316">
        <v>12206.11743</v>
      </c>
      <c r="J25" s="321">
        <v>130698.27300000002</v>
      </c>
      <c r="K25" s="395">
        <f>SUM(K20:K24)</f>
        <v>0.99999999999999989</v>
      </c>
    </row>
    <row r="26" spans="1:20" ht="11.1" customHeight="1">
      <c r="A26" s="714" t="str">
        <f>'3.1'!G6</f>
        <v>II. čtvrtletí</v>
      </c>
      <c r="B26" s="715"/>
      <c r="C26" s="337" t="s">
        <v>4</v>
      </c>
      <c r="D26" s="94">
        <f>D20</f>
        <v>96</v>
      </c>
      <c r="E26" s="95">
        <f>E8+E14+E20</f>
        <v>27385.761179999998</v>
      </c>
      <c r="F26" s="94">
        <f>F8+F14+F20</f>
        <v>292470.71981099999</v>
      </c>
      <c r="G26" s="97">
        <f>E26/$E$31</f>
        <v>0.41989965446593702</v>
      </c>
      <c r="H26" s="97">
        <f>(E26-I26)/I26</f>
        <v>0.15836906828314004</v>
      </c>
      <c r="I26" s="98">
        <f>I8+I14+I20</f>
        <v>23641.654399999999</v>
      </c>
      <c r="J26" s="111">
        <f>J8+J14+J20</f>
        <v>252721.12070000003</v>
      </c>
      <c r="K26" s="394">
        <f>I26/$I$31</f>
        <v>0.45760616231864137</v>
      </c>
    </row>
    <row r="27" spans="1:20" ht="11.1" customHeight="1">
      <c r="A27" s="712"/>
      <c r="B27" s="713"/>
      <c r="C27" s="337" t="s">
        <v>5</v>
      </c>
      <c r="D27" s="94">
        <f>D21</f>
        <v>318</v>
      </c>
      <c r="E27" s="95">
        <f t="shared" ref="E27:F30" si="3">E9+E15+E21</f>
        <v>7741.15805</v>
      </c>
      <c r="F27" s="94">
        <f t="shared" si="3"/>
        <v>82665.647019999989</v>
      </c>
      <c r="G27" s="97">
        <f>E27/$E$31</f>
        <v>0.11869341768506604</v>
      </c>
      <c r="H27" s="97">
        <f t="shared" ref="H27:H30" si="4">(E27-I27)/I27</f>
        <v>0.29759796305048158</v>
      </c>
      <c r="I27" s="98">
        <f t="shared" ref="I27:J27" si="5">I9+I15+I21</f>
        <v>5965.7600199999997</v>
      </c>
      <c r="J27" s="111">
        <f t="shared" si="5"/>
        <v>63755.138370000001</v>
      </c>
      <c r="K27" s="394">
        <f>I27/$I$31</f>
        <v>0.11547282190480634</v>
      </c>
    </row>
    <row r="28" spans="1:20" ht="11.1" customHeight="1">
      <c r="A28" s="712"/>
      <c r="B28" s="713"/>
      <c r="C28" s="337" t="s">
        <v>6</v>
      </c>
      <c r="D28" s="94">
        <f>D22</f>
        <v>10790</v>
      </c>
      <c r="E28" s="95">
        <f t="shared" si="3"/>
        <v>10433.845080000001</v>
      </c>
      <c r="F28" s="94">
        <f t="shared" si="3"/>
        <v>111413.46116000001</v>
      </c>
      <c r="G28" s="97">
        <f>E28/$E$31</f>
        <v>0.15997977617079029</v>
      </c>
      <c r="H28" s="97">
        <f t="shared" si="4"/>
        <v>0.34458692927510276</v>
      </c>
      <c r="I28" s="98">
        <f t="shared" ref="I28:J28" si="6">I10+I16+I22</f>
        <v>7759.8888200000001</v>
      </c>
      <c r="J28" s="111">
        <f t="shared" si="6"/>
        <v>82912.734390000012</v>
      </c>
      <c r="K28" s="394">
        <f>I28/$I$31</f>
        <v>0.15019984992841834</v>
      </c>
    </row>
    <row r="29" spans="1:20" ht="11.1" customHeight="1">
      <c r="A29" s="712"/>
      <c r="B29" s="713"/>
      <c r="C29" s="337" t="s">
        <v>7</v>
      </c>
      <c r="D29" s="94">
        <f>D23</f>
        <v>108861</v>
      </c>
      <c r="E29" s="95">
        <f t="shared" si="3"/>
        <v>19049.551149999999</v>
      </c>
      <c r="F29" s="94">
        <f t="shared" si="3"/>
        <v>203409.99541</v>
      </c>
      <c r="G29" s="97">
        <f>E29/$E$31</f>
        <v>0.292082439959998</v>
      </c>
      <c r="H29" s="97">
        <f t="shared" si="4"/>
        <v>0.38217629353963617</v>
      </c>
      <c r="I29" s="98">
        <f t="shared" ref="I29:J29" si="7">I11+I17+I23</f>
        <v>13782.28757</v>
      </c>
      <c r="J29" s="111">
        <f t="shared" si="7"/>
        <v>147268.98193000001</v>
      </c>
      <c r="K29" s="394">
        <f>I29/$I$31</f>
        <v>0.26676896701779101</v>
      </c>
    </row>
    <row r="30" spans="1:20" ht="11.1" customHeight="1">
      <c r="A30" s="712"/>
      <c r="B30" s="713"/>
      <c r="C30" s="337" t="s">
        <v>107</v>
      </c>
      <c r="D30" s="94">
        <f>D24</f>
        <v>12</v>
      </c>
      <c r="E30" s="95">
        <f>E12+E18+E24</f>
        <v>609.46</v>
      </c>
      <c r="F30" s="94">
        <f t="shared" si="3"/>
        <v>6509.1766400000006</v>
      </c>
      <c r="G30" s="97">
        <f>E30/$E$31</f>
        <v>9.3447117182086665E-3</v>
      </c>
      <c r="H30" s="97">
        <f t="shared" si="4"/>
        <v>0.18533242053181068</v>
      </c>
      <c r="I30" s="98">
        <f>I12+I18+I24</f>
        <v>514.16800000000001</v>
      </c>
      <c r="J30" s="111">
        <f t="shared" ref="J30" si="8">J12+J18+J24</f>
        <v>5496.2611299999999</v>
      </c>
      <c r="K30" s="394">
        <f>I30/$I$31</f>
        <v>9.9521988303429062E-3</v>
      </c>
    </row>
    <row r="31" spans="1:20" ht="11.1" customHeight="1">
      <c r="A31" s="712"/>
      <c r="B31" s="713"/>
      <c r="C31" s="310" t="s">
        <v>0</v>
      </c>
      <c r="D31" s="311">
        <f>SUM(D26:D30)</f>
        <v>120077</v>
      </c>
      <c r="E31" s="312">
        <f>SUM(E26:E30)</f>
        <v>65219.775459999997</v>
      </c>
      <c r="F31" s="311">
        <f>SUM(F26:F30)</f>
        <v>696469.00004099996</v>
      </c>
      <c r="G31" s="315">
        <f>SUM(G26:G30)</f>
        <v>1</v>
      </c>
      <c r="H31" s="315">
        <f>(E31-I31)/I31</f>
        <v>0.26238928336310102</v>
      </c>
      <c r="I31" s="316">
        <f>SUM(I26:I30)</f>
        <v>51663.758809999999</v>
      </c>
      <c r="J31" s="321">
        <f>SUM(J26:J30)</f>
        <v>552154.23652000003</v>
      </c>
      <c r="K31" s="395">
        <f>SUM(K26:K30)</f>
        <v>1</v>
      </c>
    </row>
    <row r="32" spans="1:20" ht="9.9499999999999993" customHeight="1">
      <c r="A32" s="113"/>
      <c r="B32" s="114"/>
      <c r="C32" s="115"/>
      <c r="D32" s="84"/>
      <c r="E32" s="84"/>
      <c r="F32" s="84"/>
      <c r="G32" s="116"/>
      <c r="H32" s="117"/>
      <c r="I32" s="118"/>
      <c r="J32" s="118"/>
      <c r="K32" s="119"/>
    </row>
    <row r="33" spans="1:11" ht="12.95" customHeight="1">
      <c r="A33" s="768" t="s">
        <v>49</v>
      </c>
      <c r="B33" s="769"/>
      <c r="C33" s="769"/>
      <c r="D33" s="770"/>
      <c r="E33" s="291"/>
      <c r="F33" s="291"/>
      <c r="G33" s="292"/>
      <c r="H33" s="282"/>
      <c r="I33" s="293"/>
      <c r="J33" s="293"/>
      <c r="K33" s="396"/>
    </row>
    <row r="34" spans="1:11" ht="24.95" customHeight="1">
      <c r="A34" s="392"/>
      <c r="B34" s="285"/>
      <c r="C34" s="294"/>
      <c r="D34" s="295"/>
      <c r="E34" s="725">
        <f>'3.1'!D4</f>
        <v>2021</v>
      </c>
      <c r="F34" s="737"/>
      <c r="G34" s="738"/>
      <c r="H34" s="296"/>
      <c r="I34" s="728">
        <f>E34-1</f>
        <v>2020</v>
      </c>
      <c r="J34" s="739"/>
      <c r="K34" s="739"/>
    </row>
    <row r="35" spans="1:11" ht="24.95" customHeight="1">
      <c r="A35" s="392"/>
      <c r="B35" s="285"/>
      <c r="C35" s="286"/>
      <c r="D35" s="287"/>
      <c r="E35" s="721" t="s">
        <v>65</v>
      </c>
      <c r="F35" s="724"/>
      <c r="G35" s="752" t="s">
        <v>35</v>
      </c>
      <c r="H35" s="732" t="s">
        <v>270</v>
      </c>
      <c r="I35" s="771" t="s">
        <v>65</v>
      </c>
      <c r="J35" s="765"/>
      <c r="K35" s="717" t="s">
        <v>35</v>
      </c>
    </row>
    <row r="36" spans="1:11" ht="24.95" customHeight="1">
      <c r="A36" s="392"/>
      <c r="B36" s="288"/>
      <c r="C36" s="288"/>
      <c r="D36" s="730" t="s">
        <v>211</v>
      </c>
      <c r="E36" s="723"/>
      <c r="F36" s="730"/>
      <c r="G36" s="732"/>
      <c r="H36" s="732"/>
      <c r="I36" s="772"/>
      <c r="J36" s="766"/>
      <c r="K36" s="719"/>
    </row>
    <row r="37" spans="1:11" ht="15" customHeight="1">
      <c r="A37" s="763" t="s">
        <v>210</v>
      </c>
      <c r="B37" s="763"/>
      <c r="C37" s="340" t="s">
        <v>237</v>
      </c>
      <c r="D37" s="731"/>
      <c r="E37" s="339" t="s">
        <v>278</v>
      </c>
      <c r="F37" s="596" t="s">
        <v>273</v>
      </c>
      <c r="G37" s="733"/>
      <c r="H37" s="733"/>
      <c r="I37" s="289" t="s">
        <v>279</v>
      </c>
      <c r="J37" s="290" t="s">
        <v>273</v>
      </c>
      <c r="K37" s="767"/>
    </row>
    <row r="38" spans="1:11" ht="11.1" customHeight="1">
      <c r="A38" s="706" t="str">
        <f>'3.1'!D6</f>
        <v>duben</v>
      </c>
      <c r="B38" s="707"/>
      <c r="C38" s="337" t="s">
        <v>4</v>
      </c>
      <c r="D38" s="99">
        <v>74</v>
      </c>
      <c r="E38" s="95">
        <v>16040.342000000001</v>
      </c>
      <c r="F38" s="99">
        <v>171248.88678999996</v>
      </c>
      <c r="G38" s="101">
        <f>E38/$E$43</f>
        <v>0.37995973081232426</v>
      </c>
      <c r="H38" s="101">
        <f>(E38-I38)/I38</f>
        <v>0.51781257969174133</v>
      </c>
      <c r="I38" s="98">
        <v>10568.064999999999</v>
      </c>
      <c r="J38" s="112">
        <v>112857.28844999999</v>
      </c>
      <c r="K38" s="393">
        <f>I38/$I$43</f>
        <v>0.38538074712643677</v>
      </c>
    </row>
    <row r="39" spans="1:11" ht="11.1" customHeight="1">
      <c r="A39" s="708"/>
      <c r="B39" s="709"/>
      <c r="C39" s="337" t="s">
        <v>5</v>
      </c>
      <c r="D39" s="94">
        <v>314</v>
      </c>
      <c r="E39" s="95">
        <v>3197.3199999999997</v>
      </c>
      <c r="F39" s="94">
        <v>34134.690250000021</v>
      </c>
      <c r="G39" s="97">
        <f t="shared" ref="G39" si="9">E39/$E$43</f>
        <v>7.5737340670221406E-2</v>
      </c>
      <c r="H39" s="97">
        <f>(E39-I39)/I39</f>
        <v>0.39009440565825282</v>
      </c>
      <c r="I39" s="98">
        <v>2300.0739999999996</v>
      </c>
      <c r="J39" s="111">
        <v>24563.055710000001</v>
      </c>
      <c r="K39" s="394">
        <f t="shared" ref="K39:K42" si="10">I39/$I$43</f>
        <v>8.3875736624073743E-2</v>
      </c>
    </row>
    <row r="40" spans="1:11" ht="11.1" customHeight="1">
      <c r="A40" s="708"/>
      <c r="B40" s="709"/>
      <c r="C40" s="337" t="s">
        <v>6</v>
      </c>
      <c r="D40" s="94">
        <v>10864</v>
      </c>
      <c r="E40" s="95">
        <v>6919.4830000000002</v>
      </c>
      <c r="F40" s="94">
        <v>73872.941250000003</v>
      </c>
      <c r="G40" s="97">
        <f>E40/$E$43</f>
        <v>0.16390703502708695</v>
      </c>
      <c r="H40" s="97">
        <f t="shared" ref="H40:H42" si="11">(E40-I40)/I40</f>
        <v>0.51338350909869523</v>
      </c>
      <c r="I40" s="98">
        <v>4572.1940000000004</v>
      </c>
      <c r="J40" s="111">
        <v>48826.828880000001</v>
      </c>
      <c r="K40" s="394">
        <f t="shared" si="10"/>
        <v>0.16673208763638489</v>
      </c>
    </row>
    <row r="41" spans="1:11" ht="11.1" customHeight="1">
      <c r="A41" s="708"/>
      <c r="B41" s="709"/>
      <c r="C41" s="337" t="s">
        <v>7</v>
      </c>
      <c r="D41" s="94">
        <v>145468</v>
      </c>
      <c r="E41" s="95">
        <v>15844.8</v>
      </c>
      <c r="F41" s="94">
        <v>169161.9</v>
      </c>
      <c r="G41" s="97">
        <f>E41/$E$43</f>
        <v>0.37532777934380174</v>
      </c>
      <c r="H41" s="97">
        <f t="shared" si="11"/>
        <v>0.61076772934287582</v>
      </c>
      <c r="I41" s="98">
        <v>9836.7999999999993</v>
      </c>
      <c r="J41" s="111">
        <v>105048.4</v>
      </c>
      <c r="K41" s="394">
        <f t="shared" si="10"/>
        <v>0.35871404399323181</v>
      </c>
    </row>
    <row r="42" spans="1:11" ht="11.1" customHeight="1">
      <c r="A42" s="708"/>
      <c r="B42" s="709"/>
      <c r="C42" s="337" t="s">
        <v>107</v>
      </c>
      <c r="D42" s="94">
        <v>12</v>
      </c>
      <c r="E42" s="95">
        <v>213.95500000000001</v>
      </c>
      <c r="F42" s="94">
        <v>2284.2165800000002</v>
      </c>
      <c r="G42" s="97">
        <f>E42/$E$43</f>
        <v>5.0681141465656306E-3</v>
      </c>
      <c r="H42" s="97">
        <f t="shared" si="11"/>
        <v>0.47283966764647178</v>
      </c>
      <c r="I42" s="98">
        <v>145.267</v>
      </c>
      <c r="J42" s="111">
        <v>1551.3138800000002</v>
      </c>
      <c r="K42" s="394">
        <f t="shared" si="10"/>
        <v>5.2973846198728046E-3</v>
      </c>
    </row>
    <row r="43" spans="1:11" ht="11.1" customHeight="1">
      <c r="A43" s="710"/>
      <c r="B43" s="711"/>
      <c r="C43" s="310" t="s">
        <v>0</v>
      </c>
      <c r="D43" s="311">
        <v>156732</v>
      </c>
      <c r="E43" s="312">
        <v>42215.9</v>
      </c>
      <c r="F43" s="311">
        <v>450702.63486999995</v>
      </c>
      <c r="G43" s="315">
        <f>SUM(G38:G42)</f>
        <v>1</v>
      </c>
      <c r="H43" s="315">
        <f>(E43-I43)/I43</f>
        <v>0.53946773440690843</v>
      </c>
      <c r="I43" s="316">
        <v>27422.399999999998</v>
      </c>
      <c r="J43" s="321">
        <v>292846.8869199999</v>
      </c>
      <c r="K43" s="395">
        <f>SUM(K38:K42)</f>
        <v>1</v>
      </c>
    </row>
    <row r="44" spans="1:11" ht="11.1" customHeight="1">
      <c r="A44" s="706" t="str">
        <f>'3.1'!E6</f>
        <v>květen</v>
      </c>
      <c r="B44" s="707"/>
      <c r="C44" s="337" t="s">
        <v>4</v>
      </c>
      <c r="D44" s="99">
        <v>73</v>
      </c>
      <c r="E44" s="95">
        <v>14282.047</v>
      </c>
      <c r="F44" s="99">
        <v>152501.88167</v>
      </c>
      <c r="G44" s="101">
        <f>E44/$E$49</f>
        <v>0.49531450390680548</v>
      </c>
      <c r="H44" s="101">
        <f>(E44-I44)/I44</f>
        <v>5.9368972132872393E-2</v>
      </c>
      <c r="I44" s="98">
        <v>13481.655000000001</v>
      </c>
      <c r="J44" s="112">
        <v>144040.34664</v>
      </c>
      <c r="K44" s="393">
        <f>I44/$I$49</f>
        <v>0.52862394278387503</v>
      </c>
    </row>
    <row r="45" spans="1:11" ht="11.1" customHeight="1">
      <c r="A45" s="708"/>
      <c r="B45" s="709"/>
      <c r="C45" s="337" t="s">
        <v>5</v>
      </c>
      <c r="D45" s="94">
        <v>314</v>
      </c>
      <c r="E45" s="95">
        <v>1996.105</v>
      </c>
      <c r="F45" s="94">
        <v>21314.039580000011</v>
      </c>
      <c r="G45" s="97">
        <f t="shared" ref="G45:G48" si="12">E45/$E$49</f>
        <v>6.9226754247545458E-2</v>
      </c>
      <c r="H45" s="97">
        <f>(E45-I45)/I45</f>
        <v>2.049679628918627E-2</v>
      </c>
      <c r="I45" s="98">
        <v>1956.0129999999999</v>
      </c>
      <c r="J45" s="111">
        <v>20897.961739999988</v>
      </c>
      <c r="K45" s="394">
        <f t="shared" ref="K45:K48" si="13">I45/$I$49</f>
        <v>7.6696466731756271E-2</v>
      </c>
    </row>
    <row r="46" spans="1:11" ht="11.1" customHeight="1">
      <c r="A46" s="708"/>
      <c r="B46" s="709"/>
      <c r="C46" s="337" t="s">
        <v>6</v>
      </c>
      <c r="D46" s="94">
        <v>10856</v>
      </c>
      <c r="E46" s="95">
        <v>3657.1559999999999</v>
      </c>
      <c r="F46" s="94">
        <v>39051.190069999997</v>
      </c>
      <c r="G46" s="97">
        <f t="shared" si="12"/>
        <v>0.12683352812449061</v>
      </c>
      <c r="H46" s="97">
        <f t="shared" ref="H46:H48" si="14">(E46-I46)/I46</f>
        <v>0.22980459147815735</v>
      </c>
      <c r="I46" s="98">
        <v>2973.77</v>
      </c>
      <c r="J46" s="111">
        <v>31771.697270000001</v>
      </c>
      <c r="K46" s="394">
        <f t="shared" si="13"/>
        <v>0.11660334152835122</v>
      </c>
    </row>
    <row r="47" spans="1:11" ht="11.1" customHeight="1">
      <c r="A47" s="708"/>
      <c r="B47" s="709"/>
      <c r="C47" s="337" t="s">
        <v>7</v>
      </c>
      <c r="D47" s="94">
        <v>145409</v>
      </c>
      <c r="E47" s="95">
        <v>8671.5</v>
      </c>
      <c r="F47" s="94">
        <v>92593.7</v>
      </c>
      <c r="G47" s="97">
        <f t="shared" si="12"/>
        <v>0.3007355822752763</v>
      </c>
      <c r="H47" s="97">
        <f t="shared" si="14"/>
        <v>0.25287157036972818</v>
      </c>
      <c r="I47" s="98">
        <v>6921.3</v>
      </c>
      <c r="J47" s="111">
        <v>73947.899999999994</v>
      </c>
      <c r="K47" s="394">
        <f t="shared" si="13"/>
        <v>0.27138840855889235</v>
      </c>
    </row>
    <row r="48" spans="1:11" ht="11.1" customHeight="1">
      <c r="A48" s="708"/>
      <c r="B48" s="709"/>
      <c r="C48" s="337" t="s">
        <v>107</v>
      </c>
      <c r="D48" s="94">
        <v>12</v>
      </c>
      <c r="E48" s="95">
        <v>227.49199999999999</v>
      </c>
      <c r="F48" s="94">
        <v>2429.13546</v>
      </c>
      <c r="G48" s="97">
        <f t="shared" si="12"/>
        <v>7.8896314458821604E-3</v>
      </c>
      <c r="H48" s="97">
        <f t="shared" si="14"/>
        <v>0.33377891910273083</v>
      </c>
      <c r="I48" s="98">
        <v>170.56200000000001</v>
      </c>
      <c r="J48" s="111">
        <v>1822.3154999999997</v>
      </c>
      <c r="K48" s="394">
        <f t="shared" si="13"/>
        <v>6.6878403971250772E-3</v>
      </c>
    </row>
    <row r="49" spans="1:11" ht="11.1" customHeight="1">
      <c r="A49" s="710"/>
      <c r="B49" s="711"/>
      <c r="C49" s="310" t="s">
        <v>0</v>
      </c>
      <c r="D49" s="311">
        <v>156664</v>
      </c>
      <c r="E49" s="312">
        <v>28834.3</v>
      </c>
      <c r="F49" s="311">
        <v>307889.94678000006</v>
      </c>
      <c r="G49" s="315">
        <f>SUM(G44:G48)</f>
        <v>1</v>
      </c>
      <c r="H49" s="315">
        <f t="shared" ref="H49" si="15">(E49-I49)/I49</f>
        <v>0.13061054843882933</v>
      </c>
      <c r="I49" s="316">
        <v>25503.300000000003</v>
      </c>
      <c r="J49" s="321">
        <v>272480.22115</v>
      </c>
      <c r="K49" s="395">
        <f>SUM(K44:K48)</f>
        <v>0.99999999999999989</v>
      </c>
    </row>
    <row r="50" spans="1:11" ht="11.1" customHeight="1">
      <c r="A50" s="712" t="str">
        <f>'3.1'!F6</f>
        <v>červen</v>
      </c>
      <c r="B50" s="713"/>
      <c r="C50" s="336" t="s">
        <v>4</v>
      </c>
      <c r="D50" s="99">
        <v>75</v>
      </c>
      <c r="E50" s="242">
        <v>12823.625</v>
      </c>
      <c r="F50" s="99">
        <v>137025.36926000001</v>
      </c>
      <c r="G50" s="101">
        <f>E50/$E$55</f>
        <v>0.70885178572415675</v>
      </c>
      <c r="H50" s="101">
        <f>(E50-I50)/I50</f>
        <v>-5.0563278098695992E-2</v>
      </c>
      <c r="I50" s="454">
        <v>13506.561000000002</v>
      </c>
      <c r="J50" s="112">
        <v>144671.69803999996</v>
      </c>
      <c r="K50" s="393">
        <f>I50/$I$55</f>
        <v>0.69993786534554958</v>
      </c>
    </row>
    <row r="51" spans="1:11" ht="11.1" customHeight="1">
      <c r="A51" s="712"/>
      <c r="B51" s="713"/>
      <c r="C51" s="337" t="s">
        <v>5</v>
      </c>
      <c r="D51" s="94">
        <v>318</v>
      </c>
      <c r="E51" s="95">
        <v>1278.4780000000001</v>
      </c>
      <c r="F51" s="94">
        <v>13661.39397999999</v>
      </c>
      <c r="G51" s="97">
        <f t="shared" ref="G51:G54" si="16">E51/$E$55</f>
        <v>7.0670454985158129E-2</v>
      </c>
      <c r="H51" s="97">
        <f t="shared" ref="H51:H54" si="17">(E51-I51)/I51</f>
        <v>-7.6594331025981672E-3</v>
      </c>
      <c r="I51" s="98">
        <v>1288.346</v>
      </c>
      <c r="J51" s="111">
        <v>13799.351809999998</v>
      </c>
      <c r="K51" s="394">
        <f t="shared" ref="K51:K54" si="18">I51/$I$55</f>
        <v>6.6764748559346623E-2</v>
      </c>
    </row>
    <row r="52" spans="1:11" ht="11.1" customHeight="1">
      <c r="A52" s="712"/>
      <c r="B52" s="713"/>
      <c r="C52" s="337" t="s">
        <v>6</v>
      </c>
      <c r="D52" s="94">
        <v>10848</v>
      </c>
      <c r="E52" s="95">
        <v>1061.2619999999999</v>
      </c>
      <c r="F52" s="94">
        <v>11340.11587</v>
      </c>
      <c r="G52" s="97">
        <f t="shared" si="16"/>
        <v>5.8663401637305365E-2</v>
      </c>
      <c r="H52" s="97">
        <f t="shared" si="17"/>
        <v>-0.16143953425159774</v>
      </c>
      <c r="I52" s="98">
        <v>1265.576</v>
      </c>
      <c r="J52" s="111">
        <v>13555.963400000001</v>
      </c>
      <c r="K52" s="394">
        <f t="shared" si="18"/>
        <v>6.5584760167488917E-2</v>
      </c>
    </row>
    <row r="53" spans="1:11" ht="10.5" customHeight="1">
      <c r="A53" s="712"/>
      <c r="B53" s="713"/>
      <c r="C53" s="337" t="s">
        <v>7</v>
      </c>
      <c r="D53" s="94">
        <v>145359</v>
      </c>
      <c r="E53" s="95">
        <v>2690.7</v>
      </c>
      <c r="F53" s="94">
        <v>28751.200000000001</v>
      </c>
      <c r="G53" s="97">
        <f t="shared" si="16"/>
        <v>0.14873387983881223</v>
      </c>
      <c r="H53" s="97">
        <f t="shared" si="17"/>
        <v>-0.11542507725688748</v>
      </c>
      <c r="I53" s="98">
        <v>3041.8</v>
      </c>
      <c r="J53" s="111">
        <v>32581.4</v>
      </c>
      <c r="K53" s="394">
        <f t="shared" si="18"/>
        <v>0.15763235355084781</v>
      </c>
    </row>
    <row r="54" spans="1:11" ht="11.1" customHeight="1">
      <c r="A54" s="712"/>
      <c r="B54" s="713"/>
      <c r="C54" s="337" t="s">
        <v>107</v>
      </c>
      <c r="D54" s="94">
        <v>12</v>
      </c>
      <c r="E54" s="95">
        <v>236.63499999999999</v>
      </c>
      <c r="F54" s="94">
        <v>2528.5346900000004</v>
      </c>
      <c r="G54" s="97">
        <f t="shared" si="16"/>
        <v>1.3080477814567708E-2</v>
      </c>
      <c r="H54" s="97">
        <f t="shared" si="17"/>
        <v>0.21652606198944049</v>
      </c>
      <c r="I54" s="98">
        <v>194.517</v>
      </c>
      <c r="J54" s="111">
        <v>2083.5067200000003</v>
      </c>
      <c r="K54" s="394">
        <f t="shared" si="18"/>
        <v>1.0080272376767133E-2</v>
      </c>
    </row>
    <row r="55" spans="1:11" ht="11.1" customHeight="1">
      <c r="A55" s="712"/>
      <c r="B55" s="713"/>
      <c r="C55" s="310" t="s">
        <v>0</v>
      </c>
      <c r="D55" s="311">
        <v>156612</v>
      </c>
      <c r="E55" s="312">
        <v>18090.699999999997</v>
      </c>
      <c r="F55" s="311">
        <v>193306.61380000002</v>
      </c>
      <c r="G55" s="315">
        <f>SUM(G50:G54)</f>
        <v>1.0000000000000002</v>
      </c>
      <c r="H55" s="315">
        <f>(E55-I55)/I55</f>
        <v>-6.2502591103188204E-2</v>
      </c>
      <c r="I55" s="316">
        <v>19296.8</v>
      </c>
      <c r="J55" s="321">
        <v>206691.91996999996</v>
      </c>
      <c r="K55" s="395">
        <f>SUM(K50:K54)</f>
        <v>1.0000000000000002</v>
      </c>
    </row>
    <row r="56" spans="1:11" ht="11.1" customHeight="1">
      <c r="A56" s="714" t="str">
        <f>'3.1'!G6</f>
        <v>II. čtvrtletí</v>
      </c>
      <c r="B56" s="715"/>
      <c r="C56" s="337" t="s">
        <v>4</v>
      </c>
      <c r="D56" s="94">
        <f>D50</f>
        <v>75</v>
      </c>
      <c r="E56" s="95">
        <f>E38+E44+E50</f>
        <v>43146.014000000003</v>
      </c>
      <c r="F56" s="94">
        <f>F38+F44+F50</f>
        <v>460776.13771999994</v>
      </c>
      <c r="G56" s="97">
        <f>E56/$E$61</f>
        <v>0.48402039916581507</v>
      </c>
      <c r="H56" s="97">
        <f>(E56-I56)/I56</f>
        <v>0.14883616937470459</v>
      </c>
      <c r="I56" s="98">
        <f>I38+I44+I50</f>
        <v>37556.281000000003</v>
      </c>
      <c r="J56" s="111">
        <f>J38+J44+J50</f>
        <v>401569.33312999993</v>
      </c>
      <c r="K56" s="394">
        <f>I56/$I$61</f>
        <v>0.52000804458444394</v>
      </c>
    </row>
    <row r="57" spans="1:11" ht="11.1" customHeight="1">
      <c r="A57" s="712"/>
      <c r="B57" s="713"/>
      <c r="C57" s="337" t="s">
        <v>5</v>
      </c>
      <c r="D57" s="94">
        <f>D51</f>
        <v>318</v>
      </c>
      <c r="E57" s="95">
        <f t="shared" ref="E57:F58" si="19">E39+E45+E51</f>
        <v>6471.9029999999993</v>
      </c>
      <c r="F57" s="94">
        <f t="shared" si="19"/>
        <v>69110.123810000019</v>
      </c>
      <c r="G57" s="97">
        <f t="shared" ref="G57:G60" si="20">E57/$E$61</f>
        <v>7.2603069971247769E-2</v>
      </c>
      <c r="H57" s="97">
        <f t="shared" ref="H57:H60" si="21">(E57-I57)/I57</f>
        <v>0.16727950360298346</v>
      </c>
      <c r="I57" s="98">
        <f t="shared" ref="I57:J57" si="22">I39+I45+I51</f>
        <v>5544.4329999999991</v>
      </c>
      <c r="J57" s="111">
        <f t="shared" si="22"/>
        <v>59260.369259999985</v>
      </c>
      <c r="K57" s="394">
        <f t="shared" ref="K57:K60" si="23">I57/$I$61</f>
        <v>7.6768777043165204E-2</v>
      </c>
    </row>
    <row r="58" spans="1:11" ht="11.1" customHeight="1">
      <c r="A58" s="712"/>
      <c r="B58" s="713"/>
      <c r="C58" s="337" t="s">
        <v>6</v>
      </c>
      <c r="D58" s="94">
        <f>D52</f>
        <v>10848</v>
      </c>
      <c r="E58" s="95">
        <f>E40+E46+E52</f>
        <v>11637.901</v>
      </c>
      <c r="F58" s="94">
        <f t="shared" si="19"/>
        <v>124264.24718999999</v>
      </c>
      <c r="G58" s="97">
        <f t="shared" si="20"/>
        <v>0.13055624298161675</v>
      </c>
      <c r="H58" s="97">
        <f t="shared" si="21"/>
        <v>0.32075675761558126</v>
      </c>
      <c r="I58" s="98">
        <f>I40+I46+I52</f>
        <v>8811.5400000000009</v>
      </c>
      <c r="J58" s="111">
        <f t="shared" ref="J58" si="24">J40+J46+J52</f>
        <v>94154.489549999998</v>
      </c>
      <c r="K58" s="394">
        <f t="shared" si="23"/>
        <v>0.12200546920973382</v>
      </c>
    </row>
    <row r="59" spans="1:11" ht="11.1" customHeight="1">
      <c r="A59" s="712"/>
      <c r="B59" s="713"/>
      <c r="C59" s="337" t="s">
        <v>7</v>
      </c>
      <c r="D59" s="94">
        <f>D53</f>
        <v>145359</v>
      </c>
      <c r="E59" s="95">
        <f t="shared" ref="E59:F60" si="25">E41+E47+E53</f>
        <v>27207</v>
      </c>
      <c r="F59" s="94">
        <f t="shared" si="25"/>
        <v>290506.8</v>
      </c>
      <c r="G59" s="97">
        <f t="shared" si="20"/>
        <v>0.30521343176925519</v>
      </c>
      <c r="H59" s="97">
        <f t="shared" si="21"/>
        <v>0.37409784897903542</v>
      </c>
      <c r="I59" s="98">
        <f t="shared" ref="I59:J59" si="26">I41+I47+I53</f>
        <v>19799.899999999998</v>
      </c>
      <c r="J59" s="111">
        <f t="shared" si="26"/>
        <v>211577.69999999998</v>
      </c>
      <c r="K59" s="394">
        <f t="shared" si="23"/>
        <v>0.2741514071099726</v>
      </c>
    </row>
    <row r="60" spans="1:11" ht="11.1" customHeight="1">
      <c r="A60" s="712"/>
      <c r="B60" s="713"/>
      <c r="C60" s="337" t="s">
        <v>107</v>
      </c>
      <c r="D60" s="94">
        <f>D54</f>
        <v>12</v>
      </c>
      <c r="E60" s="95">
        <f>E42+E48+E54</f>
        <v>678.08199999999999</v>
      </c>
      <c r="F60" s="94">
        <f t="shared" si="25"/>
        <v>7241.8867300000002</v>
      </c>
      <c r="G60" s="97">
        <f t="shared" si="20"/>
        <v>7.606856112065281E-3</v>
      </c>
      <c r="H60" s="97">
        <f t="shared" si="21"/>
        <v>0.3286711368365775</v>
      </c>
      <c r="I60" s="98">
        <f>I42+I48+I54</f>
        <v>510.346</v>
      </c>
      <c r="J60" s="111">
        <f t="shared" ref="J60" si="27">J42+J48+J54</f>
        <v>5457.1360999999997</v>
      </c>
      <c r="K60" s="394">
        <f t="shared" si="23"/>
        <v>7.0663020526844124E-3</v>
      </c>
    </row>
    <row r="61" spans="1:11" ht="11.1" customHeight="1">
      <c r="A61" s="712"/>
      <c r="B61" s="713"/>
      <c r="C61" s="310" t="s">
        <v>0</v>
      </c>
      <c r="D61" s="311">
        <f>SUM(D56:D60)</f>
        <v>156612</v>
      </c>
      <c r="E61" s="312">
        <f>SUM(E56:E60)</f>
        <v>89140.9</v>
      </c>
      <c r="F61" s="311">
        <f>SUM(F56:F60)</f>
        <v>951899.19545000012</v>
      </c>
      <c r="G61" s="315">
        <f>SUM(G56:G60)</f>
        <v>1</v>
      </c>
      <c r="H61" s="315">
        <f>(E61-I61)/I61</f>
        <v>0.23425386825435279</v>
      </c>
      <c r="I61" s="316">
        <f>SUM(I56:I60)</f>
        <v>72222.5</v>
      </c>
      <c r="J61" s="321">
        <f>SUM(J56:J60)</f>
        <v>772019.02803999989</v>
      </c>
      <c r="K61" s="395">
        <f>SUM(K56:K60)</f>
        <v>1</v>
      </c>
    </row>
    <row r="62" spans="1:11" ht="15" customHeight="1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7"/>
    <mergeCell ref="K35:K37"/>
    <mergeCell ref="A38:B43"/>
    <mergeCell ref="A44:B49"/>
    <mergeCell ref="A1:K1"/>
    <mergeCell ref="A2:C2"/>
    <mergeCell ref="A8:B13"/>
    <mergeCell ref="A14:B19"/>
    <mergeCell ref="A20:B25"/>
    <mergeCell ref="H5:H7"/>
    <mergeCell ref="A3:D3"/>
    <mergeCell ref="E4:G4"/>
    <mergeCell ref="I4:K4"/>
    <mergeCell ref="D6:D7"/>
    <mergeCell ref="A7:B7"/>
    <mergeCell ref="E5:F6"/>
    <mergeCell ref="I5:J6"/>
    <mergeCell ref="G5:G7"/>
    <mergeCell ref="K5:K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8"/>
  <sheetViews>
    <sheetView showGridLines="0" zoomScaleNormal="100" zoomScaleSheetLayoutView="100" workbookViewId="0"/>
  </sheetViews>
  <sheetFormatPr defaultColWidth="9.140625" defaultRowHeight="12.75"/>
  <cols>
    <col min="1" max="1" width="16.28515625" style="204" customWidth="1"/>
    <col min="2" max="2" width="10.28515625" style="204" customWidth="1"/>
    <col min="3" max="3" width="10" style="204" customWidth="1"/>
    <col min="4" max="4" width="10.7109375" style="204" customWidth="1"/>
    <col min="5" max="6" width="8.5703125" style="204" customWidth="1"/>
    <col min="7" max="10" width="6.7109375" style="204" customWidth="1"/>
    <col min="11" max="11" width="8.140625" style="204" customWidth="1"/>
    <col min="12" max="13" width="9.140625" style="204"/>
    <col min="14" max="14" width="11.140625" style="204" customWidth="1"/>
    <col min="15" max="16384" width="9.140625" style="204"/>
  </cols>
  <sheetData>
    <row r="1" spans="1:11" s="217" customFormat="1" ht="15.75">
      <c r="A1" s="741" t="str">
        <f>"6.8. Spotřeba zemního plynu a teplota ovzduší podle krajů: "&amp;LOWER(C3)</f>
        <v>6.8. Spotřeba zemního plynu a teplota ovzduší podle krajů: duben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</row>
    <row r="2" spans="1:11" ht="6" customHeight="1">
      <c r="A2" s="751"/>
      <c r="B2" s="751"/>
      <c r="C2" s="206"/>
      <c r="D2" s="207"/>
      <c r="E2" s="208"/>
      <c r="F2" s="208"/>
      <c r="G2" s="208"/>
      <c r="H2" s="208"/>
      <c r="I2" s="75"/>
      <c r="J2" s="75"/>
      <c r="K2" s="75"/>
    </row>
    <row r="3" spans="1:11" ht="20.100000000000001" customHeight="1">
      <c r="A3" s="746"/>
      <c r="B3" s="747"/>
      <c r="C3" s="744" t="str">
        <f>'3.1'!D6</f>
        <v>duben</v>
      </c>
      <c r="D3" s="745"/>
      <c r="E3" s="745"/>
      <c r="F3" s="745"/>
      <c r="G3" s="745"/>
      <c r="H3" s="745"/>
      <c r="I3" s="745"/>
      <c r="J3" s="745"/>
      <c r="K3" s="745"/>
    </row>
    <row r="4" spans="1:11" ht="20.100000000000001" customHeight="1">
      <c r="A4" s="283"/>
      <c r="B4" s="272"/>
      <c r="C4" s="748" t="s">
        <v>65</v>
      </c>
      <c r="D4" s="749"/>
      <c r="E4" s="749"/>
      <c r="F4" s="750"/>
      <c r="G4" s="748" t="s">
        <v>243</v>
      </c>
      <c r="H4" s="749"/>
      <c r="I4" s="749"/>
      <c r="J4" s="749"/>
      <c r="K4" s="749"/>
    </row>
    <row r="5" spans="1:11" ht="24.95" customHeight="1">
      <c r="A5" s="286"/>
      <c r="B5" s="287"/>
      <c r="C5" s="297"/>
      <c r="D5" s="298"/>
      <c r="E5" s="721" t="s">
        <v>240</v>
      </c>
      <c r="F5" s="724" t="s">
        <v>225</v>
      </c>
      <c r="G5" s="742"/>
      <c r="H5" s="742"/>
      <c r="I5" s="742"/>
      <c r="J5" s="742"/>
      <c r="K5" s="743"/>
    </row>
    <row r="6" spans="1:11" ht="14.1" customHeight="1">
      <c r="A6" s="288"/>
      <c r="B6" s="730" t="s">
        <v>239</v>
      </c>
      <c r="C6" s="273"/>
      <c r="D6" s="299"/>
      <c r="E6" s="723"/>
      <c r="F6" s="730"/>
      <c r="G6" s="275" t="s">
        <v>72</v>
      </c>
      <c r="H6" s="275" t="s">
        <v>226</v>
      </c>
      <c r="I6" s="275" t="s">
        <v>227</v>
      </c>
      <c r="J6" s="275" t="s">
        <v>241</v>
      </c>
      <c r="K6" s="275" t="s">
        <v>242</v>
      </c>
    </row>
    <row r="7" spans="1:11" ht="15" customHeight="1">
      <c r="A7" s="340" t="s">
        <v>244</v>
      </c>
      <c r="B7" s="731"/>
      <c r="C7" s="339" t="s">
        <v>278</v>
      </c>
      <c r="D7" s="338" t="s">
        <v>273</v>
      </c>
      <c r="E7" s="773"/>
      <c r="F7" s="731"/>
      <c r="G7" s="276" t="s">
        <v>276</v>
      </c>
      <c r="H7" s="277" t="s">
        <v>276</v>
      </c>
      <c r="I7" s="277" t="s">
        <v>276</v>
      </c>
      <c r="J7" s="277" t="s">
        <v>276</v>
      </c>
      <c r="K7" s="277" t="s">
        <v>276</v>
      </c>
    </row>
    <row r="8" spans="1:11" ht="14.1" customHeight="1">
      <c r="A8" s="182" t="s">
        <v>9</v>
      </c>
      <c r="B8" s="99">
        <f>'6.1'!D14</f>
        <v>105056</v>
      </c>
      <c r="C8" s="95">
        <f>'6.1'!E14</f>
        <v>29086.92211</v>
      </c>
      <c r="D8" s="99">
        <f>'6.1'!F14</f>
        <v>310610.18461</v>
      </c>
      <c r="E8" s="122">
        <f t="shared" ref="E8:E21" si="0">D8/$D$22</f>
        <v>3.3563312334457591E-2</v>
      </c>
      <c r="F8" s="100">
        <f>'6.1'!H14</f>
        <v>0.48263880513437946</v>
      </c>
      <c r="G8" s="104">
        <v>5.3100000000000005</v>
      </c>
      <c r="H8" s="105">
        <v>13.3</v>
      </c>
      <c r="I8" s="105">
        <v>-1.3</v>
      </c>
      <c r="J8" s="105">
        <v>7.0999999999999961</v>
      </c>
      <c r="K8" s="381">
        <v>-1.7899999999999956</v>
      </c>
    </row>
    <row r="9" spans="1:11" ht="14.1" customHeight="1">
      <c r="A9" s="397" t="s">
        <v>10</v>
      </c>
      <c r="B9" s="120">
        <f>'6.1'!D44</f>
        <v>383046</v>
      </c>
      <c r="C9" s="121">
        <f>'6.1'!E44</f>
        <v>99524</v>
      </c>
      <c r="D9" s="120">
        <f>'6.1'!F44</f>
        <v>1062532.7955100001</v>
      </c>
      <c r="E9" s="123">
        <f t="shared" si="0"/>
        <v>0.11481310609980031</v>
      </c>
      <c r="F9" s="124">
        <f>'6.1'!H44</f>
        <v>0.45079140172420323</v>
      </c>
      <c r="G9" s="125">
        <v>7.5633333333333317</v>
      </c>
      <c r="H9" s="126">
        <v>15.7</v>
      </c>
      <c r="I9" s="126">
        <v>0.3</v>
      </c>
      <c r="J9" s="126">
        <v>8.9000000000000021</v>
      </c>
      <c r="K9" s="128">
        <v>-1.3366666666666704</v>
      </c>
    </row>
    <row r="10" spans="1:11" ht="14.1" customHeight="1">
      <c r="A10" s="182" t="s">
        <v>11</v>
      </c>
      <c r="B10" s="99">
        <f>'6.2'!D13</f>
        <v>84241</v>
      </c>
      <c r="C10" s="95">
        <f>'6.2'!E13</f>
        <v>61550.2</v>
      </c>
      <c r="D10" s="99">
        <f>'6.2'!F13</f>
        <v>657119.2082799999</v>
      </c>
      <c r="E10" s="122">
        <f t="shared" si="0"/>
        <v>7.1005711728884091E-2</v>
      </c>
      <c r="F10" s="100">
        <f>'6.2'!H13</f>
        <v>2.8930444077594979</v>
      </c>
      <c r="G10" s="104">
        <v>4.1866666666666665</v>
      </c>
      <c r="H10" s="105">
        <v>11.2</v>
      </c>
      <c r="I10" s="105">
        <v>-2.5</v>
      </c>
      <c r="J10" s="105">
        <v>6.5</v>
      </c>
      <c r="K10" s="381">
        <v>-2.3133333333333335</v>
      </c>
    </row>
    <row r="11" spans="1:11" ht="14.1" customHeight="1">
      <c r="A11" s="397" t="s">
        <v>106</v>
      </c>
      <c r="B11" s="120">
        <f>'6.2'!D43</f>
        <v>118130</v>
      </c>
      <c r="C11" s="121">
        <f>'6.2'!E43</f>
        <v>32470.2</v>
      </c>
      <c r="D11" s="120">
        <f>'6.2'!F43</f>
        <v>346655.55277999997</v>
      </c>
      <c r="E11" s="123">
        <f t="shared" si="0"/>
        <v>3.7458232752534813E-2</v>
      </c>
      <c r="F11" s="124">
        <f>'6.2'!H43</f>
        <v>0.54287913633512652</v>
      </c>
      <c r="G11" s="125">
        <v>5.2099999999999991</v>
      </c>
      <c r="H11" s="126">
        <v>12.6</v>
      </c>
      <c r="I11" s="126">
        <v>-1.1000000000000001</v>
      </c>
      <c r="J11" s="126">
        <v>7</v>
      </c>
      <c r="K11" s="128">
        <v>-1.7900000000000009</v>
      </c>
    </row>
    <row r="12" spans="1:11" ht="14.1" customHeight="1">
      <c r="A12" s="182" t="s">
        <v>12</v>
      </c>
      <c r="B12" s="99">
        <f>'6.3'!D13</f>
        <v>93287</v>
      </c>
      <c r="C12" s="95">
        <f>'6.3'!E13</f>
        <v>32023.8</v>
      </c>
      <c r="D12" s="99">
        <f>'6.3'!F13</f>
        <v>341890.92302999995</v>
      </c>
      <c r="E12" s="122">
        <f t="shared" si="0"/>
        <v>3.6943385640685958E-2</v>
      </c>
      <c r="F12" s="100">
        <f>'6.3'!H13</f>
        <v>0.53604627737646438</v>
      </c>
      <c r="G12" s="104">
        <v>5.1099999999999994</v>
      </c>
      <c r="H12" s="105">
        <v>12.5</v>
      </c>
      <c r="I12" s="105">
        <v>-0.3</v>
      </c>
      <c r="J12" s="105">
        <v>6.9000000000000039</v>
      </c>
      <c r="K12" s="381">
        <v>-1.7900000000000045</v>
      </c>
    </row>
    <row r="13" spans="1:11" ht="14.1" customHeight="1">
      <c r="A13" s="397" t="s">
        <v>13</v>
      </c>
      <c r="B13" s="120">
        <f>'6.3'!D43</f>
        <v>378312</v>
      </c>
      <c r="C13" s="121">
        <f>'6.3'!E43</f>
        <v>84242.546000000002</v>
      </c>
      <c r="D13" s="120">
        <f>'6.3'!F43</f>
        <v>899187.57574999996</v>
      </c>
      <c r="E13" s="123">
        <f t="shared" si="0"/>
        <v>9.7162665448508823E-2</v>
      </c>
      <c r="F13" s="124">
        <f>'6.3'!H43</f>
        <v>0.32630531365550813</v>
      </c>
      <c r="G13" s="125">
        <v>5.8533333333333344</v>
      </c>
      <c r="H13" s="126">
        <v>14.6</v>
      </c>
      <c r="I13" s="126">
        <v>-0.2</v>
      </c>
      <c r="J13" s="126">
        <v>7.3000000000000034</v>
      </c>
      <c r="K13" s="128">
        <v>-1.446666666666669</v>
      </c>
    </row>
    <row r="14" spans="1:11" ht="14.1" customHeight="1">
      <c r="A14" s="182" t="s">
        <v>14</v>
      </c>
      <c r="B14" s="99">
        <f>'6.4'!D13</f>
        <v>187150</v>
      </c>
      <c r="C14" s="95">
        <f>'6.4'!E13</f>
        <v>45024.700000000004</v>
      </c>
      <c r="D14" s="99">
        <f>'6.4'!F13</f>
        <v>480690.86044000002</v>
      </c>
      <c r="E14" s="122">
        <f t="shared" si="0"/>
        <v>5.1941559822077613E-2</v>
      </c>
      <c r="F14" s="100">
        <f>'6.4'!H13</f>
        <v>0.4202300141314223</v>
      </c>
      <c r="G14" s="104">
        <v>5.5700000000000012</v>
      </c>
      <c r="H14" s="105">
        <v>12.9</v>
      </c>
      <c r="I14" s="105">
        <v>-1.4</v>
      </c>
      <c r="J14" s="105">
        <v>6.9000000000000039</v>
      </c>
      <c r="K14" s="381">
        <v>-1.3300000000000027</v>
      </c>
    </row>
    <row r="15" spans="1:11" ht="14.1" customHeight="1">
      <c r="A15" s="397" t="s">
        <v>15</v>
      </c>
      <c r="B15" s="120">
        <f>'6.4'!D43</f>
        <v>136896</v>
      </c>
      <c r="C15" s="121">
        <f>'6.4'!E43</f>
        <v>35091.4</v>
      </c>
      <c r="D15" s="120">
        <f>'6.4'!F43</f>
        <v>374641.41151999991</v>
      </c>
      <c r="E15" s="123">
        <f t="shared" si="0"/>
        <v>4.0482274346721449E-2</v>
      </c>
      <c r="F15" s="124">
        <f>'6.4'!H43</f>
        <v>0.358283885102051</v>
      </c>
      <c r="G15" s="125">
        <v>5.3866666666666685</v>
      </c>
      <c r="H15" s="126">
        <v>13</v>
      </c>
      <c r="I15" s="126">
        <v>-1.6</v>
      </c>
      <c r="J15" s="126">
        <v>7.9000000000000039</v>
      </c>
      <c r="K15" s="128">
        <v>-2.5133333333333354</v>
      </c>
    </row>
    <row r="16" spans="1:11" ht="14.1" customHeight="1">
      <c r="A16" s="182" t="s">
        <v>16</v>
      </c>
      <c r="B16" s="99">
        <f>'6.5'!D13</f>
        <v>160334</v>
      </c>
      <c r="C16" s="95">
        <f>'6.5'!E13</f>
        <v>36538.299999999996</v>
      </c>
      <c r="D16" s="99">
        <f>'6.5'!F13</f>
        <v>390087.19898000004</v>
      </c>
      <c r="E16" s="122">
        <f t="shared" si="0"/>
        <v>4.2151285262839816E-2</v>
      </c>
      <c r="F16" s="100">
        <f>'6.5'!H13</f>
        <v>0.44059156106831054</v>
      </c>
      <c r="G16" s="104">
        <v>5.873333333333334</v>
      </c>
      <c r="H16" s="105">
        <v>13</v>
      </c>
      <c r="I16" s="105">
        <v>-0.7</v>
      </c>
      <c r="J16" s="105">
        <v>7.1999999999999966</v>
      </c>
      <c r="K16" s="381">
        <v>-1.3266666666666627</v>
      </c>
    </row>
    <row r="17" spans="1:16" ht="14.1" customHeight="1">
      <c r="A17" s="397" t="s">
        <v>1</v>
      </c>
      <c r="B17" s="120">
        <f>'6.5'!D43</f>
        <v>416639</v>
      </c>
      <c r="C17" s="121">
        <f>'6.5'!E43</f>
        <v>82667.128255914722</v>
      </c>
      <c r="D17" s="120">
        <f>'6.5'!F43</f>
        <v>882408.53383095888</v>
      </c>
      <c r="E17" s="123">
        <f t="shared" si="0"/>
        <v>9.5349588310330524E-2</v>
      </c>
      <c r="F17" s="124">
        <f>'6.5'!H43</f>
        <v>0.51736792331896597</v>
      </c>
      <c r="G17" s="125">
        <v>7.4066666666666654</v>
      </c>
      <c r="H17" s="126">
        <v>14.7</v>
      </c>
      <c r="I17" s="126">
        <v>1</v>
      </c>
      <c r="J17" s="126">
        <v>8.6999999999999957</v>
      </c>
      <c r="K17" s="128">
        <v>-1.2933333333333303</v>
      </c>
    </row>
    <row r="18" spans="1:16" ht="14.1" customHeight="1">
      <c r="A18" s="182" t="s">
        <v>17</v>
      </c>
      <c r="B18" s="99">
        <f>'6.6'!D13</f>
        <v>261470</v>
      </c>
      <c r="C18" s="95">
        <f>'6.6'!E13</f>
        <v>106147.62699999999</v>
      </c>
      <c r="D18" s="99">
        <f>'6.6'!F13</f>
        <v>1133247.1300339999</v>
      </c>
      <c r="E18" s="122">
        <f t="shared" si="0"/>
        <v>0.12245421838055942</v>
      </c>
      <c r="F18" s="100">
        <f>'6.6'!H13</f>
        <v>0.4065269903126485</v>
      </c>
      <c r="G18" s="104">
        <v>6.2366666666666672</v>
      </c>
      <c r="H18" s="105">
        <v>13.1</v>
      </c>
      <c r="I18" s="105">
        <v>-0.2</v>
      </c>
      <c r="J18" s="105">
        <v>8.5</v>
      </c>
      <c r="K18" s="381">
        <v>-2.2633333333333328</v>
      </c>
      <c r="L18" s="210"/>
      <c r="N18" s="210"/>
      <c r="O18" s="210"/>
      <c r="P18" s="210"/>
    </row>
    <row r="19" spans="1:16" ht="14.1" customHeight="1">
      <c r="A19" s="397" t="s">
        <v>18</v>
      </c>
      <c r="B19" s="120">
        <f>'6.6'!D43</f>
        <v>222635</v>
      </c>
      <c r="C19" s="121">
        <f>'6.6'!E43</f>
        <v>148589.242</v>
      </c>
      <c r="D19" s="120">
        <f>'6.6'!F43</f>
        <v>1586276.9665100002</v>
      </c>
      <c r="E19" s="123">
        <f t="shared" si="0"/>
        <v>0.17140683697406681</v>
      </c>
      <c r="F19" s="124">
        <f>'6.6'!H43</f>
        <v>0.61937885545785898</v>
      </c>
      <c r="G19" s="125">
        <v>5.9566666666666661</v>
      </c>
      <c r="H19" s="126">
        <v>12.8</v>
      </c>
      <c r="I19" s="126">
        <v>0</v>
      </c>
      <c r="J19" s="126">
        <v>8.5</v>
      </c>
      <c r="K19" s="128">
        <v>-2.5433333333333339</v>
      </c>
      <c r="L19" s="210"/>
      <c r="N19" s="210"/>
      <c r="O19" s="210"/>
      <c r="P19" s="210"/>
    </row>
    <row r="20" spans="1:16" ht="14.1" customHeight="1">
      <c r="A20" s="182" t="s">
        <v>19</v>
      </c>
      <c r="B20" s="99">
        <f>'6.7'!D13</f>
        <v>120174</v>
      </c>
      <c r="C20" s="95">
        <f>'6.7'!E13</f>
        <v>31696.424879999999</v>
      </c>
      <c r="D20" s="99">
        <f>'6.7'!F13</f>
        <v>338404.64834100002</v>
      </c>
      <c r="E20" s="122">
        <f t="shared" si="0"/>
        <v>3.6566672538320889E-2</v>
      </c>
      <c r="F20" s="100">
        <f>'6.7'!H13</f>
        <v>0.43305224719141205</v>
      </c>
      <c r="G20" s="104">
        <v>5.1333333333333337</v>
      </c>
      <c r="H20" s="105">
        <v>12.9</v>
      </c>
      <c r="I20" s="105">
        <v>-1.6</v>
      </c>
      <c r="J20" s="105">
        <v>6.9000000000000039</v>
      </c>
      <c r="K20" s="381">
        <v>-1.7666666666666702</v>
      </c>
      <c r="L20" s="210"/>
      <c r="N20" s="210"/>
      <c r="O20" s="210"/>
      <c r="P20" s="210"/>
    </row>
    <row r="21" spans="1:16" ht="14.1" customHeight="1">
      <c r="A21" s="397" t="s">
        <v>20</v>
      </c>
      <c r="B21" s="120">
        <f>'6.7'!D43</f>
        <v>156732</v>
      </c>
      <c r="C21" s="121">
        <f>'6.7'!E43</f>
        <v>42215.9</v>
      </c>
      <c r="D21" s="120">
        <f>'6.7'!F43</f>
        <v>450702.63486999995</v>
      </c>
      <c r="E21" s="123">
        <f t="shared" si="0"/>
        <v>4.8701150360211963E-2</v>
      </c>
      <c r="F21" s="124">
        <f>'6.7'!H43</f>
        <v>0.53946773440690843</v>
      </c>
      <c r="G21" s="125">
        <v>5.3233333333333341</v>
      </c>
      <c r="H21" s="126">
        <v>13.5</v>
      </c>
      <c r="I21" s="126">
        <v>-1.4</v>
      </c>
      <c r="J21" s="126">
        <v>8.5</v>
      </c>
      <c r="K21" s="128">
        <v>-3.1766666666666659</v>
      </c>
      <c r="L21" s="210"/>
    </row>
    <row r="22" spans="1:16" ht="14.1" customHeight="1">
      <c r="A22" s="456" t="s">
        <v>0</v>
      </c>
      <c r="B22" s="457">
        <f>SUM(B8:B21)</f>
        <v>2824102</v>
      </c>
      <c r="C22" s="458">
        <f>SUM(C8:C21)</f>
        <v>866868.39024591469</v>
      </c>
      <c r="D22" s="459">
        <f>SUM(D8:D21)</f>
        <v>9254455.6244859584</v>
      </c>
      <c r="E22" s="460">
        <f>SUM(E8:E21)</f>
        <v>1.0000000000000002</v>
      </c>
      <c r="F22" s="461"/>
      <c r="G22" s="462">
        <v>5.6766666666666667</v>
      </c>
      <c r="H22" s="462">
        <v>13.1</v>
      </c>
      <c r="I22" s="462">
        <v>-1</v>
      </c>
      <c r="J22" s="462">
        <v>8.6366666666666667</v>
      </c>
      <c r="K22" s="462">
        <v>-2.96</v>
      </c>
    </row>
    <row r="23" spans="1:16" ht="14.1" customHeight="1">
      <c r="A23" s="463" t="s">
        <v>109</v>
      </c>
      <c r="B23" s="464"/>
      <c r="C23" s="312">
        <f>'5.1'!E14</f>
        <v>15347.523094243934</v>
      </c>
      <c r="D23" s="311">
        <f>'5.1'!F14</f>
        <v>163864.9333587146</v>
      </c>
      <c r="E23" s="465"/>
      <c r="F23" s="314">
        <f>'5.1'!H14</f>
        <v>0.34716024810992507</v>
      </c>
      <c r="G23" s="466">
        <v>5.6766666666666667</v>
      </c>
      <c r="H23" s="467">
        <v>13.1</v>
      </c>
      <c r="I23" s="467">
        <v>-1</v>
      </c>
      <c r="J23" s="467">
        <v>8.6366666666666667</v>
      </c>
      <c r="K23" s="467">
        <v>-2.96</v>
      </c>
    </row>
    <row r="24" spans="1:16" ht="14.1" customHeight="1">
      <c r="A24" s="398" t="s">
        <v>60</v>
      </c>
      <c r="B24" s="322">
        <f>B22+B23</f>
        <v>2824102</v>
      </c>
      <c r="C24" s="323">
        <f>C22+C23</f>
        <v>882215.91334015864</v>
      </c>
      <c r="D24" s="324">
        <f>D22+D23</f>
        <v>9418320.5578446724</v>
      </c>
      <c r="E24" s="325"/>
      <c r="F24" s="326">
        <f>'5.1'!H15</f>
        <v>0.53434748309784086</v>
      </c>
      <c r="G24" s="327">
        <v>5.6766666666666667</v>
      </c>
      <c r="H24" s="328">
        <v>13.1</v>
      </c>
      <c r="I24" s="328">
        <v>-1</v>
      </c>
      <c r="J24" s="328">
        <v>8.6366666666666667</v>
      </c>
      <c r="K24" s="328">
        <v>-2.96</v>
      </c>
    </row>
    <row r="25" spans="1:16" ht="15" customHeight="1">
      <c r="A25" s="182"/>
      <c r="B25" s="183"/>
      <c r="C25" s="753" t="s">
        <v>202</v>
      </c>
      <c r="D25" s="753"/>
      <c r="E25" s="753"/>
      <c r="F25" s="753"/>
      <c r="G25" s="757" t="s">
        <v>124</v>
      </c>
      <c r="H25" s="757"/>
      <c r="I25" s="757"/>
      <c r="J25" s="757"/>
      <c r="K25" s="757"/>
    </row>
    <row r="26" spans="1:16" ht="15" customHeight="1">
      <c r="A26" s="93"/>
      <c r="B26" s="93"/>
      <c r="C26" s="754"/>
      <c r="D26" s="754"/>
      <c r="E26" s="754"/>
      <c r="F26" s="754"/>
      <c r="G26" s="758" t="s">
        <v>125</v>
      </c>
      <c r="H26" s="758"/>
      <c r="I26" s="758"/>
      <c r="J26" s="758"/>
      <c r="K26" s="758"/>
    </row>
    <row r="27" spans="1:16" ht="30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6" ht="15" customHeight="1">
      <c r="A28" s="239"/>
      <c r="B28" s="239"/>
      <c r="C28" s="93"/>
      <c r="D28" s="214"/>
      <c r="E28" s="215"/>
      <c r="F28" s="215"/>
      <c r="G28" s="93"/>
      <c r="H28" s="212"/>
      <c r="I28" s="239"/>
      <c r="J28" s="93"/>
      <c r="K28" s="93"/>
    </row>
    <row r="29" spans="1:16" ht="18" customHeight="1">
      <c r="A29" s="93"/>
      <c r="B29" s="93"/>
      <c r="C29" s="93"/>
      <c r="D29" s="214"/>
      <c r="E29" s="215"/>
      <c r="F29" s="215"/>
      <c r="G29" s="93"/>
      <c r="H29" s="93"/>
      <c r="I29" s="93"/>
      <c r="J29" s="93"/>
      <c r="K29" s="93"/>
    </row>
    <row r="30" spans="1:16" ht="15" customHeight="1">
      <c r="A30" s="703" t="s">
        <v>68</v>
      </c>
      <c r="B30" s="703"/>
      <c r="C30" s="703"/>
      <c r="D30" s="703"/>
      <c r="E30" s="703"/>
      <c r="F30" s="703" t="s">
        <v>69</v>
      </c>
      <c r="G30" s="703"/>
      <c r="H30" s="703"/>
      <c r="I30" s="703"/>
      <c r="J30" s="703"/>
      <c r="K30" s="703"/>
    </row>
    <row r="31" spans="1:16" ht="15" customHeight="1">
      <c r="A31" s="342"/>
      <c r="B31" s="698" t="str">
        <f>C3</f>
        <v>duben</v>
      </c>
      <c r="C31" s="698"/>
      <c r="D31" s="342"/>
      <c r="E31" s="342"/>
      <c r="F31" s="342"/>
      <c r="G31" s="342"/>
      <c r="H31" s="698" t="str">
        <f>C3</f>
        <v>duben</v>
      </c>
      <c r="I31" s="698"/>
      <c r="J31" s="342"/>
      <c r="K31" s="342"/>
    </row>
    <row r="32" spans="1:16" ht="15" customHeigh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ht="15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ht="15" customHeight="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</row>
    <row r="35" spans="1:11" ht="1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</row>
    <row r="36" spans="1:11" ht="15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</row>
    <row r="37" spans="1:11" ht="1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</row>
    <row r="38" spans="1:11" ht="1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</row>
    <row r="39" spans="1:11" ht="1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</row>
    <row r="40" spans="1:11" ht="15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</row>
    <row r="41" spans="1:11" ht="15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</row>
    <row r="42" spans="1:11" ht="1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B31:C31"/>
    <mergeCell ref="H31:I31"/>
    <mergeCell ref="F30:K30"/>
    <mergeCell ref="A30:E30"/>
    <mergeCell ref="A3:B3"/>
    <mergeCell ref="B6:B7"/>
    <mergeCell ref="G26:K26"/>
    <mergeCell ref="G25:K25"/>
    <mergeCell ref="G5:K5"/>
    <mergeCell ref="C25:F26"/>
    <mergeCell ref="C4:F4"/>
    <mergeCell ref="G4:K4"/>
    <mergeCell ref="A2:B2"/>
    <mergeCell ref="F5:F7"/>
    <mergeCell ref="E5:E7"/>
    <mergeCell ref="A1:K1"/>
    <mergeCell ref="C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8"/>
  <sheetViews>
    <sheetView showGridLines="0" zoomScaleNormal="100" zoomScaleSheetLayoutView="100" workbookViewId="0"/>
  </sheetViews>
  <sheetFormatPr defaultColWidth="9.140625" defaultRowHeight="12.75"/>
  <cols>
    <col min="1" max="1" width="16.28515625" style="204" customWidth="1"/>
    <col min="2" max="2" width="10.28515625" style="204" customWidth="1"/>
    <col min="3" max="3" width="10" style="204" customWidth="1"/>
    <col min="4" max="4" width="10.7109375" style="204" customWidth="1"/>
    <col min="5" max="6" width="8.5703125" style="204" customWidth="1"/>
    <col min="7" max="10" width="6.7109375" style="204" customWidth="1"/>
    <col min="11" max="11" width="8.140625" style="204" customWidth="1"/>
    <col min="12" max="13" width="9.140625" style="204"/>
    <col min="14" max="14" width="11.140625" style="204" customWidth="1"/>
    <col min="15" max="16384" width="9.140625" style="204"/>
  </cols>
  <sheetData>
    <row r="1" spans="1:11" s="217" customFormat="1" ht="15.75" customHeight="1">
      <c r="A1" s="741" t="str">
        <f>"6.9. Spotřeba zemního plynu a teplota ovzduší podle krajů: "&amp;LOWER(C3)</f>
        <v>6.9. Spotřeba zemního plynu a teplota ovzduší podle krajů: květen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</row>
    <row r="2" spans="1:11" ht="6" customHeight="1">
      <c r="A2" s="751"/>
      <c r="B2" s="751"/>
      <c r="C2" s="206"/>
      <c r="D2" s="207"/>
      <c r="E2" s="208"/>
      <c r="F2" s="208"/>
      <c r="G2" s="208"/>
      <c r="H2" s="208"/>
      <c r="I2" s="75"/>
      <c r="J2" s="75"/>
      <c r="K2" s="75"/>
    </row>
    <row r="3" spans="1:11" ht="20.100000000000001" customHeight="1">
      <c r="A3" s="746"/>
      <c r="B3" s="747"/>
      <c r="C3" s="744" t="str">
        <f>'3.1'!E6</f>
        <v>květen</v>
      </c>
      <c r="D3" s="745"/>
      <c r="E3" s="745"/>
      <c r="F3" s="745"/>
      <c r="G3" s="745"/>
      <c r="H3" s="745"/>
      <c r="I3" s="745"/>
      <c r="J3" s="745"/>
      <c r="K3" s="745"/>
    </row>
    <row r="4" spans="1:11" ht="20.100000000000001" customHeight="1">
      <c r="A4" s="283"/>
      <c r="B4" s="272"/>
      <c r="C4" s="748" t="s">
        <v>65</v>
      </c>
      <c r="D4" s="749"/>
      <c r="E4" s="749"/>
      <c r="F4" s="750"/>
      <c r="G4" s="748" t="s">
        <v>243</v>
      </c>
      <c r="H4" s="749"/>
      <c r="I4" s="749"/>
      <c r="J4" s="749"/>
      <c r="K4" s="749"/>
    </row>
    <row r="5" spans="1:11" ht="24.95" customHeight="1">
      <c r="A5" s="286"/>
      <c r="B5" s="287"/>
      <c r="C5" s="297"/>
      <c r="D5" s="298"/>
      <c r="E5" s="721" t="s">
        <v>240</v>
      </c>
      <c r="F5" s="724" t="s">
        <v>225</v>
      </c>
      <c r="G5" s="742"/>
      <c r="H5" s="742"/>
      <c r="I5" s="742"/>
      <c r="J5" s="742"/>
      <c r="K5" s="743"/>
    </row>
    <row r="6" spans="1:11" ht="14.1" customHeight="1">
      <c r="A6" s="288"/>
      <c r="B6" s="730" t="s">
        <v>239</v>
      </c>
      <c r="C6" s="273"/>
      <c r="D6" s="299"/>
      <c r="E6" s="723"/>
      <c r="F6" s="730"/>
      <c r="G6" s="275" t="s">
        <v>72</v>
      </c>
      <c r="H6" s="275" t="s">
        <v>226</v>
      </c>
      <c r="I6" s="275" t="s">
        <v>227</v>
      </c>
      <c r="J6" s="275" t="s">
        <v>241</v>
      </c>
      <c r="K6" s="275" t="s">
        <v>242</v>
      </c>
    </row>
    <row r="7" spans="1:11" ht="15" customHeight="1">
      <c r="A7" s="340" t="s">
        <v>244</v>
      </c>
      <c r="B7" s="731"/>
      <c r="C7" s="339" t="s">
        <v>278</v>
      </c>
      <c r="D7" s="338" t="s">
        <v>273</v>
      </c>
      <c r="E7" s="773"/>
      <c r="F7" s="731"/>
      <c r="G7" s="276" t="s">
        <v>276</v>
      </c>
      <c r="H7" s="277" t="s">
        <v>276</v>
      </c>
      <c r="I7" s="277" t="s">
        <v>276</v>
      </c>
      <c r="J7" s="277" t="s">
        <v>276</v>
      </c>
      <c r="K7" s="277" t="s">
        <v>276</v>
      </c>
    </row>
    <row r="8" spans="1:11" ht="14.1" customHeight="1">
      <c r="A8" s="182" t="s">
        <v>9</v>
      </c>
      <c r="B8" s="99">
        <f>'6.1'!D20</f>
        <v>105015</v>
      </c>
      <c r="C8" s="95">
        <f>'6.1'!E20</f>
        <v>20745.174329999994</v>
      </c>
      <c r="D8" s="99">
        <f>'6.1'!F20</f>
        <v>221663.92050999997</v>
      </c>
      <c r="E8" s="122">
        <f>D8/$D$22</f>
        <v>3.6055971059656203E-2</v>
      </c>
      <c r="F8" s="100">
        <f>'6.1'!H20</f>
        <v>0.29800574983746697</v>
      </c>
      <c r="G8" s="104">
        <v>9.9516129032258061</v>
      </c>
      <c r="H8" s="105">
        <v>20</v>
      </c>
      <c r="I8" s="105">
        <v>5.3</v>
      </c>
      <c r="J8" s="105">
        <v>12.5</v>
      </c>
      <c r="K8" s="381">
        <v>-2.5483870967741939</v>
      </c>
    </row>
    <row r="9" spans="1:11" ht="14.1" customHeight="1">
      <c r="A9" s="397" t="s">
        <v>10</v>
      </c>
      <c r="B9" s="120">
        <f>'6.1'!D50</f>
        <v>382887</v>
      </c>
      <c r="C9" s="121">
        <f>'6.1'!E50</f>
        <v>59309</v>
      </c>
      <c r="D9" s="120">
        <f>'6.1'!F50</f>
        <v>633295.33628999989</v>
      </c>
      <c r="E9" s="123">
        <f t="shared" ref="E9:E21" si="0">D9/$D$22</f>
        <v>0.10301215581205675</v>
      </c>
      <c r="F9" s="124">
        <f>'6.1'!H50</f>
        <v>0.18859046145583247</v>
      </c>
      <c r="G9" s="125">
        <v>12.893548387096773</v>
      </c>
      <c r="H9" s="126">
        <v>22.8</v>
      </c>
      <c r="I9" s="126">
        <v>7.8</v>
      </c>
      <c r="J9" s="126">
        <v>14.199999999999992</v>
      </c>
      <c r="K9" s="128">
        <v>-1.3064516129032189</v>
      </c>
    </row>
    <row r="10" spans="1:11" ht="14.1" customHeight="1">
      <c r="A10" s="182" t="s">
        <v>11</v>
      </c>
      <c r="B10" s="99">
        <f>'6.2'!D19</f>
        <v>84205</v>
      </c>
      <c r="C10" s="95">
        <f>'6.2'!E19</f>
        <v>58124.1</v>
      </c>
      <c r="D10" s="99">
        <f>'6.2'!F19</f>
        <v>620642.62394000019</v>
      </c>
      <c r="E10" s="122">
        <f t="shared" si="0"/>
        <v>0.10095405889999225</v>
      </c>
      <c r="F10" s="100">
        <f>'6.2'!H19</f>
        <v>3.3800470226522576</v>
      </c>
      <c r="G10" s="104">
        <v>9.0161290322580658</v>
      </c>
      <c r="H10" s="105">
        <v>18.8</v>
      </c>
      <c r="I10" s="105">
        <v>3.3</v>
      </c>
      <c r="J10" s="105">
        <v>11.800000000000006</v>
      </c>
      <c r="K10" s="381">
        <v>-2.7838709677419402</v>
      </c>
    </row>
    <row r="11" spans="1:11" ht="14.1" customHeight="1">
      <c r="A11" s="397" t="s">
        <v>106</v>
      </c>
      <c r="B11" s="120">
        <f>'6.2'!D49</f>
        <v>118078</v>
      </c>
      <c r="C11" s="121">
        <f>'6.2'!E49</f>
        <v>21945.899999999998</v>
      </c>
      <c r="D11" s="120">
        <f>'6.2'!F49</f>
        <v>234336.65584000002</v>
      </c>
      <c r="E11" s="123">
        <f t="shared" si="0"/>
        <v>3.8117324920283926E-2</v>
      </c>
      <c r="F11" s="124">
        <f>'6.2'!H49</f>
        <v>0.18872584864882416</v>
      </c>
      <c r="G11" s="125">
        <v>10.522580645161291</v>
      </c>
      <c r="H11" s="126">
        <v>21.7</v>
      </c>
      <c r="I11" s="126">
        <v>4.7</v>
      </c>
      <c r="J11" s="126">
        <v>12.600000000000005</v>
      </c>
      <c r="K11" s="128">
        <v>-2.0774193548387139</v>
      </c>
    </row>
    <row r="12" spans="1:11" ht="14.1" customHeight="1">
      <c r="A12" s="182" t="s">
        <v>12</v>
      </c>
      <c r="B12" s="99">
        <f>'6.3'!D19</f>
        <v>93248</v>
      </c>
      <c r="C12" s="95">
        <f>'6.3'!E19</f>
        <v>22418.100000000002</v>
      </c>
      <c r="D12" s="99">
        <f>'6.3'!F19</f>
        <v>239378.76425999997</v>
      </c>
      <c r="E12" s="122">
        <f t="shared" si="0"/>
        <v>3.8937476954286072E-2</v>
      </c>
      <c r="F12" s="100">
        <f>'6.3'!H19</f>
        <v>0.26785582997302326</v>
      </c>
      <c r="G12" s="104">
        <v>10.551612903225807</v>
      </c>
      <c r="H12" s="105">
        <v>22.6</v>
      </c>
      <c r="I12" s="105">
        <v>4.5999999999999996</v>
      </c>
      <c r="J12" s="105">
        <v>12.399999999999995</v>
      </c>
      <c r="K12" s="381">
        <v>-1.8483870967741876</v>
      </c>
    </row>
    <row r="13" spans="1:11" ht="14.1" customHeight="1">
      <c r="A13" s="397" t="s">
        <v>13</v>
      </c>
      <c r="B13" s="120">
        <f>'6.3'!D49</f>
        <v>378110</v>
      </c>
      <c r="C13" s="121">
        <f>'6.3'!E49</f>
        <v>62838.266999999993</v>
      </c>
      <c r="D13" s="120">
        <f>'6.3'!F49</f>
        <v>670783.15036999981</v>
      </c>
      <c r="E13" s="123">
        <f t="shared" si="0"/>
        <v>0.1091099435641112</v>
      </c>
      <c r="F13" s="124">
        <f>'6.3'!H49</f>
        <v>0.11591747275014717</v>
      </c>
      <c r="G13" s="125">
        <v>12.009677419354841</v>
      </c>
      <c r="H13" s="126">
        <v>21.5</v>
      </c>
      <c r="I13" s="126">
        <v>6.1</v>
      </c>
      <c r="J13" s="126">
        <v>12.699999999999994</v>
      </c>
      <c r="K13" s="128">
        <v>-0.69032258064515339</v>
      </c>
    </row>
    <row r="14" spans="1:11" ht="14.1" customHeight="1">
      <c r="A14" s="182" t="s">
        <v>14</v>
      </c>
      <c r="B14" s="99">
        <f>'6.4'!D19</f>
        <v>187112</v>
      </c>
      <c r="C14" s="95">
        <f>'6.4'!E19</f>
        <v>31697.4</v>
      </c>
      <c r="D14" s="99">
        <f>'6.4'!F19</f>
        <v>338461.41745000001</v>
      </c>
      <c r="E14" s="122">
        <f t="shared" si="0"/>
        <v>5.5054313955603236E-2</v>
      </c>
      <c r="F14" s="100">
        <f>'6.4'!H19</f>
        <v>0.18611125663266459</v>
      </c>
      <c r="G14" s="104">
        <v>11.341935483870966</v>
      </c>
      <c r="H14" s="105">
        <v>21.6</v>
      </c>
      <c r="I14" s="105">
        <v>5.2</v>
      </c>
      <c r="J14" s="105">
        <v>12.199999999999994</v>
      </c>
      <c r="K14" s="381">
        <v>-0.85806451612902812</v>
      </c>
    </row>
    <row r="15" spans="1:11" ht="14.1" customHeight="1">
      <c r="A15" s="397" t="s">
        <v>15</v>
      </c>
      <c r="B15" s="120">
        <f>'6.4'!D49</f>
        <v>136838</v>
      </c>
      <c r="C15" s="121">
        <f>'6.4'!E49</f>
        <v>25170.2</v>
      </c>
      <c r="D15" s="120">
        <f>'6.4'!F49</f>
        <v>268765.08723999996</v>
      </c>
      <c r="E15" s="123">
        <f t="shared" si="0"/>
        <v>4.3717471860443072E-2</v>
      </c>
      <c r="F15" s="124">
        <f>'6.4'!H49</f>
        <v>0.14829126311035279</v>
      </c>
      <c r="G15" s="125">
        <v>10.890322580645162</v>
      </c>
      <c r="H15" s="126">
        <v>21.6</v>
      </c>
      <c r="I15" s="126">
        <v>5.2</v>
      </c>
      <c r="J15" s="126">
        <v>13.300000000000008</v>
      </c>
      <c r="K15" s="128">
        <v>-2.4096774193548463</v>
      </c>
    </row>
    <row r="16" spans="1:11" ht="14.1" customHeight="1">
      <c r="A16" s="182" t="s">
        <v>16</v>
      </c>
      <c r="B16" s="99">
        <f>'6.5'!D19</f>
        <v>160266</v>
      </c>
      <c r="C16" s="95">
        <f>'6.5'!E19</f>
        <v>25831.099999999995</v>
      </c>
      <c r="D16" s="99">
        <f>'6.5'!F19</f>
        <v>275821.96344000014</v>
      </c>
      <c r="E16" s="122">
        <f t="shared" si="0"/>
        <v>4.4865347091799471E-2</v>
      </c>
      <c r="F16" s="100">
        <f>'6.5'!H19</f>
        <v>0.27601946303751795</v>
      </c>
      <c r="G16" s="104">
        <v>10.393548387096773</v>
      </c>
      <c r="H16" s="105">
        <v>20.399999999999999</v>
      </c>
      <c r="I16" s="105">
        <v>5</v>
      </c>
      <c r="J16" s="105">
        <v>12.699999999999994</v>
      </c>
      <c r="K16" s="381">
        <v>-2.3064516129032206</v>
      </c>
    </row>
    <row r="17" spans="1:16" ht="14.1" customHeight="1">
      <c r="A17" s="397" t="s">
        <v>1</v>
      </c>
      <c r="B17" s="120">
        <f>'6.5'!D49</f>
        <v>416256</v>
      </c>
      <c r="C17" s="121">
        <f>'6.5'!E49</f>
        <v>51347.901146507407</v>
      </c>
      <c r="D17" s="120">
        <f>'6.5'!F49</f>
        <v>548097.75326698564</v>
      </c>
      <c r="E17" s="123">
        <f t="shared" si="0"/>
        <v>8.9153871699952564E-2</v>
      </c>
      <c r="F17" s="124">
        <f>'6.5'!H49</f>
        <v>0.23939553299039576</v>
      </c>
      <c r="G17" s="125">
        <v>12.341935483870964</v>
      </c>
      <c r="H17" s="126">
        <v>22.4</v>
      </c>
      <c r="I17" s="126">
        <v>7.2</v>
      </c>
      <c r="J17" s="126">
        <v>14</v>
      </c>
      <c r="K17" s="128">
        <v>-1.6580645161290359</v>
      </c>
    </row>
    <row r="18" spans="1:16" ht="14.1" customHeight="1">
      <c r="A18" s="182" t="s">
        <v>17</v>
      </c>
      <c r="B18" s="99">
        <f>'6.6'!D19</f>
        <v>261359</v>
      </c>
      <c r="C18" s="95">
        <f>'6.6'!E19</f>
        <v>76167.627000000008</v>
      </c>
      <c r="D18" s="99">
        <f>'6.6'!F19</f>
        <v>813306.91680100001</v>
      </c>
      <c r="E18" s="122">
        <f t="shared" si="0"/>
        <v>0.13229293512144727</v>
      </c>
      <c r="F18" s="100">
        <f>'6.6'!H19</f>
        <v>0.24077016288266964</v>
      </c>
      <c r="G18" s="104">
        <v>11.248387096774195</v>
      </c>
      <c r="H18" s="105">
        <v>21.9</v>
      </c>
      <c r="I18" s="105">
        <v>6.4</v>
      </c>
      <c r="J18" s="105">
        <v>13.800000000000008</v>
      </c>
      <c r="K18" s="381">
        <v>-2.5516129032258128</v>
      </c>
      <c r="L18" s="210"/>
      <c r="N18" s="210"/>
      <c r="O18" s="210"/>
      <c r="P18" s="210"/>
    </row>
    <row r="19" spans="1:16" ht="14.1" customHeight="1">
      <c r="A19" s="397" t="s">
        <v>18</v>
      </c>
      <c r="B19" s="120">
        <f>'6.6'!D49</f>
        <v>222542</v>
      </c>
      <c r="C19" s="121">
        <f>'6.6'!E49</f>
        <v>70083.296999999991</v>
      </c>
      <c r="D19" s="120">
        <f>'6.6'!F49</f>
        <v>748332.49136999995</v>
      </c>
      <c r="E19" s="123">
        <f t="shared" si="0"/>
        <v>0.12172416056594969</v>
      </c>
      <c r="F19" s="124">
        <f>'6.6'!H49</f>
        <v>-0.25622435471742672</v>
      </c>
      <c r="G19" s="125">
        <v>10.987096774193551</v>
      </c>
      <c r="H19" s="126">
        <v>20.2</v>
      </c>
      <c r="I19" s="126">
        <v>5.7</v>
      </c>
      <c r="J19" s="126">
        <v>13.899999999999993</v>
      </c>
      <c r="K19" s="128">
        <v>-2.912903225806442</v>
      </c>
      <c r="L19" s="210"/>
      <c r="N19" s="210"/>
      <c r="O19" s="210"/>
      <c r="P19" s="210"/>
    </row>
    <row r="20" spans="1:16" ht="14.1" customHeight="1">
      <c r="A20" s="182" t="s">
        <v>19</v>
      </c>
      <c r="B20" s="99">
        <f>'6.7'!D19</f>
        <v>120126</v>
      </c>
      <c r="C20" s="95">
        <f>'6.7'!E19</f>
        <v>21256.63567</v>
      </c>
      <c r="D20" s="99">
        <f>'6.7'!F19</f>
        <v>226996.83767000001</v>
      </c>
      <c r="E20" s="122">
        <f t="shared" si="0"/>
        <v>3.6923426197786505E-2</v>
      </c>
      <c r="F20" s="100">
        <f>'6.7'!H19</f>
        <v>0.22590687689701863</v>
      </c>
      <c r="G20" s="104">
        <v>10.338709677419356</v>
      </c>
      <c r="H20" s="105">
        <v>20.7</v>
      </c>
      <c r="I20" s="105">
        <v>5.0999999999999996</v>
      </c>
      <c r="J20" s="105">
        <v>12.399999999999995</v>
      </c>
      <c r="K20" s="381">
        <v>-2.0612903225806392</v>
      </c>
      <c r="L20" s="210"/>
      <c r="N20" s="210"/>
      <c r="O20" s="210"/>
      <c r="P20" s="210"/>
    </row>
    <row r="21" spans="1:16" ht="14.1" customHeight="1">
      <c r="A21" s="212" t="s">
        <v>20</v>
      </c>
      <c r="B21" s="94">
        <f>'6.7'!D49</f>
        <v>156664</v>
      </c>
      <c r="C21" s="468">
        <f>'6.7'!E49</f>
        <v>28834.3</v>
      </c>
      <c r="D21" s="94">
        <f>'6.7'!F49</f>
        <v>307889.94678000006</v>
      </c>
      <c r="E21" s="469">
        <f t="shared" si="0"/>
        <v>5.0081542296631705E-2</v>
      </c>
      <c r="F21" s="96">
        <f>'6.7'!H49</f>
        <v>0.13061054843882933</v>
      </c>
      <c r="G21" s="470">
        <v>11.064516129032262</v>
      </c>
      <c r="H21" s="105">
        <v>21.4</v>
      </c>
      <c r="I21" s="105">
        <v>5.0999999999999996</v>
      </c>
      <c r="J21" s="105">
        <v>13.800000000000008</v>
      </c>
      <c r="K21" s="104">
        <v>-2.7354838709677463</v>
      </c>
      <c r="L21" s="210"/>
    </row>
    <row r="22" spans="1:16" ht="14.1" customHeight="1">
      <c r="A22" s="471" t="s">
        <v>0</v>
      </c>
      <c r="B22" s="472">
        <f>SUM(B8:B21)</f>
        <v>2822706</v>
      </c>
      <c r="C22" s="473">
        <f>SUM(C8:C21)</f>
        <v>575769.0021465075</v>
      </c>
      <c r="D22" s="474">
        <f>SUM(D8:D21)</f>
        <v>6147772.8652279861</v>
      </c>
      <c r="E22" s="475">
        <f>SUM(E8:E21)</f>
        <v>1</v>
      </c>
      <c r="F22" s="476"/>
      <c r="G22" s="477">
        <v>10.835483870967742</v>
      </c>
      <c r="H22" s="477">
        <v>21</v>
      </c>
      <c r="I22" s="477">
        <v>5.9</v>
      </c>
      <c r="J22" s="477">
        <v>13.522580645161288</v>
      </c>
      <c r="K22" s="477">
        <v>-2.6870967741935452</v>
      </c>
    </row>
    <row r="23" spans="1:16" ht="14.1" customHeight="1">
      <c r="A23" s="463" t="s">
        <v>109</v>
      </c>
      <c r="B23" s="464"/>
      <c r="C23" s="312">
        <f>'5.1'!E21</f>
        <v>7351.96297860905</v>
      </c>
      <c r="D23" s="311">
        <f>'5.1'!F21</f>
        <v>78519.575070920386</v>
      </c>
      <c r="E23" s="465"/>
      <c r="F23" s="314">
        <f>'5.1'!H21</f>
        <v>-0.38559687332187914</v>
      </c>
      <c r="G23" s="466">
        <v>10.835483870967742</v>
      </c>
      <c r="H23" s="467">
        <v>21</v>
      </c>
      <c r="I23" s="467">
        <v>5.9</v>
      </c>
      <c r="J23" s="467">
        <v>13.522580645161288</v>
      </c>
      <c r="K23" s="467">
        <v>-2.6870967741935452</v>
      </c>
    </row>
    <row r="24" spans="1:16" ht="14.1" customHeight="1">
      <c r="A24" s="398" t="s">
        <v>60</v>
      </c>
      <c r="B24" s="322">
        <f>B22+B23</f>
        <v>2822706</v>
      </c>
      <c r="C24" s="323">
        <f t="shared" ref="C24:D24" si="1">C22+C23</f>
        <v>583120.96512511652</v>
      </c>
      <c r="D24" s="324">
        <f t="shared" si="1"/>
        <v>6226292.4402989065</v>
      </c>
      <c r="E24" s="325"/>
      <c r="F24" s="326">
        <f>'5.1'!H22</f>
        <v>0.18437468701687801</v>
      </c>
      <c r="G24" s="327">
        <v>10.835483870967742</v>
      </c>
      <c r="H24" s="328">
        <v>21</v>
      </c>
      <c r="I24" s="328">
        <v>5.9</v>
      </c>
      <c r="J24" s="328">
        <v>13.522580645161288</v>
      </c>
      <c r="K24" s="328">
        <v>-2.6870967741935452</v>
      </c>
    </row>
    <row r="25" spans="1:16" ht="15" customHeight="1">
      <c r="A25" s="182"/>
      <c r="B25" s="183"/>
      <c r="C25" s="753" t="s">
        <v>202</v>
      </c>
      <c r="D25" s="753"/>
      <c r="E25" s="753"/>
      <c r="F25" s="753"/>
      <c r="G25" s="757" t="s">
        <v>124</v>
      </c>
      <c r="H25" s="757"/>
      <c r="I25" s="757"/>
      <c r="J25" s="757"/>
      <c r="K25" s="757"/>
    </row>
    <row r="26" spans="1:16" ht="15" customHeight="1">
      <c r="A26" s="93"/>
      <c r="B26" s="93"/>
      <c r="C26" s="754"/>
      <c r="D26" s="754"/>
      <c r="E26" s="754"/>
      <c r="F26" s="754"/>
      <c r="G26" s="758" t="s">
        <v>125</v>
      </c>
      <c r="H26" s="758"/>
      <c r="I26" s="758"/>
      <c r="J26" s="758"/>
      <c r="K26" s="758"/>
    </row>
    <row r="27" spans="1:16" ht="30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6" ht="15" customHeight="1">
      <c r="A28" s="239"/>
      <c r="B28" s="239"/>
      <c r="C28" s="93"/>
      <c r="D28" s="214"/>
      <c r="E28" s="215"/>
      <c r="F28" s="215"/>
      <c r="G28" s="93"/>
      <c r="H28" s="212"/>
      <c r="I28" s="239"/>
      <c r="J28" s="93"/>
      <c r="K28" s="93"/>
    </row>
    <row r="29" spans="1:16" ht="18" customHeight="1">
      <c r="A29" s="93"/>
      <c r="B29" s="93"/>
      <c r="C29" s="93"/>
      <c r="D29" s="214"/>
      <c r="E29" s="215"/>
      <c r="F29" s="215"/>
      <c r="G29" s="93"/>
      <c r="H29" s="93"/>
      <c r="I29" s="93"/>
      <c r="J29" s="93"/>
      <c r="K29" s="93"/>
    </row>
    <row r="30" spans="1:16" ht="15" customHeight="1">
      <c r="A30" s="703" t="s">
        <v>68</v>
      </c>
      <c r="B30" s="703"/>
      <c r="C30" s="703"/>
      <c r="D30" s="703"/>
      <c r="E30" s="703"/>
      <c r="F30" s="703" t="s">
        <v>69</v>
      </c>
      <c r="G30" s="703"/>
      <c r="H30" s="703"/>
      <c r="I30" s="703"/>
      <c r="J30" s="703"/>
      <c r="K30" s="703"/>
    </row>
    <row r="31" spans="1:16" ht="15" customHeight="1">
      <c r="A31" s="342"/>
      <c r="B31" s="698" t="str">
        <f>C3</f>
        <v>květen</v>
      </c>
      <c r="C31" s="698"/>
      <c r="D31" s="342"/>
      <c r="E31" s="342"/>
      <c r="F31" s="342"/>
      <c r="G31" s="342"/>
      <c r="H31" s="698" t="str">
        <f>C3</f>
        <v>květen</v>
      </c>
      <c r="I31" s="698"/>
      <c r="J31" s="342"/>
      <c r="K31" s="342"/>
    </row>
    <row r="32" spans="1:16" ht="15" customHeigh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ht="15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ht="15" customHeight="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</row>
    <row r="35" spans="1:11" ht="1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</row>
    <row r="36" spans="1:11" ht="15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</row>
    <row r="37" spans="1:11" ht="1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</row>
    <row r="38" spans="1:11" ht="1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</row>
    <row r="39" spans="1:11" ht="1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</row>
    <row r="40" spans="1:11" ht="15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</row>
    <row r="41" spans="1:11" ht="15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</row>
    <row r="42" spans="1:11" ht="1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F5:F7"/>
    <mergeCell ref="A1:K1"/>
    <mergeCell ref="C3:K3"/>
    <mergeCell ref="A2:B2"/>
    <mergeCell ref="B31:C31"/>
    <mergeCell ref="H31:I31"/>
    <mergeCell ref="B6:B7"/>
    <mergeCell ref="A3:B3"/>
    <mergeCell ref="G5:K5"/>
    <mergeCell ref="C4:F4"/>
    <mergeCell ref="G4:K4"/>
    <mergeCell ref="G25:K25"/>
    <mergeCell ref="G26:K26"/>
    <mergeCell ref="C25:F26"/>
    <mergeCell ref="F30:K30"/>
    <mergeCell ref="A30:E30"/>
    <mergeCell ref="E5:E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zoomScaleNormal="100" zoomScaleSheetLayoutView="100" workbookViewId="0"/>
  </sheetViews>
  <sheetFormatPr defaultColWidth="9.140625" defaultRowHeight="11.25"/>
  <cols>
    <col min="1" max="1" width="90.28515625" style="138" customWidth="1"/>
    <col min="2" max="2" width="9.140625" style="161" customWidth="1"/>
    <col min="3" max="4" width="9.140625" style="138" customWidth="1"/>
    <col min="5" max="5" width="9.140625" style="138"/>
    <col min="6" max="6" width="9.140625" style="138" customWidth="1"/>
    <col min="7" max="8" width="9.140625" style="138"/>
    <col min="9" max="9" width="9.140625" style="138" customWidth="1"/>
    <col min="10" max="16384" width="9.140625" style="138"/>
  </cols>
  <sheetData>
    <row r="1" spans="1:4" ht="18.75">
      <c r="A1" s="14" t="s">
        <v>136</v>
      </c>
      <c r="C1" s="167"/>
      <c r="D1" s="167"/>
    </row>
    <row r="2" spans="1:4" s="137" customFormat="1" ht="6" customHeight="1">
      <c r="A2" s="184"/>
      <c r="B2" s="184"/>
      <c r="C2" s="184"/>
      <c r="D2" s="184"/>
    </row>
    <row r="3" spans="1:4" ht="11.25" customHeight="1">
      <c r="A3" s="644" t="s">
        <v>318</v>
      </c>
      <c r="B3" s="644"/>
    </row>
    <row r="4" spans="1:4" ht="11.25" customHeight="1">
      <c r="A4" s="644"/>
      <c r="B4" s="644"/>
    </row>
    <row r="5" spans="1:4" ht="11.25" customHeight="1">
      <c r="A5" s="644"/>
      <c r="B5" s="644"/>
      <c r="C5" s="162"/>
      <c r="D5" s="162"/>
    </row>
    <row r="6" spans="1:4" ht="11.25" customHeight="1">
      <c r="A6" s="644"/>
      <c r="B6" s="644"/>
      <c r="C6" s="162"/>
      <c r="D6" s="162"/>
    </row>
    <row r="7" spans="1:4" ht="11.25" customHeight="1">
      <c r="A7" s="644"/>
      <c r="B7" s="644"/>
      <c r="C7" s="163"/>
      <c r="D7" s="162"/>
    </row>
    <row r="8" spans="1:4" ht="11.25" customHeight="1">
      <c r="A8" s="644"/>
      <c r="B8" s="644"/>
      <c r="C8" s="162"/>
      <c r="D8" s="162"/>
    </row>
    <row r="9" spans="1:4" ht="11.25" customHeight="1">
      <c r="A9" s="644"/>
      <c r="B9" s="644"/>
      <c r="C9" s="162"/>
      <c r="D9" s="162"/>
    </row>
    <row r="10" spans="1:4" ht="11.25" customHeight="1">
      <c r="A10" s="644"/>
      <c r="B10" s="644"/>
      <c r="C10" s="162"/>
      <c r="D10" s="162"/>
    </row>
    <row r="11" spans="1:4" ht="11.25" customHeight="1">
      <c r="A11" s="644"/>
      <c r="B11" s="644"/>
      <c r="C11" s="162"/>
      <c r="D11" s="162"/>
    </row>
    <row r="12" spans="1:4" ht="11.25" customHeight="1">
      <c r="A12" s="644"/>
      <c r="B12" s="644"/>
      <c r="C12" s="162"/>
      <c r="D12" s="162"/>
    </row>
    <row r="13" spans="1:4" ht="11.25" customHeight="1">
      <c r="A13" s="644"/>
      <c r="B13" s="644"/>
      <c r="C13" s="162"/>
      <c r="D13" s="162"/>
    </row>
    <row r="14" spans="1:4" ht="11.25" customHeight="1">
      <c r="A14" s="644"/>
      <c r="B14" s="644"/>
      <c r="C14" s="162"/>
      <c r="D14" s="162"/>
    </row>
    <row r="15" spans="1:4" ht="11.25" customHeight="1">
      <c r="A15" s="644"/>
      <c r="B15" s="644"/>
      <c r="C15" s="162"/>
      <c r="D15" s="162"/>
    </row>
    <row r="16" spans="1:4" ht="11.25" customHeight="1">
      <c r="A16" s="644"/>
      <c r="B16" s="644"/>
      <c r="C16" s="162"/>
      <c r="D16" s="162"/>
    </row>
    <row r="17" spans="1:6" ht="11.25" customHeight="1">
      <c r="A17" s="644"/>
      <c r="B17" s="644"/>
      <c r="C17" s="162"/>
      <c r="D17" s="162"/>
    </row>
    <row r="18" spans="1:6" ht="11.25" customHeight="1">
      <c r="A18" s="644"/>
      <c r="B18" s="644"/>
      <c r="C18" s="162"/>
      <c r="D18" s="162"/>
      <c r="F18" s="161"/>
    </row>
    <row r="19" spans="1:6" ht="11.25" customHeight="1">
      <c r="A19" s="644"/>
      <c r="B19" s="644"/>
      <c r="C19" s="162"/>
      <c r="D19" s="162"/>
      <c r="F19" s="161"/>
    </row>
    <row r="20" spans="1:6" ht="11.25" customHeight="1">
      <c r="A20" s="644"/>
      <c r="B20" s="644"/>
      <c r="C20" s="162"/>
      <c r="D20" s="162"/>
      <c r="F20" s="161"/>
    </row>
    <row r="21" spans="1:6" ht="11.25" customHeight="1">
      <c r="A21" s="644"/>
      <c r="B21" s="644"/>
      <c r="C21" s="162"/>
      <c r="D21" s="162"/>
      <c r="F21" s="161"/>
    </row>
    <row r="22" spans="1:6" ht="11.25" customHeight="1">
      <c r="A22" s="644"/>
      <c r="B22" s="644"/>
      <c r="C22" s="162"/>
      <c r="D22" s="162"/>
      <c r="F22" s="161"/>
    </row>
    <row r="23" spans="1:6" ht="11.25" customHeight="1">
      <c r="A23" s="644"/>
      <c r="B23" s="644"/>
      <c r="C23" s="162"/>
      <c r="D23" s="162"/>
      <c r="F23" s="161"/>
    </row>
    <row r="24" spans="1:6" ht="11.25" customHeight="1">
      <c r="A24" s="644"/>
      <c r="B24" s="644"/>
      <c r="C24" s="162"/>
      <c r="D24" s="162"/>
      <c r="F24" s="161"/>
    </row>
    <row r="25" spans="1:6" ht="11.25" customHeight="1">
      <c r="A25" s="644"/>
      <c r="B25" s="644"/>
      <c r="C25" s="162"/>
      <c r="D25" s="162"/>
      <c r="F25" s="161"/>
    </row>
    <row r="26" spans="1:6" ht="11.25" customHeight="1">
      <c r="A26" s="644"/>
      <c r="B26" s="644"/>
      <c r="C26" s="162"/>
      <c r="D26" s="162"/>
      <c r="F26" s="161"/>
    </row>
    <row r="27" spans="1:6" ht="11.25" customHeight="1">
      <c r="A27" s="644"/>
      <c r="B27" s="644"/>
      <c r="C27" s="162"/>
      <c r="D27" s="162"/>
      <c r="F27" s="161"/>
    </row>
    <row r="28" spans="1:6" ht="11.25" customHeight="1">
      <c r="A28" s="644"/>
      <c r="B28" s="644"/>
      <c r="C28" s="164"/>
      <c r="D28" s="164"/>
      <c r="F28" s="161"/>
    </row>
    <row r="29" spans="1:6" ht="11.25" customHeight="1">
      <c r="A29" s="644"/>
      <c r="B29" s="644"/>
      <c r="C29" s="162"/>
      <c r="D29" s="162"/>
      <c r="F29" s="161"/>
    </row>
    <row r="30" spans="1:6" ht="11.25" customHeight="1">
      <c r="A30" s="644"/>
      <c r="B30" s="644"/>
      <c r="C30" s="162"/>
      <c r="D30" s="162"/>
    </row>
    <row r="31" spans="1:6" ht="11.25" customHeight="1">
      <c r="A31" s="644"/>
      <c r="B31" s="644"/>
      <c r="C31" s="162"/>
      <c r="D31" s="162"/>
    </row>
    <row r="32" spans="1:6" ht="11.25" customHeight="1">
      <c r="A32" s="644"/>
      <c r="B32" s="644"/>
      <c r="C32" s="162"/>
      <c r="D32" s="162"/>
    </row>
    <row r="33" spans="1:4" ht="11.25" customHeight="1">
      <c r="A33" s="644"/>
      <c r="B33" s="644"/>
      <c r="C33" s="162"/>
      <c r="D33" s="162"/>
    </row>
    <row r="34" spans="1:4" ht="11.25" customHeight="1">
      <c r="A34" s="644"/>
      <c r="B34" s="644"/>
      <c r="C34" s="162"/>
      <c r="D34" s="162"/>
    </row>
    <row r="35" spans="1:4" ht="11.25" customHeight="1">
      <c r="A35" s="644"/>
      <c r="B35" s="644"/>
      <c r="C35" s="162"/>
      <c r="D35" s="162"/>
    </row>
    <row r="36" spans="1:4" ht="11.25" customHeight="1">
      <c r="A36" s="644"/>
      <c r="B36" s="644"/>
      <c r="C36" s="162"/>
      <c r="D36" s="162"/>
    </row>
    <row r="37" spans="1:4" ht="11.25" customHeight="1">
      <c r="A37" s="644"/>
      <c r="B37" s="644"/>
      <c r="C37" s="165"/>
      <c r="D37" s="165"/>
    </row>
    <row r="38" spans="1:4" ht="11.25" customHeight="1">
      <c r="A38" s="644"/>
      <c r="B38" s="644"/>
    </row>
    <row r="39" spans="1:4" ht="11.25" customHeight="1">
      <c r="A39" s="644"/>
      <c r="B39" s="644"/>
    </row>
    <row r="40" spans="1:4" ht="11.25" customHeight="1">
      <c r="A40" s="644"/>
      <c r="B40" s="644"/>
    </row>
    <row r="41" spans="1:4" ht="11.25" customHeight="1">
      <c r="A41" s="644"/>
      <c r="B41" s="644"/>
    </row>
    <row r="42" spans="1:4" ht="11.25" customHeight="1">
      <c r="A42" s="644"/>
      <c r="B42" s="644"/>
    </row>
    <row r="43" spans="1:4" ht="11.25" customHeight="1">
      <c r="A43" s="644"/>
      <c r="B43" s="644"/>
    </row>
    <row r="44" spans="1:4" ht="11.25" customHeight="1">
      <c r="A44" s="644"/>
      <c r="B44" s="644"/>
    </row>
    <row r="45" spans="1:4" ht="11.25" customHeight="1">
      <c r="A45" s="644"/>
      <c r="B45" s="644"/>
    </row>
    <row r="46" spans="1:4" ht="11.25" customHeight="1">
      <c r="A46" s="644"/>
      <c r="B46" s="644"/>
    </row>
    <row r="47" spans="1:4" ht="11.25" customHeight="1">
      <c r="A47" s="644"/>
      <c r="B47" s="644"/>
    </row>
    <row r="48" spans="1:4" ht="11.25" customHeight="1">
      <c r="A48" s="644"/>
      <c r="B48" s="644"/>
    </row>
    <row r="49" spans="1:2" ht="11.25" customHeight="1">
      <c r="A49" s="644"/>
      <c r="B49" s="644"/>
    </row>
    <row r="50" spans="1:2" ht="11.25" customHeight="1">
      <c r="A50" s="644"/>
      <c r="B50" s="644"/>
    </row>
    <row r="51" spans="1:2" ht="11.25" customHeight="1">
      <c r="A51" s="644"/>
      <c r="B51" s="644"/>
    </row>
    <row r="52" spans="1:2" ht="11.25" customHeight="1">
      <c r="A52" s="644"/>
      <c r="B52" s="644"/>
    </row>
    <row r="53" spans="1:2" ht="11.25" customHeight="1">
      <c r="A53" s="644"/>
      <c r="B53" s="644"/>
    </row>
    <row r="54" spans="1:2" ht="11.25" customHeight="1">
      <c r="A54" s="644"/>
      <c r="B54" s="644"/>
    </row>
    <row r="55" spans="1:2" ht="11.25" customHeight="1">
      <c r="A55" s="644"/>
      <c r="B55" s="644"/>
    </row>
    <row r="56" spans="1:2" ht="11.25" customHeight="1">
      <c r="A56" s="644"/>
      <c r="B56" s="644"/>
    </row>
    <row r="57" spans="1:2" ht="11.25" customHeight="1">
      <c r="A57" s="644"/>
      <c r="B57" s="644"/>
    </row>
    <row r="58" spans="1:2" ht="11.25" customHeight="1">
      <c r="A58" s="644"/>
      <c r="B58" s="644"/>
    </row>
    <row r="59" spans="1:2" ht="11.25" customHeight="1">
      <c r="A59" s="644"/>
      <c r="B59" s="644"/>
    </row>
    <row r="60" spans="1:2" ht="11.25" customHeight="1">
      <c r="A60" s="644"/>
      <c r="B60" s="644"/>
    </row>
    <row r="61" spans="1:2" ht="11.25" customHeight="1">
      <c r="A61" s="644"/>
      <c r="B61" s="644"/>
    </row>
    <row r="62" spans="1:2" ht="11.25" customHeight="1">
      <c r="A62" s="644"/>
      <c r="B62" s="644"/>
    </row>
    <row r="63" spans="1:2" ht="11.25" customHeight="1">
      <c r="A63" s="644"/>
      <c r="B63" s="644"/>
    </row>
    <row r="64" spans="1:2" ht="11.25" customHeight="1">
      <c r="A64" s="644"/>
      <c r="B64" s="644"/>
    </row>
    <row r="65" spans="1:2" ht="11.25" customHeight="1">
      <c r="A65" s="644"/>
      <c r="B65" s="644"/>
    </row>
    <row r="66" spans="1:2" ht="11.25" customHeight="1">
      <c r="A66" s="644"/>
      <c r="B66" s="644"/>
    </row>
    <row r="67" spans="1:2" ht="11.25" customHeight="1">
      <c r="A67" s="644"/>
      <c r="B67" s="644"/>
    </row>
    <row r="68" spans="1:2" ht="11.25" customHeight="1">
      <c r="A68" s="644"/>
      <c r="B68" s="644"/>
    </row>
    <row r="69" spans="1:2" ht="11.25" customHeight="1">
      <c r="A69" s="644"/>
      <c r="B69" s="644"/>
    </row>
    <row r="70" spans="1:2" ht="11.25" customHeight="1">
      <c r="A70" s="644"/>
      <c r="B70" s="644"/>
    </row>
    <row r="71" spans="1:2" ht="11.25" customHeight="1">
      <c r="A71" s="644"/>
      <c r="B71" s="644"/>
    </row>
    <row r="72" spans="1:2" ht="11.25" customHeight="1">
      <c r="A72" s="166"/>
      <c r="B72" s="166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8"/>
  <sheetViews>
    <sheetView showGridLines="0" zoomScaleNormal="100" zoomScaleSheetLayoutView="100" workbookViewId="0"/>
  </sheetViews>
  <sheetFormatPr defaultColWidth="9.140625" defaultRowHeight="12.75"/>
  <cols>
    <col min="1" max="1" width="16.28515625" style="204" customWidth="1"/>
    <col min="2" max="2" width="10.28515625" style="204" customWidth="1"/>
    <col min="3" max="3" width="10" style="204" customWidth="1"/>
    <col min="4" max="4" width="10.7109375" style="204" customWidth="1"/>
    <col min="5" max="6" width="8.5703125" style="204" customWidth="1"/>
    <col min="7" max="10" width="6.7109375" style="204" customWidth="1"/>
    <col min="11" max="11" width="8.140625" style="204" customWidth="1"/>
    <col min="12" max="13" width="9.140625" style="204"/>
    <col min="14" max="14" width="11.140625" style="204" customWidth="1"/>
    <col min="15" max="16384" width="9.140625" style="204"/>
  </cols>
  <sheetData>
    <row r="1" spans="1:11" s="217" customFormat="1" ht="15.75" customHeight="1">
      <c r="A1" s="741" t="str">
        <f>"6.10. Spotřeba zemního plynu a teplota ovzduší podle krajů: "&amp;LOWER(C3)</f>
        <v>6.10. Spotřeba zemního plynu a teplota ovzduší podle krajů: červen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</row>
    <row r="2" spans="1:11" ht="6" customHeight="1">
      <c r="A2" s="751"/>
      <c r="B2" s="751"/>
      <c r="C2" s="206"/>
      <c r="D2" s="207"/>
      <c r="E2" s="208"/>
      <c r="F2" s="208"/>
      <c r="G2" s="208"/>
      <c r="H2" s="208"/>
      <c r="I2" s="75"/>
      <c r="J2" s="75"/>
      <c r="K2" s="75"/>
    </row>
    <row r="3" spans="1:11" ht="20.100000000000001" customHeight="1">
      <c r="A3" s="746"/>
      <c r="B3" s="747"/>
      <c r="C3" s="744" t="str">
        <f>'3.1'!F6</f>
        <v>červen</v>
      </c>
      <c r="D3" s="745"/>
      <c r="E3" s="745"/>
      <c r="F3" s="745"/>
      <c r="G3" s="745"/>
      <c r="H3" s="745"/>
      <c r="I3" s="745"/>
      <c r="J3" s="745"/>
      <c r="K3" s="745"/>
    </row>
    <row r="4" spans="1:11" ht="20.100000000000001" customHeight="1">
      <c r="A4" s="283"/>
      <c r="B4" s="272"/>
      <c r="C4" s="748" t="s">
        <v>65</v>
      </c>
      <c r="D4" s="749"/>
      <c r="E4" s="749"/>
      <c r="F4" s="750"/>
      <c r="G4" s="748" t="s">
        <v>243</v>
      </c>
      <c r="H4" s="749"/>
      <c r="I4" s="749"/>
      <c r="J4" s="749"/>
      <c r="K4" s="749"/>
    </row>
    <row r="5" spans="1:11" ht="24.95" customHeight="1">
      <c r="A5" s="286"/>
      <c r="B5" s="287"/>
      <c r="C5" s="297"/>
      <c r="D5" s="298"/>
      <c r="E5" s="721" t="s">
        <v>240</v>
      </c>
      <c r="F5" s="724" t="s">
        <v>225</v>
      </c>
      <c r="G5" s="742"/>
      <c r="H5" s="742"/>
      <c r="I5" s="742"/>
      <c r="J5" s="742"/>
      <c r="K5" s="743"/>
    </row>
    <row r="6" spans="1:11" ht="14.1" customHeight="1">
      <c r="A6" s="288"/>
      <c r="B6" s="730" t="s">
        <v>239</v>
      </c>
      <c r="C6" s="273"/>
      <c r="D6" s="299"/>
      <c r="E6" s="723"/>
      <c r="F6" s="730"/>
      <c r="G6" s="275" t="s">
        <v>72</v>
      </c>
      <c r="H6" s="275" t="s">
        <v>226</v>
      </c>
      <c r="I6" s="275" t="s">
        <v>227</v>
      </c>
      <c r="J6" s="275" t="s">
        <v>241</v>
      </c>
      <c r="K6" s="275" t="s">
        <v>242</v>
      </c>
    </row>
    <row r="7" spans="1:11" ht="15" customHeight="1">
      <c r="A7" s="340" t="s">
        <v>244</v>
      </c>
      <c r="B7" s="731"/>
      <c r="C7" s="339" t="s">
        <v>278</v>
      </c>
      <c r="D7" s="338" t="s">
        <v>273</v>
      </c>
      <c r="E7" s="773"/>
      <c r="F7" s="731"/>
      <c r="G7" s="276" t="s">
        <v>276</v>
      </c>
      <c r="H7" s="277" t="s">
        <v>276</v>
      </c>
      <c r="I7" s="277" t="s">
        <v>276</v>
      </c>
      <c r="J7" s="277" t="s">
        <v>276</v>
      </c>
      <c r="K7" s="277" t="s">
        <v>276</v>
      </c>
    </row>
    <row r="8" spans="1:11" ht="14.1" customHeight="1">
      <c r="A8" s="182" t="s">
        <v>9</v>
      </c>
      <c r="B8" s="99">
        <f>'6.1'!D26</f>
        <v>105003</v>
      </c>
      <c r="C8" s="95">
        <f>'6.1'!E26</f>
        <v>10743.875100000001</v>
      </c>
      <c r="D8" s="99">
        <f>'6.1'!F26</f>
        <v>114748.74405000001</v>
      </c>
      <c r="E8" s="122">
        <f>D8/$D$22</f>
        <v>2.6014173174663178E-2</v>
      </c>
      <c r="F8" s="100">
        <f>'6.1'!H26</f>
        <v>-7.4830614900080833E-2</v>
      </c>
      <c r="G8" s="104">
        <v>18.286666666666669</v>
      </c>
      <c r="H8" s="105">
        <v>24.5</v>
      </c>
      <c r="I8" s="105">
        <v>12.5</v>
      </c>
      <c r="J8" s="105">
        <v>15.399999999999993</v>
      </c>
      <c r="K8" s="381">
        <v>2.8866666666666756</v>
      </c>
    </row>
    <row r="9" spans="1:11" ht="14.1" customHeight="1">
      <c r="A9" s="397" t="s">
        <v>10</v>
      </c>
      <c r="B9" s="120">
        <f>'6.1'!D56</f>
        <v>382750</v>
      </c>
      <c r="C9" s="121">
        <f>'6.1'!E56</f>
        <v>31233.699999999997</v>
      </c>
      <c r="D9" s="120">
        <f>'6.1'!F56</f>
        <v>333742.92425000004</v>
      </c>
      <c r="E9" s="123">
        <f t="shared" ref="E9:E21" si="0">D9/$D$22</f>
        <v>7.5661361691897272E-2</v>
      </c>
      <c r="F9" s="124">
        <f>'6.1'!H56</f>
        <v>-3.4438306278344474E-2</v>
      </c>
      <c r="G9" s="125">
        <v>20.523333333333333</v>
      </c>
      <c r="H9" s="126">
        <v>26.3</v>
      </c>
      <c r="I9" s="126">
        <v>14.7</v>
      </c>
      <c r="J9" s="126">
        <v>17</v>
      </c>
      <c r="K9" s="128">
        <v>3.5233333333333334</v>
      </c>
    </row>
    <row r="10" spans="1:11" ht="14.1" customHeight="1">
      <c r="A10" s="182" t="s">
        <v>11</v>
      </c>
      <c r="B10" s="99">
        <f>'6.2'!D25</f>
        <v>84175</v>
      </c>
      <c r="C10" s="95">
        <f>'6.2'!E25</f>
        <v>49316.5</v>
      </c>
      <c r="D10" s="99">
        <f>'6.2'!F25</f>
        <v>526963.49882999994</v>
      </c>
      <c r="E10" s="122">
        <f t="shared" si="0"/>
        <v>0.11946553166034442</v>
      </c>
      <c r="F10" s="100">
        <f>'6.2'!H25</f>
        <v>3.8760628831322919</v>
      </c>
      <c r="G10" s="104">
        <v>17.84333333333333</v>
      </c>
      <c r="H10" s="105">
        <v>22.9</v>
      </c>
      <c r="I10" s="105">
        <v>11.9</v>
      </c>
      <c r="J10" s="105">
        <v>14.600000000000007</v>
      </c>
      <c r="K10" s="381">
        <v>3.2433333333333234</v>
      </c>
    </row>
    <row r="11" spans="1:11" ht="14.1" customHeight="1">
      <c r="A11" s="397" t="s">
        <v>106</v>
      </c>
      <c r="B11" s="120">
        <f>'6.2'!D55</f>
        <v>118034</v>
      </c>
      <c r="C11" s="121">
        <f>'6.2'!E55</f>
        <v>12391.7</v>
      </c>
      <c r="D11" s="120">
        <f>'6.2'!F55</f>
        <v>132409.75531000001</v>
      </c>
      <c r="E11" s="123">
        <f t="shared" si="0"/>
        <v>3.0018021836894494E-2</v>
      </c>
      <c r="F11" s="124">
        <f>'6.2'!H55</f>
        <v>-2.9031044804187365E-2</v>
      </c>
      <c r="G11" s="125">
        <v>18.77333333333333</v>
      </c>
      <c r="H11" s="126">
        <v>24.9</v>
      </c>
      <c r="I11" s="126">
        <v>11.9</v>
      </c>
      <c r="J11" s="126">
        <v>15.199999999999992</v>
      </c>
      <c r="K11" s="128">
        <v>3.5733333333333377</v>
      </c>
    </row>
    <row r="12" spans="1:11" ht="14.1" customHeight="1">
      <c r="A12" s="182" t="s">
        <v>12</v>
      </c>
      <c r="B12" s="99">
        <f>'6.3'!D25</f>
        <v>93212</v>
      </c>
      <c r="C12" s="95">
        <f>'6.3'!E25</f>
        <v>11476</v>
      </c>
      <c r="D12" s="99">
        <f>'6.3'!F25</f>
        <v>122625.07928000002</v>
      </c>
      <c r="E12" s="122">
        <f t="shared" si="0"/>
        <v>2.7799781813356777E-2</v>
      </c>
      <c r="F12" s="100">
        <f>'6.3'!H25</f>
        <v>1.8757712145019333E-2</v>
      </c>
      <c r="G12" s="104">
        <v>18.829999999999995</v>
      </c>
      <c r="H12" s="105">
        <v>25.2</v>
      </c>
      <c r="I12" s="105">
        <v>10.7</v>
      </c>
      <c r="J12" s="105">
        <v>15.100000000000007</v>
      </c>
      <c r="K12" s="381">
        <v>3.729999999999988</v>
      </c>
    </row>
    <row r="13" spans="1:11" ht="14.1" customHeight="1">
      <c r="A13" s="397" t="s">
        <v>13</v>
      </c>
      <c r="B13" s="120">
        <f>'6.3'!D55</f>
        <v>377996</v>
      </c>
      <c r="C13" s="121">
        <f>'6.3'!E55</f>
        <v>43813.268000000004</v>
      </c>
      <c r="D13" s="120">
        <f>'6.3'!F55</f>
        <v>467960.13521999994</v>
      </c>
      <c r="E13" s="123">
        <f t="shared" si="0"/>
        <v>0.10608914369596427</v>
      </c>
      <c r="F13" s="124">
        <f>'6.3'!H55</f>
        <v>-9.9319848472362669E-3</v>
      </c>
      <c r="G13" s="125">
        <v>19.536666666666658</v>
      </c>
      <c r="H13" s="126">
        <v>25.2</v>
      </c>
      <c r="I13" s="126">
        <v>13.1</v>
      </c>
      <c r="J13" s="126">
        <v>15.5</v>
      </c>
      <c r="K13" s="128">
        <v>4.0366666666666582</v>
      </c>
    </row>
    <row r="14" spans="1:11" ht="14.1" customHeight="1">
      <c r="A14" s="182" t="s">
        <v>14</v>
      </c>
      <c r="B14" s="99">
        <f>'6.4'!D25</f>
        <v>187045</v>
      </c>
      <c r="C14" s="95">
        <f>'6.4'!E25</f>
        <v>18696.399999999998</v>
      </c>
      <c r="D14" s="99">
        <f>'6.4'!F25</f>
        <v>199777.15389000005</v>
      </c>
      <c r="E14" s="122">
        <f t="shared" si="0"/>
        <v>4.529058266094195E-2</v>
      </c>
      <c r="F14" s="100">
        <f>'6.4'!H25</f>
        <v>-4.6900369985893786E-3</v>
      </c>
      <c r="G14" s="104">
        <v>18.953333333333333</v>
      </c>
      <c r="H14" s="105">
        <v>24.6</v>
      </c>
      <c r="I14" s="105">
        <v>12.9</v>
      </c>
      <c r="J14" s="105">
        <v>14.899999999999993</v>
      </c>
      <c r="K14" s="381">
        <v>4.0533333333333399</v>
      </c>
    </row>
    <row r="15" spans="1:11" ht="14.1" customHeight="1">
      <c r="A15" s="397" t="s">
        <v>15</v>
      </c>
      <c r="B15" s="120">
        <f>'6.4'!D55</f>
        <v>136787</v>
      </c>
      <c r="C15" s="121">
        <f>'6.4'!E55</f>
        <v>15661.499999999998</v>
      </c>
      <c r="D15" s="120">
        <f>'6.4'!F55</f>
        <v>167347.89481</v>
      </c>
      <c r="E15" s="123">
        <f t="shared" si="0"/>
        <v>3.7938690763410207E-2</v>
      </c>
      <c r="F15" s="124">
        <f>'6.4'!H55</f>
        <v>-3.3324280617724487E-2</v>
      </c>
      <c r="G15" s="125">
        <v>18.966666666666665</v>
      </c>
      <c r="H15" s="126">
        <v>25</v>
      </c>
      <c r="I15" s="126">
        <v>12.6</v>
      </c>
      <c r="J15" s="126">
        <v>16.199999999999992</v>
      </c>
      <c r="K15" s="128">
        <v>2.7666666666666728</v>
      </c>
    </row>
    <row r="16" spans="1:11" ht="14.1" customHeight="1">
      <c r="A16" s="182" t="s">
        <v>16</v>
      </c>
      <c r="B16" s="99">
        <f>'6.5'!D25</f>
        <v>160207</v>
      </c>
      <c r="C16" s="95">
        <f>'6.5'!E25</f>
        <v>15454.7</v>
      </c>
      <c r="D16" s="99">
        <f>'6.5'!F25</f>
        <v>165139.61860000002</v>
      </c>
      <c r="E16" s="122">
        <f t="shared" si="0"/>
        <v>3.7438062366820547E-2</v>
      </c>
      <c r="F16" s="100">
        <f>'6.5'!H25</f>
        <v>5.6038429475353084E-2</v>
      </c>
      <c r="G16" s="104">
        <v>19.080000000000002</v>
      </c>
      <c r="H16" s="105">
        <v>24.4</v>
      </c>
      <c r="I16" s="105">
        <v>13.8</v>
      </c>
      <c r="J16" s="105">
        <v>15.600000000000007</v>
      </c>
      <c r="K16" s="381">
        <v>3.4799999999999951</v>
      </c>
    </row>
    <row r="17" spans="1:16" ht="14.1" customHeight="1">
      <c r="A17" s="397" t="s">
        <v>1</v>
      </c>
      <c r="B17" s="120">
        <f>'6.5'!D55</f>
        <v>415924</v>
      </c>
      <c r="C17" s="121">
        <f>'6.5'!E55</f>
        <v>20041.882590060821</v>
      </c>
      <c r="D17" s="120">
        <f>'6.5'!F55</f>
        <v>214063.48944100269</v>
      </c>
      <c r="E17" s="123">
        <f t="shared" si="0"/>
        <v>4.8529373726865867E-2</v>
      </c>
      <c r="F17" s="124">
        <f>'6.5'!H55</f>
        <v>-0.11100051561693919</v>
      </c>
      <c r="G17" s="125">
        <v>21.119999999999994</v>
      </c>
      <c r="H17" s="126">
        <v>27.9</v>
      </c>
      <c r="I17" s="126">
        <v>14.2</v>
      </c>
      <c r="J17" s="126">
        <v>16.800000000000008</v>
      </c>
      <c r="K17" s="128">
        <v>4.3199999999999861</v>
      </c>
    </row>
    <row r="18" spans="1:16" ht="14.1" customHeight="1">
      <c r="A18" s="182" t="s">
        <v>17</v>
      </c>
      <c r="B18" s="99">
        <f>'6.6'!D25</f>
        <v>261263</v>
      </c>
      <c r="C18" s="95">
        <f>'6.6'!E25</f>
        <v>53093.036</v>
      </c>
      <c r="D18" s="99">
        <f>'6.6'!F25</f>
        <v>567312.57887800003</v>
      </c>
      <c r="E18" s="122">
        <f t="shared" si="0"/>
        <v>0.12861289065322065</v>
      </c>
      <c r="F18" s="100">
        <f>'6.6'!H25</f>
        <v>0.12473142985313072</v>
      </c>
      <c r="G18" s="104">
        <v>19.533333333333335</v>
      </c>
      <c r="H18" s="105">
        <v>25.7</v>
      </c>
      <c r="I18" s="105">
        <v>12.4</v>
      </c>
      <c r="J18" s="105">
        <v>16.600000000000009</v>
      </c>
      <c r="K18" s="381">
        <v>2.9333333333333265</v>
      </c>
      <c r="L18" s="210"/>
      <c r="N18" s="210"/>
      <c r="O18" s="210"/>
      <c r="P18" s="210"/>
    </row>
    <row r="19" spans="1:16" ht="14.1" customHeight="1">
      <c r="A19" s="397" t="s">
        <v>18</v>
      </c>
      <c r="B19" s="120">
        <f>'6.6'!D55</f>
        <v>222463</v>
      </c>
      <c r="C19" s="121">
        <f>'6.6'!E55</f>
        <v>100602.20999999999</v>
      </c>
      <c r="D19" s="120">
        <f>'6.6'!F55</f>
        <v>1074543.6939699999</v>
      </c>
      <c r="E19" s="123">
        <f t="shared" si="0"/>
        <v>0.24360498208588321</v>
      </c>
      <c r="F19" s="124">
        <f>'6.6'!H55</f>
        <v>-0.16290301652338243</v>
      </c>
      <c r="G19" s="125">
        <v>19.463333333333331</v>
      </c>
      <c r="H19" s="126">
        <v>25.2</v>
      </c>
      <c r="I19" s="126">
        <v>12.6</v>
      </c>
      <c r="J19" s="126">
        <v>16.699999999999992</v>
      </c>
      <c r="K19" s="128">
        <v>2.763333333333339</v>
      </c>
      <c r="L19" s="210"/>
      <c r="N19" s="210"/>
      <c r="O19" s="210"/>
      <c r="P19" s="210"/>
    </row>
    <row r="20" spans="1:16" ht="14.1" customHeight="1">
      <c r="A20" s="182" t="s">
        <v>19</v>
      </c>
      <c r="B20" s="99">
        <f>'6.7'!D25</f>
        <v>120077</v>
      </c>
      <c r="C20" s="95">
        <f>'6.7'!E25</f>
        <v>12266.714909999997</v>
      </c>
      <c r="D20" s="99">
        <f>'6.7'!F25</f>
        <v>131067.51402999996</v>
      </c>
      <c r="E20" s="122">
        <f t="shared" si="0"/>
        <v>2.9713728335565293E-2</v>
      </c>
      <c r="F20" s="100">
        <f>'6.7'!H25</f>
        <v>4.9645172060250051E-3</v>
      </c>
      <c r="G20" s="104">
        <v>18.723333333333333</v>
      </c>
      <c r="H20" s="105">
        <v>24.6</v>
      </c>
      <c r="I20" s="105">
        <v>11.7</v>
      </c>
      <c r="J20" s="105">
        <v>15.199999999999992</v>
      </c>
      <c r="K20" s="381">
        <v>3.5233333333333405</v>
      </c>
      <c r="L20" s="210"/>
      <c r="N20" s="210"/>
      <c r="O20" s="210"/>
      <c r="P20" s="210"/>
    </row>
    <row r="21" spans="1:16" ht="14.1" customHeight="1">
      <c r="A21" s="212" t="s">
        <v>20</v>
      </c>
      <c r="B21" s="94">
        <f>'6.7'!D55</f>
        <v>156612</v>
      </c>
      <c r="C21" s="468">
        <f>'6.7'!E55</f>
        <v>18090.699999999997</v>
      </c>
      <c r="D21" s="94">
        <f>'6.7'!F55</f>
        <v>193306.61380000002</v>
      </c>
      <c r="E21" s="469">
        <f t="shared" si="0"/>
        <v>4.3823675534171866E-2</v>
      </c>
      <c r="F21" s="96">
        <f>'6.7'!H55</f>
        <v>-6.2502591103188204E-2</v>
      </c>
      <c r="G21" s="470">
        <v>18.813333333333333</v>
      </c>
      <c r="H21" s="105">
        <v>23.7</v>
      </c>
      <c r="I21" s="105">
        <v>12.9</v>
      </c>
      <c r="J21" s="105">
        <v>16.5</v>
      </c>
      <c r="K21" s="104">
        <v>2.3133333333333326</v>
      </c>
      <c r="L21" s="210"/>
    </row>
    <row r="22" spans="1:16" ht="14.1" customHeight="1">
      <c r="A22" s="471" t="s">
        <v>0</v>
      </c>
      <c r="B22" s="472">
        <f>SUM(B8:B21)</f>
        <v>2821548</v>
      </c>
      <c r="C22" s="473">
        <f>SUM(C8:C21)</f>
        <v>412882.18660006084</v>
      </c>
      <c r="D22" s="474">
        <f>SUM(D8:D21)</f>
        <v>4411008.6943590026</v>
      </c>
      <c r="E22" s="475">
        <f>SUM(E8:E21)</f>
        <v>1</v>
      </c>
      <c r="F22" s="476"/>
      <c r="G22" s="477">
        <v>19.076666666666668</v>
      </c>
      <c r="H22" s="477">
        <v>24.8</v>
      </c>
      <c r="I22" s="477">
        <v>12.7</v>
      </c>
      <c r="J22" s="477">
        <v>16.59</v>
      </c>
      <c r="K22" s="477">
        <v>2.4866666666666681</v>
      </c>
    </row>
    <row r="23" spans="1:16" ht="14.1" customHeight="1">
      <c r="A23" s="463" t="s">
        <v>109</v>
      </c>
      <c r="B23" s="464"/>
      <c r="C23" s="312">
        <f>'5.1'!E28</f>
        <v>2377.3943544282847</v>
      </c>
      <c r="D23" s="311">
        <f>'5.1'!F28</f>
        <v>25414.852341736048</v>
      </c>
      <c r="E23" s="465"/>
      <c r="F23" s="314">
        <f>'5.1'!H28</f>
        <v>-0.76411946821885657</v>
      </c>
      <c r="G23" s="466">
        <v>19.076666666666668</v>
      </c>
      <c r="H23" s="467">
        <v>24.8</v>
      </c>
      <c r="I23" s="467">
        <v>12.7</v>
      </c>
      <c r="J23" s="467">
        <v>16.59</v>
      </c>
      <c r="K23" s="467">
        <v>2.4866666666666681</v>
      </c>
    </row>
    <row r="24" spans="1:16" ht="14.1" customHeight="1">
      <c r="A24" s="398" t="s">
        <v>60</v>
      </c>
      <c r="B24" s="322">
        <f>B22+B23</f>
        <v>2821548</v>
      </c>
      <c r="C24" s="323">
        <f t="shared" ref="C24:D24" si="1">C22+C23</f>
        <v>415259.58095448912</v>
      </c>
      <c r="D24" s="324">
        <f t="shared" si="1"/>
        <v>4436423.5467007384</v>
      </c>
      <c r="E24" s="325"/>
      <c r="F24" s="326">
        <f>'5.1'!H29</f>
        <v>2.9180289529188885E-2</v>
      </c>
      <c r="G24" s="327">
        <v>19.076666666666668</v>
      </c>
      <c r="H24" s="328">
        <v>24.8</v>
      </c>
      <c r="I24" s="328">
        <v>12.7</v>
      </c>
      <c r="J24" s="328">
        <v>16.59</v>
      </c>
      <c r="K24" s="328">
        <v>2.4866666666666681</v>
      </c>
    </row>
    <row r="25" spans="1:16" ht="15" customHeight="1">
      <c r="A25" s="182"/>
      <c r="B25" s="183"/>
      <c r="C25" s="753" t="s">
        <v>202</v>
      </c>
      <c r="D25" s="753"/>
      <c r="E25" s="753"/>
      <c r="F25" s="753"/>
      <c r="G25" s="757" t="s">
        <v>124</v>
      </c>
      <c r="H25" s="757"/>
      <c r="I25" s="757"/>
      <c r="J25" s="757"/>
      <c r="K25" s="757"/>
    </row>
    <row r="26" spans="1:16" ht="15" customHeight="1">
      <c r="A26" s="93"/>
      <c r="B26" s="93"/>
      <c r="C26" s="754"/>
      <c r="D26" s="754"/>
      <c r="E26" s="754"/>
      <c r="F26" s="754"/>
      <c r="G26" s="758" t="s">
        <v>125</v>
      </c>
      <c r="H26" s="758"/>
      <c r="I26" s="758"/>
      <c r="J26" s="758"/>
      <c r="K26" s="758"/>
    </row>
    <row r="27" spans="1:16" ht="30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6" ht="15" customHeight="1">
      <c r="A28" s="239"/>
      <c r="B28" s="239"/>
      <c r="C28" s="93"/>
      <c r="D28" s="214"/>
      <c r="E28" s="215"/>
      <c r="F28" s="215"/>
      <c r="G28" s="93"/>
      <c r="H28" s="212"/>
      <c r="I28" s="239"/>
      <c r="J28" s="93"/>
      <c r="K28" s="93"/>
    </row>
    <row r="29" spans="1:16" ht="18" customHeight="1">
      <c r="A29" s="93"/>
      <c r="B29" s="93"/>
      <c r="C29" s="93"/>
      <c r="D29" s="214"/>
      <c r="E29" s="215"/>
      <c r="F29" s="215"/>
      <c r="G29" s="93"/>
      <c r="H29" s="93"/>
      <c r="I29" s="93"/>
      <c r="J29" s="93"/>
      <c r="K29" s="93"/>
    </row>
    <row r="30" spans="1:16" ht="15" customHeight="1">
      <c r="A30" s="703" t="s">
        <v>68</v>
      </c>
      <c r="B30" s="703"/>
      <c r="C30" s="703"/>
      <c r="D30" s="703"/>
      <c r="E30" s="703"/>
      <c r="F30" s="703" t="s">
        <v>69</v>
      </c>
      <c r="G30" s="703"/>
      <c r="H30" s="703"/>
      <c r="I30" s="703"/>
      <c r="J30" s="703"/>
      <c r="K30" s="703"/>
    </row>
    <row r="31" spans="1:16" ht="15" customHeight="1">
      <c r="A31" s="342"/>
      <c r="B31" s="698" t="str">
        <f>C3</f>
        <v>červen</v>
      </c>
      <c r="C31" s="698"/>
      <c r="D31" s="342"/>
      <c r="E31" s="342"/>
      <c r="F31" s="342"/>
      <c r="G31" s="342"/>
      <c r="H31" s="698" t="str">
        <f>C3</f>
        <v>červen</v>
      </c>
      <c r="I31" s="698"/>
      <c r="J31" s="342"/>
      <c r="K31" s="342"/>
    </row>
    <row r="32" spans="1:16" ht="15" customHeigh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ht="15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ht="15" customHeight="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</row>
    <row r="35" spans="1:11" ht="1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</row>
    <row r="36" spans="1:11" ht="15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</row>
    <row r="37" spans="1:11" ht="1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</row>
    <row r="38" spans="1:11" ht="1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</row>
    <row r="39" spans="1:11" ht="1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</row>
    <row r="40" spans="1:11" ht="15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</row>
    <row r="41" spans="1:11" ht="15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</row>
    <row r="42" spans="1:11" ht="1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F5:F7"/>
    <mergeCell ref="A1:K1"/>
    <mergeCell ref="C3:K3"/>
    <mergeCell ref="A2:B2"/>
    <mergeCell ref="B31:C31"/>
    <mergeCell ref="H31:I31"/>
    <mergeCell ref="B6:B7"/>
    <mergeCell ref="A3:B3"/>
    <mergeCell ref="G5:K5"/>
    <mergeCell ref="C4:F4"/>
    <mergeCell ref="G4:K4"/>
    <mergeCell ref="G25:K25"/>
    <mergeCell ref="G26:K26"/>
    <mergeCell ref="C25:F26"/>
    <mergeCell ref="F30:K30"/>
    <mergeCell ref="A30:E30"/>
    <mergeCell ref="E5:E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8"/>
  <sheetViews>
    <sheetView showGridLines="0" topLeftCell="A3" zoomScaleNormal="100" zoomScaleSheetLayoutView="100" workbookViewId="0"/>
  </sheetViews>
  <sheetFormatPr defaultColWidth="9.140625" defaultRowHeight="12.75"/>
  <cols>
    <col min="1" max="1" width="16.28515625" style="204" customWidth="1"/>
    <col min="2" max="2" width="10.28515625" style="204" customWidth="1"/>
    <col min="3" max="3" width="10" style="204" customWidth="1"/>
    <col min="4" max="4" width="10.7109375" style="204" customWidth="1"/>
    <col min="5" max="6" width="8.5703125" style="204" customWidth="1"/>
    <col min="7" max="10" width="6.7109375" style="204" customWidth="1"/>
    <col min="11" max="11" width="8.140625" style="204" customWidth="1"/>
    <col min="12" max="13" width="9.140625" style="204"/>
    <col min="14" max="14" width="11.140625" style="204" customWidth="1"/>
    <col min="15" max="16384" width="9.140625" style="204"/>
  </cols>
  <sheetData>
    <row r="1" spans="1:11" s="217" customFormat="1" ht="15.75" customHeight="1">
      <c r="A1" s="741" t="str">
        <f>"6.11. Spotřeba zemního plynu a teplota ovzduší podle krajů: "&amp;(C3)</f>
        <v>6.11. Spotřeba zemního plynu a teplota ovzduší podle krajů: II. čtvrtletí</v>
      </c>
      <c r="B1" s="741"/>
      <c r="C1" s="741"/>
      <c r="D1" s="741"/>
      <c r="E1" s="741"/>
      <c r="F1" s="741"/>
      <c r="G1" s="741"/>
      <c r="H1" s="741"/>
      <c r="I1" s="741"/>
      <c r="J1" s="741"/>
      <c r="K1" s="741"/>
    </row>
    <row r="2" spans="1:11" ht="6" customHeight="1">
      <c r="A2" s="751"/>
      <c r="B2" s="751"/>
      <c r="C2" s="206"/>
      <c r="D2" s="207"/>
      <c r="E2" s="208"/>
      <c r="F2" s="208"/>
      <c r="G2" s="208"/>
      <c r="H2" s="208"/>
      <c r="I2" s="75"/>
      <c r="J2" s="75"/>
      <c r="K2" s="75"/>
    </row>
    <row r="3" spans="1:11" ht="20.100000000000001" customHeight="1">
      <c r="A3" s="746"/>
      <c r="B3" s="747"/>
      <c r="C3" s="744" t="str">
        <f>'3.1'!G6</f>
        <v>II. čtvrtletí</v>
      </c>
      <c r="D3" s="745"/>
      <c r="E3" s="745"/>
      <c r="F3" s="745"/>
      <c r="G3" s="745"/>
      <c r="H3" s="745"/>
      <c r="I3" s="745"/>
      <c r="J3" s="745"/>
      <c r="K3" s="745"/>
    </row>
    <row r="4" spans="1:11" ht="20.100000000000001" customHeight="1">
      <c r="A4" s="283"/>
      <c r="B4" s="272"/>
      <c r="C4" s="748" t="s">
        <v>65</v>
      </c>
      <c r="D4" s="749"/>
      <c r="E4" s="749"/>
      <c r="F4" s="750"/>
      <c r="G4" s="748" t="s">
        <v>243</v>
      </c>
      <c r="H4" s="749"/>
      <c r="I4" s="749"/>
      <c r="J4" s="749"/>
      <c r="K4" s="749"/>
    </row>
    <row r="5" spans="1:11" ht="24.95" customHeight="1">
      <c r="A5" s="286"/>
      <c r="B5" s="287"/>
      <c r="C5" s="297"/>
      <c r="D5" s="298"/>
      <c r="E5" s="721" t="s">
        <v>240</v>
      </c>
      <c r="F5" s="724" t="s">
        <v>225</v>
      </c>
      <c r="G5" s="742"/>
      <c r="H5" s="742"/>
      <c r="I5" s="742"/>
      <c r="J5" s="742"/>
      <c r="K5" s="743"/>
    </row>
    <row r="6" spans="1:11" ht="14.1" customHeight="1">
      <c r="A6" s="288"/>
      <c r="B6" s="730" t="s">
        <v>239</v>
      </c>
      <c r="C6" s="273"/>
      <c r="D6" s="299"/>
      <c r="E6" s="723"/>
      <c r="F6" s="730"/>
      <c r="G6" s="275" t="s">
        <v>72</v>
      </c>
      <c r="H6" s="275" t="s">
        <v>226</v>
      </c>
      <c r="I6" s="275" t="s">
        <v>227</v>
      </c>
      <c r="J6" s="275" t="s">
        <v>241</v>
      </c>
      <c r="K6" s="275" t="s">
        <v>242</v>
      </c>
    </row>
    <row r="7" spans="1:11" ht="15" customHeight="1">
      <c r="A7" s="340" t="s">
        <v>244</v>
      </c>
      <c r="B7" s="731"/>
      <c r="C7" s="339" t="s">
        <v>278</v>
      </c>
      <c r="D7" s="338" t="s">
        <v>273</v>
      </c>
      <c r="E7" s="773"/>
      <c r="F7" s="731"/>
      <c r="G7" s="276" t="s">
        <v>276</v>
      </c>
      <c r="H7" s="277" t="s">
        <v>276</v>
      </c>
      <c r="I7" s="277" t="s">
        <v>276</v>
      </c>
      <c r="J7" s="277" t="s">
        <v>276</v>
      </c>
      <c r="K7" s="277" t="s">
        <v>276</v>
      </c>
    </row>
    <row r="8" spans="1:11" ht="14.1" customHeight="1">
      <c r="A8" s="182" t="s">
        <v>9</v>
      </c>
      <c r="B8" s="99">
        <f>'6.1'!D32</f>
        <v>105003</v>
      </c>
      <c r="C8" s="95">
        <f>'6.1'!E32</f>
        <v>60575.971539999999</v>
      </c>
      <c r="D8" s="99">
        <f>'6.1'!F32</f>
        <v>647022.84916999994</v>
      </c>
      <c r="E8" s="122">
        <f>D8/$D$22</f>
        <v>3.265608962124146E-2</v>
      </c>
      <c r="F8" s="100">
        <f>'6.1'!H32</f>
        <v>0.28302051653134436</v>
      </c>
      <c r="G8" s="104">
        <f>AVERAGE('6.8'!G8,'6.9'!G8,'6.10'!G8)</f>
        <v>11.182759856630824</v>
      </c>
      <c r="H8" s="105">
        <f>MAX('6.8'!H8,'6.9'!H8,'6.10'!H8)</f>
        <v>24.5</v>
      </c>
      <c r="I8" s="105">
        <f>MIN('6.8'!I8,'6.9'!I8,'6.10'!I8)</f>
        <v>-1.3</v>
      </c>
      <c r="J8" s="105">
        <f>AVERAGE('6.8'!J8,'6.9'!J8,'6.10'!J8)</f>
        <v>11.666666666666663</v>
      </c>
      <c r="K8" s="381">
        <f>G8-J8</f>
        <v>-0.48390681003583857</v>
      </c>
    </row>
    <row r="9" spans="1:11" ht="14.1" customHeight="1">
      <c r="A9" s="397" t="s">
        <v>10</v>
      </c>
      <c r="B9" s="120">
        <f>'6.1'!D62</f>
        <v>382750</v>
      </c>
      <c r="C9" s="121">
        <f>'6.1'!E62</f>
        <v>190066.7</v>
      </c>
      <c r="D9" s="120">
        <f>'6.1'!F62</f>
        <v>2029571.05605</v>
      </c>
      <c r="E9" s="123">
        <f t="shared" ref="E9:E21" si="0">D9/$D$22</f>
        <v>0.10243510624712499</v>
      </c>
      <c r="F9" s="124">
        <f>'6.1'!H62</f>
        <v>0.26000407037371204</v>
      </c>
      <c r="G9" s="125">
        <f>AVERAGE('6.8'!G9,'6.9'!G9,'6.10'!G9)</f>
        <v>13.660071684587813</v>
      </c>
      <c r="H9" s="126">
        <f>MAX('6.8'!H9,'6.9'!H9,'6.10'!H9)</f>
        <v>26.3</v>
      </c>
      <c r="I9" s="126">
        <f>MIN('6.8'!I9,'6.9'!I9,'6.10'!I9)</f>
        <v>0.3</v>
      </c>
      <c r="J9" s="126">
        <f>AVERAGE('6.8'!J9,'6.9'!J9,'6.10'!J9)</f>
        <v>13.366666666666665</v>
      </c>
      <c r="K9" s="128">
        <f t="shared" ref="K9:K24" si="1">G9-J9</f>
        <v>0.29340501792114715</v>
      </c>
    </row>
    <row r="10" spans="1:11" ht="14.1" customHeight="1">
      <c r="A10" s="182" t="s">
        <v>11</v>
      </c>
      <c r="B10" s="99">
        <f>'6.2'!D31</f>
        <v>84175</v>
      </c>
      <c r="C10" s="95">
        <f>'6.2'!E31</f>
        <v>168990.8</v>
      </c>
      <c r="D10" s="99">
        <f>'6.2'!F31</f>
        <v>1804725.3310499999</v>
      </c>
      <c r="E10" s="122">
        <f t="shared" si="0"/>
        <v>9.1086848367249382E-2</v>
      </c>
      <c r="F10" s="100">
        <f>'6.2'!H31</f>
        <v>3.3115947390577758</v>
      </c>
      <c r="G10" s="104">
        <f>AVERAGE('6.8'!G10,'6.9'!G10,'6.10'!G10)</f>
        <v>10.348709677419354</v>
      </c>
      <c r="H10" s="105">
        <f>MAX('6.8'!H10,'6.9'!H10,'6.10'!H10)</f>
        <v>22.9</v>
      </c>
      <c r="I10" s="105">
        <f>MIN('6.8'!I10,'6.9'!I10,'6.10'!I10)</f>
        <v>-2.5</v>
      </c>
      <c r="J10" s="105">
        <f>AVERAGE('6.8'!J10,'6.9'!J10,'6.10'!J10)</f>
        <v>10.96666666666667</v>
      </c>
      <c r="K10" s="381">
        <f t="shared" si="1"/>
        <v>-0.61795698924731646</v>
      </c>
    </row>
    <row r="11" spans="1:11" ht="14.1" customHeight="1">
      <c r="A11" s="397" t="s">
        <v>106</v>
      </c>
      <c r="B11" s="120">
        <f>'6.2'!D61</f>
        <v>118034</v>
      </c>
      <c r="C11" s="121">
        <f>'6.2'!E61</f>
        <v>66807.799999999988</v>
      </c>
      <c r="D11" s="120">
        <f>'6.2'!F61</f>
        <v>713401.96393000009</v>
      </c>
      <c r="E11" s="123">
        <f t="shared" si="0"/>
        <v>3.6006330379140403E-2</v>
      </c>
      <c r="F11" s="124">
        <f>'6.2'!H61</f>
        <v>0.27815095343137702</v>
      </c>
      <c r="G11" s="125">
        <f>AVERAGE('6.8'!G11,'6.9'!G11,'6.10'!G11)</f>
        <v>11.501971326164872</v>
      </c>
      <c r="H11" s="126">
        <f>MAX('6.8'!H11,'6.9'!H11,'6.10'!H11)</f>
        <v>24.9</v>
      </c>
      <c r="I11" s="126">
        <f>MIN('6.8'!I11,'6.9'!I11,'6.10'!I11)</f>
        <v>-1.1000000000000001</v>
      </c>
      <c r="J11" s="126">
        <f>AVERAGE('6.8'!J11,'6.9'!J11,'6.10'!J11)</f>
        <v>11.6</v>
      </c>
      <c r="K11" s="128">
        <f t="shared" si="1"/>
        <v>-9.8028673835127478E-2</v>
      </c>
    </row>
    <row r="12" spans="1:11" ht="14.1" customHeight="1">
      <c r="A12" s="182" t="s">
        <v>12</v>
      </c>
      <c r="B12" s="99">
        <f>'6.3'!D31</f>
        <v>93212</v>
      </c>
      <c r="C12" s="95">
        <f>'6.3'!E31</f>
        <v>65917.900000000009</v>
      </c>
      <c r="D12" s="99">
        <f>'6.3'!F31</f>
        <v>703894.76657000009</v>
      </c>
      <c r="E12" s="122">
        <f t="shared" si="0"/>
        <v>3.5526489691236944E-2</v>
      </c>
      <c r="F12" s="100">
        <f>'6.3'!H31</f>
        <v>0.32379083759750044</v>
      </c>
      <c r="G12" s="104">
        <f>AVERAGE('6.8'!G12,'6.9'!G12,'6.10'!G12)</f>
        <v>11.497204301075266</v>
      </c>
      <c r="H12" s="105">
        <f>MAX('6.8'!H12,'6.9'!H12,'6.10'!H12)</f>
        <v>25.2</v>
      </c>
      <c r="I12" s="105">
        <f>MIN('6.8'!I12,'6.9'!I12,'6.10'!I12)</f>
        <v>-0.3</v>
      </c>
      <c r="J12" s="105">
        <f>AVERAGE('6.8'!J12,'6.9'!J12,'6.10'!J12)</f>
        <v>11.466666666666669</v>
      </c>
      <c r="K12" s="381">
        <f t="shared" si="1"/>
        <v>3.0537634408597469E-2</v>
      </c>
    </row>
    <row r="13" spans="1:11" ht="14.1" customHeight="1">
      <c r="A13" s="397" t="s">
        <v>13</v>
      </c>
      <c r="B13" s="120">
        <f>'6.3'!D61</f>
        <v>377996</v>
      </c>
      <c r="C13" s="121">
        <f>'6.3'!E61</f>
        <v>190894.08099999998</v>
      </c>
      <c r="D13" s="120">
        <f>'6.3'!F61</f>
        <v>2037930.8613399998</v>
      </c>
      <c r="E13" s="123">
        <f t="shared" si="0"/>
        <v>0.10285703655625791</v>
      </c>
      <c r="F13" s="124">
        <f>'6.3'!H61</f>
        <v>0.16341830893727735</v>
      </c>
      <c r="G13" s="125">
        <f>AVERAGE('6.8'!G13,'6.9'!G13,'6.10'!G13)</f>
        <v>12.466559139784943</v>
      </c>
      <c r="H13" s="126">
        <f>MAX('6.8'!H13,'6.9'!H13,'6.10'!H13)</f>
        <v>25.2</v>
      </c>
      <c r="I13" s="126">
        <f>MIN('6.8'!I13,'6.9'!I13,'6.10'!I13)</f>
        <v>-0.2</v>
      </c>
      <c r="J13" s="126">
        <f>AVERAGE('6.8'!J13,'6.9'!J13,'6.10'!J13)</f>
        <v>11.833333333333334</v>
      </c>
      <c r="K13" s="128">
        <f t="shared" si="1"/>
        <v>0.63322580645160897</v>
      </c>
    </row>
    <row r="14" spans="1:11" ht="14.1" customHeight="1">
      <c r="A14" s="182" t="s">
        <v>14</v>
      </c>
      <c r="B14" s="99">
        <f>'6.4'!D31</f>
        <v>187045</v>
      </c>
      <c r="C14" s="95">
        <f>'6.4'!E31</f>
        <v>95418.500000000015</v>
      </c>
      <c r="D14" s="99">
        <f>'6.4'!F31</f>
        <v>1018929.43178</v>
      </c>
      <c r="E14" s="122">
        <f t="shared" si="0"/>
        <v>5.1426701367057556E-2</v>
      </c>
      <c r="F14" s="100">
        <f>'6.4'!H31</f>
        <v>0.23581964675880415</v>
      </c>
      <c r="G14" s="104">
        <f>AVERAGE('6.8'!G14,'6.9'!G14,'6.10'!G14)</f>
        <v>11.955089605734765</v>
      </c>
      <c r="H14" s="105">
        <f>MAX('6.8'!H14,'6.9'!H14,'6.10'!H14)</f>
        <v>24.6</v>
      </c>
      <c r="I14" s="105">
        <f>MIN('6.8'!I14,'6.9'!I14,'6.10'!I14)</f>
        <v>-1.4</v>
      </c>
      <c r="J14" s="105">
        <f>AVERAGE('6.8'!J14,'6.9'!J14,'6.10'!J14)</f>
        <v>11.33333333333333</v>
      </c>
      <c r="K14" s="381">
        <f t="shared" si="1"/>
        <v>0.62175627240143427</v>
      </c>
    </row>
    <row r="15" spans="1:11" ht="14.1" customHeight="1">
      <c r="A15" s="397" t="s">
        <v>15</v>
      </c>
      <c r="B15" s="120">
        <f>'6.4'!D61</f>
        <v>136787</v>
      </c>
      <c r="C15" s="121">
        <f>'6.4'!E61</f>
        <v>75923.099999999991</v>
      </c>
      <c r="D15" s="120">
        <f>'6.4'!F61</f>
        <v>810754.39356999984</v>
      </c>
      <c r="E15" s="123">
        <f t="shared" si="0"/>
        <v>4.0919834857765298E-2</v>
      </c>
      <c r="F15" s="124">
        <f>'6.4'!H61</f>
        <v>0.1871108664992602</v>
      </c>
      <c r="G15" s="125">
        <f>AVERAGE('6.8'!G15,'6.9'!G15,'6.10'!G15)</f>
        <v>11.7478853046595</v>
      </c>
      <c r="H15" s="126">
        <f>MAX('6.8'!H15,'6.9'!H15,'6.10'!H15)</f>
        <v>25</v>
      </c>
      <c r="I15" s="126">
        <f>MIN('6.8'!I15,'6.9'!I15,'6.10'!I15)</f>
        <v>-1.6</v>
      </c>
      <c r="J15" s="126">
        <f>AVERAGE('6.8'!J15,'6.9'!J15,'6.10'!J15)</f>
        <v>12.466666666666669</v>
      </c>
      <c r="K15" s="128">
        <f t="shared" si="1"/>
        <v>-0.71878136200716902</v>
      </c>
    </row>
    <row r="16" spans="1:11" ht="14.1" customHeight="1">
      <c r="A16" s="182" t="s">
        <v>16</v>
      </c>
      <c r="B16" s="99">
        <f>'6.5'!D31</f>
        <v>160207</v>
      </c>
      <c r="C16" s="95">
        <f>'6.5'!E31</f>
        <v>77824.099999999991</v>
      </c>
      <c r="D16" s="99">
        <f>'6.5'!F31</f>
        <v>831048.78102000011</v>
      </c>
      <c r="E16" s="122">
        <f t="shared" si="0"/>
        <v>4.1944119141118757E-2</v>
      </c>
      <c r="F16" s="100">
        <f>'6.5'!H31</f>
        <v>0.29186856236979458</v>
      </c>
      <c r="G16" s="104">
        <f>AVERAGE('6.8'!G16,'6.9'!G16,'6.10'!G16)</f>
        <v>11.782293906810034</v>
      </c>
      <c r="H16" s="105">
        <f>MAX('6.8'!H16,'6.9'!H16,'6.10'!H16)</f>
        <v>24.4</v>
      </c>
      <c r="I16" s="105">
        <f>MIN('6.8'!I16,'6.9'!I16,'6.10'!I16)</f>
        <v>-0.7</v>
      </c>
      <c r="J16" s="105">
        <f>AVERAGE('6.8'!J16,'6.9'!J16,'6.10'!J16)</f>
        <v>11.833333333333334</v>
      </c>
      <c r="K16" s="381">
        <f t="shared" si="1"/>
        <v>-5.1039426523299625E-2</v>
      </c>
    </row>
    <row r="17" spans="1:16" ht="14.1" customHeight="1">
      <c r="A17" s="397" t="s">
        <v>1</v>
      </c>
      <c r="B17" s="120">
        <f>'6.5'!D61</f>
        <v>415924</v>
      </c>
      <c r="C17" s="121">
        <f>'6.5'!E61</f>
        <v>154056.91199248296</v>
      </c>
      <c r="D17" s="120">
        <f>'6.5'!F61</f>
        <v>1644569.7765389474</v>
      </c>
      <c r="E17" s="123">
        <f t="shared" si="0"/>
        <v>8.3003588018466246E-2</v>
      </c>
      <c r="F17" s="124">
        <f>'6.5'!H61</f>
        <v>0.30055533450438787</v>
      </c>
      <c r="G17" s="125">
        <f>AVERAGE('6.8'!G17,'6.9'!G17,'6.10'!G17)</f>
        <v>13.622867383512542</v>
      </c>
      <c r="H17" s="126">
        <f>MAX('6.8'!H17,'6.9'!H17,'6.10'!H17)</f>
        <v>27.9</v>
      </c>
      <c r="I17" s="126">
        <f>MIN('6.8'!I17,'6.9'!I17,'6.10'!I17)</f>
        <v>1</v>
      </c>
      <c r="J17" s="126">
        <f>AVERAGE('6.8'!J17,'6.9'!J17,'6.10'!J17)</f>
        <v>13.166666666666666</v>
      </c>
      <c r="K17" s="128">
        <f t="shared" si="1"/>
        <v>0.45620071684587593</v>
      </c>
    </row>
    <row r="18" spans="1:16" ht="14.1" customHeight="1">
      <c r="A18" s="182" t="s">
        <v>17</v>
      </c>
      <c r="B18" s="99">
        <f>'6.6'!D31</f>
        <v>261263</v>
      </c>
      <c r="C18" s="95">
        <f>'6.6'!E31</f>
        <v>235408.29000000004</v>
      </c>
      <c r="D18" s="99">
        <f>'6.6'!F31</f>
        <v>2513866.6257130005</v>
      </c>
      <c r="E18" s="122">
        <f t="shared" si="0"/>
        <v>0.12687813719475358</v>
      </c>
      <c r="F18" s="100">
        <f>'6.6'!H31</f>
        <v>0.27897339801306154</v>
      </c>
      <c r="G18" s="104">
        <f>AVERAGE('6.8'!G18,'6.9'!G18,'6.10'!G18)</f>
        <v>12.3394623655914</v>
      </c>
      <c r="H18" s="105">
        <f>MAX('6.8'!H18,'6.9'!H18,'6.10'!H18)</f>
        <v>25.7</v>
      </c>
      <c r="I18" s="105">
        <f>MIN('6.8'!I18,'6.9'!I18,'6.10'!I18)</f>
        <v>-0.2</v>
      </c>
      <c r="J18" s="105">
        <f>AVERAGE('6.8'!J18,'6.9'!J18,'6.10'!J18)</f>
        <v>12.966666666666674</v>
      </c>
      <c r="K18" s="381">
        <f t="shared" si="1"/>
        <v>-0.62720430107527392</v>
      </c>
      <c r="L18" s="210"/>
      <c r="N18" s="210"/>
      <c r="O18" s="210"/>
      <c r="P18" s="210"/>
    </row>
    <row r="19" spans="1:16" ht="14.1" customHeight="1">
      <c r="A19" s="397" t="s">
        <v>18</v>
      </c>
      <c r="B19" s="120">
        <f>'6.6'!D61</f>
        <v>222463</v>
      </c>
      <c r="C19" s="121">
        <f>'6.6'!E61</f>
        <v>319274.74899999995</v>
      </c>
      <c r="D19" s="120">
        <f>'6.6'!F61</f>
        <v>3409153.1518499996</v>
      </c>
      <c r="E19" s="123">
        <f t="shared" si="0"/>
        <v>0.17206441936658781</v>
      </c>
      <c r="F19" s="124">
        <f>'6.6'!H61</f>
        <v>4.2825345530418626E-2</v>
      </c>
      <c r="G19" s="125">
        <f>AVERAGE('6.8'!G19,'6.9'!G19,'6.10'!G19)</f>
        <v>12.135698924731182</v>
      </c>
      <c r="H19" s="126">
        <f>MAX('6.8'!H19,'6.9'!H19,'6.10'!H19)</f>
        <v>25.2</v>
      </c>
      <c r="I19" s="126">
        <f>MIN('6.8'!I19,'6.9'!I19,'6.10'!I19)</f>
        <v>0</v>
      </c>
      <c r="J19" s="126">
        <f>AVERAGE('6.8'!J19,'6.9'!J19,'6.10'!J19)</f>
        <v>13.033333333333326</v>
      </c>
      <c r="K19" s="128">
        <f t="shared" si="1"/>
        <v>-0.89763440860214416</v>
      </c>
      <c r="L19" s="210"/>
      <c r="N19" s="210"/>
      <c r="O19" s="210"/>
      <c r="P19" s="210"/>
    </row>
    <row r="20" spans="1:16" ht="14.1" customHeight="1">
      <c r="A20" s="182" t="s">
        <v>19</v>
      </c>
      <c r="B20" s="99">
        <f>'6.7'!D31</f>
        <v>120077</v>
      </c>
      <c r="C20" s="95">
        <f>'6.7'!E31</f>
        <v>65219.775459999997</v>
      </c>
      <c r="D20" s="99">
        <f>'6.7'!F31</f>
        <v>696469.00004099996</v>
      </c>
      <c r="E20" s="122">
        <f t="shared" si="0"/>
        <v>3.5151701540264348E-2</v>
      </c>
      <c r="F20" s="100">
        <f>'6.7'!H31</f>
        <v>0.26238928336310102</v>
      </c>
      <c r="G20" s="104">
        <f>AVERAGE('6.8'!G20,'6.9'!G20,'6.10'!G20)</f>
        <v>11.398458781362008</v>
      </c>
      <c r="H20" s="105">
        <f>MAX('6.8'!H20,'6.9'!H20,'6.10'!H20)</f>
        <v>24.6</v>
      </c>
      <c r="I20" s="105">
        <f>MIN('6.8'!I20,'6.9'!I20,'6.10'!I20)</f>
        <v>-1.6</v>
      </c>
      <c r="J20" s="105">
        <f>AVERAGE('6.8'!J20,'6.9'!J20,'6.10'!J20)</f>
        <v>11.499999999999995</v>
      </c>
      <c r="K20" s="381">
        <f t="shared" si="1"/>
        <v>-0.10154121863798693</v>
      </c>
      <c r="L20" s="210"/>
      <c r="N20" s="210"/>
      <c r="O20" s="210"/>
      <c r="P20" s="210"/>
    </row>
    <row r="21" spans="1:16" ht="14.1" customHeight="1">
      <c r="A21" s="212" t="s">
        <v>20</v>
      </c>
      <c r="B21" s="94">
        <f>'6.7'!D61</f>
        <v>156612</v>
      </c>
      <c r="C21" s="468">
        <f>'6.7'!E61</f>
        <v>89140.9</v>
      </c>
      <c r="D21" s="94">
        <f>'6.7'!F61</f>
        <v>951899.19545000012</v>
      </c>
      <c r="E21" s="469">
        <f t="shared" si="0"/>
        <v>4.8043597651735222E-2</v>
      </c>
      <c r="F21" s="96">
        <f>'6.7'!H61</f>
        <v>0.23425386825435279</v>
      </c>
      <c r="G21" s="470">
        <f>AVERAGE('6.8'!G21,'6.9'!G21,'6.10'!G21)</f>
        <v>11.733727598566309</v>
      </c>
      <c r="H21" s="105">
        <f>MAX('6.8'!H21,'6.9'!H21,'6.10'!H21)</f>
        <v>23.7</v>
      </c>
      <c r="I21" s="105">
        <f>MIN('6.8'!I21,'6.9'!I21,'6.10'!I21)</f>
        <v>-1.4</v>
      </c>
      <c r="J21" s="105">
        <f>AVERAGE('6.8'!J21,'6.9'!J21,'6.10'!J21)</f>
        <v>12.933333333333337</v>
      </c>
      <c r="K21" s="104">
        <f t="shared" si="1"/>
        <v>-1.1996057347670277</v>
      </c>
      <c r="L21" s="210"/>
    </row>
    <row r="22" spans="1:16" ht="14.1" customHeight="1">
      <c r="A22" s="471" t="s">
        <v>0</v>
      </c>
      <c r="B22" s="472">
        <f>SUM(B8:B21)</f>
        <v>2821548</v>
      </c>
      <c r="C22" s="473">
        <f>SUM(C8:C21)</f>
        <v>1855519.5789924825</v>
      </c>
      <c r="D22" s="474">
        <f>SUM(D8:D21)</f>
        <v>19813237.184072949</v>
      </c>
      <c r="E22" s="475">
        <f>SUM(E8:E21)</f>
        <v>1</v>
      </c>
      <c r="F22" s="476"/>
      <c r="G22" s="477">
        <f>AVERAGE('6.8'!G22,'6.9'!G22,'6.10'!G22)</f>
        <v>11.86293906810036</v>
      </c>
      <c r="H22" s="477">
        <f>MAX('6.8'!H22,'6.9'!H22,'6.10'!H22)</f>
        <v>24.8</v>
      </c>
      <c r="I22" s="477">
        <f>MIN('6.8'!I22,'6.9'!I22,'6.10'!I22)</f>
        <v>-1</v>
      </c>
      <c r="J22" s="477">
        <f>AVERAGE('6.8'!J22,'6.9'!J22,'6.10'!J22)</f>
        <v>12.916415770609319</v>
      </c>
      <c r="K22" s="477">
        <f t="shared" si="1"/>
        <v>-1.0534767025089593</v>
      </c>
      <c r="M22" s="218"/>
    </row>
    <row r="23" spans="1:16" ht="14.1" customHeight="1">
      <c r="A23" s="463" t="s">
        <v>109</v>
      </c>
      <c r="B23" s="464"/>
      <c r="C23" s="312">
        <f>'5.1'!E35</f>
        <v>25076.880427281267</v>
      </c>
      <c r="D23" s="311">
        <f>'5.1'!F35</f>
        <v>267799.36077137099</v>
      </c>
      <c r="E23" s="465"/>
      <c r="F23" s="314">
        <f>'5.1'!H35</f>
        <v>-0.25003344509917241</v>
      </c>
      <c r="G23" s="466">
        <f>AVERAGE('6.8'!G23,'6.9'!G23,'6.10'!G23)</f>
        <v>11.86293906810036</v>
      </c>
      <c r="H23" s="467">
        <f>MAX('6.8'!H23,'6.9'!H23,'6.10'!H23)</f>
        <v>24.8</v>
      </c>
      <c r="I23" s="467">
        <f>MIN('6.8'!I23,'6.9'!I23,'6.10'!I23)</f>
        <v>-1</v>
      </c>
      <c r="J23" s="467">
        <f>AVERAGE('6.8'!J23,'6.9'!J23,'6.10'!J23)</f>
        <v>12.916415770609319</v>
      </c>
      <c r="K23" s="467">
        <f t="shared" si="1"/>
        <v>-1.0534767025089593</v>
      </c>
    </row>
    <row r="24" spans="1:16" ht="14.1" customHeight="1">
      <c r="A24" s="398" t="s">
        <v>60</v>
      </c>
      <c r="B24" s="322">
        <f>B22+B23</f>
        <v>2821548</v>
      </c>
      <c r="C24" s="323">
        <f t="shared" ref="C24:D24" si="2">C22+C23</f>
        <v>1880596.4594197639</v>
      </c>
      <c r="D24" s="324">
        <f t="shared" si="2"/>
        <v>20081036.544844318</v>
      </c>
      <c r="E24" s="325"/>
      <c r="F24" s="326">
        <f>'5.1'!H36</f>
        <v>0.2786139328792448</v>
      </c>
      <c r="G24" s="327">
        <f>AVERAGE('6.8'!G24,'6.9'!G24,'6.10'!G24)</f>
        <v>11.86293906810036</v>
      </c>
      <c r="H24" s="328">
        <f>MAX('6.8'!H24,'6.9'!H24,'6.10'!H24)</f>
        <v>24.8</v>
      </c>
      <c r="I24" s="328">
        <f>MIN('6.8'!I24,'6.9'!I24,'6.10'!I24)</f>
        <v>-1</v>
      </c>
      <c r="J24" s="328">
        <f>AVERAGE('6.8'!J24,'6.9'!J24,'6.10'!J24)</f>
        <v>12.916415770609319</v>
      </c>
      <c r="K24" s="328">
        <f t="shared" si="1"/>
        <v>-1.0534767025089593</v>
      </c>
    </row>
    <row r="25" spans="1:16" ht="15" customHeight="1">
      <c r="A25" s="182"/>
      <c r="B25" s="183"/>
      <c r="C25" s="753" t="s">
        <v>202</v>
      </c>
      <c r="D25" s="753"/>
      <c r="E25" s="753"/>
      <c r="F25" s="753"/>
      <c r="G25" s="757" t="s">
        <v>124</v>
      </c>
      <c r="H25" s="757"/>
      <c r="I25" s="757"/>
      <c r="J25" s="757"/>
      <c r="K25" s="757"/>
    </row>
    <row r="26" spans="1:16" ht="15" customHeight="1">
      <c r="A26" s="93"/>
      <c r="B26" s="93"/>
      <c r="C26" s="754"/>
      <c r="D26" s="754"/>
      <c r="E26" s="754"/>
      <c r="F26" s="754"/>
      <c r="G26" s="758" t="s">
        <v>125</v>
      </c>
      <c r="H26" s="758"/>
      <c r="I26" s="758"/>
      <c r="J26" s="758"/>
      <c r="K26" s="758"/>
    </row>
    <row r="27" spans="1:16" ht="30" customHeight="1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</row>
    <row r="28" spans="1:16" ht="15" customHeight="1">
      <c r="A28" s="239"/>
      <c r="B28" s="239"/>
      <c r="C28" s="93"/>
      <c r="D28" s="214"/>
      <c r="E28" s="215"/>
      <c r="F28" s="215"/>
      <c r="G28" s="93"/>
      <c r="H28" s="212"/>
      <c r="I28" s="239"/>
      <c r="J28" s="93"/>
      <c r="K28" s="93"/>
    </row>
    <row r="29" spans="1:16" ht="18" customHeight="1">
      <c r="A29" s="93"/>
      <c r="B29" s="93"/>
      <c r="C29" s="93"/>
      <c r="D29" s="214"/>
      <c r="E29" s="215"/>
      <c r="F29" s="215"/>
      <c r="G29" s="93"/>
      <c r="H29" s="93"/>
      <c r="I29" s="93"/>
      <c r="J29" s="93"/>
      <c r="K29" s="93"/>
    </row>
    <row r="30" spans="1:16" ht="15" customHeight="1">
      <c r="A30" s="703" t="s">
        <v>68</v>
      </c>
      <c r="B30" s="703"/>
      <c r="C30" s="703"/>
      <c r="D30" s="703"/>
      <c r="E30" s="703"/>
      <c r="F30" s="703" t="s">
        <v>69</v>
      </c>
      <c r="G30" s="703"/>
      <c r="H30" s="703"/>
      <c r="I30" s="703"/>
      <c r="J30" s="703"/>
      <c r="K30" s="703"/>
    </row>
    <row r="31" spans="1:16" ht="15" customHeight="1">
      <c r="A31" s="342"/>
      <c r="B31" s="704" t="str">
        <f>C3</f>
        <v>II. čtvrtletí</v>
      </c>
      <c r="C31" s="704"/>
      <c r="D31" s="342"/>
      <c r="E31" s="342"/>
      <c r="F31" s="342"/>
      <c r="G31" s="342"/>
      <c r="H31" s="704" t="str">
        <f>C3</f>
        <v>II. čtvrtletí</v>
      </c>
      <c r="I31" s="698"/>
      <c r="J31" s="342"/>
      <c r="K31" s="342"/>
    </row>
    <row r="32" spans="1:16" ht="15" customHeight="1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</row>
    <row r="33" spans="1:11" ht="15" customHeight="1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1:11" ht="15" customHeight="1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</row>
    <row r="35" spans="1:11" ht="15" customHeight="1">
      <c r="A35" s="93"/>
      <c r="B35" s="93"/>
      <c r="C35" s="93"/>
      <c r="D35" s="93"/>
      <c r="E35" s="93"/>
      <c r="F35" s="93"/>
      <c r="G35" s="93"/>
      <c r="H35" s="93"/>
      <c r="I35" s="93"/>
      <c r="J35" s="93"/>
      <c r="K35" s="93"/>
    </row>
    <row r="36" spans="1:11" ht="15" customHeight="1">
      <c r="A36" s="93"/>
      <c r="B36" s="93"/>
      <c r="C36" s="93"/>
      <c r="D36" s="93"/>
      <c r="E36" s="93"/>
      <c r="F36" s="93"/>
      <c r="G36" s="93"/>
      <c r="H36" s="93"/>
      <c r="I36" s="93"/>
      <c r="J36" s="93"/>
      <c r="K36" s="93"/>
    </row>
    <row r="37" spans="1:11" ht="15" customHeight="1">
      <c r="A37" s="93"/>
      <c r="B37" s="93"/>
      <c r="C37" s="93"/>
      <c r="D37" s="93"/>
      <c r="E37" s="93"/>
      <c r="F37" s="93"/>
      <c r="G37" s="93"/>
      <c r="H37" s="93"/>
      <c r="I37" s="93"/>
      <c r="J37" s="93"/>
      <c r="K37" s="93"/>
    </row>
    <row r="38" spans="1:11" ht="15" customHeight="1">
      <c r="A38" s="93"/>
      <c r="B38" s="93"/>
      <c r="C38" s="93"/>
      <c r="D38" s="93"/>
      <c r="E38" s="93"/>
      <c r="F38" s="93"/>
      <c r="G38" s="93"/>
      <c r="H38" s="93"/>
      <c r="I38" s="93"/>
      <c r="J38" s="93"/>
      <c r="K38" s="93"/>
    </row>
    <row r="39" spans="1:11" ht="15" customHeight="1">
      <c r="A39" s="93"/>
      <c r="B39" s="93"/>
      <c r="C39" s="93"/>
      <c r="D39" s="93"/>
      <c r="E39" s="93"/>
      <c r="F39" s="93"/>
      <c r="G39" s="93"/>
      <c r="H39" s="93"/>
      <c r="I39" s="93"/>
      <c r="J39" s="93"/>
      <c r="K39" s="93"/>
    </row>
    <row r="40" spans="1:11" ht="15" customHeight="1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</row>
    <row r="41" spans="1:11" ht="15" customHeight="1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</row>
    <row r="42" spans="1:11" ht="15" customHeight="1">
      <c r="A42" s="93"/>
      <c r="B42" s="93"/>
      <c r="C42" s="93"/>
      <c r="D42" s="93"/>
      <c r="E42" s="93"/>
      <c r="F42" s="93"/>
      <c r="G42" s="93"/>
      <c r="H42" s="93"/>
      <c r="I42" s="93"/>
      <c r="J42" s="93"/>
      <c r="K42" s="93"/>
    </row>
    <row r="43" spans="1:11" ht="15" customHeight="1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</row>
    <row r="44" spans="1:11" ht="15" customHeight="1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</row>
    <row r="45" spans="1:11" ht="15" customHeight="1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</row>
    <row r="46" spans="1:11" ht="15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70"/>
    </row>
    <row r="47" spans="1:11" ht="1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  <c r="K47" s="70"/>
    </row>
    <row r="48" spans="1:11" ht="1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49" spans="1:11" ht="1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</row>
    <row r="50" spans="1:11" ht="15" customHeight="1">
      <c r="A50" s="70"/>
      <c r="B50" s="70"/>
      <c r="C50" s="70"/>
      <c r="D50" s="70"/>
      <c r="E50" s="70"/>
      <c r="F50" s="70"/>
      <c r="G50" s="70"/>
      <c r="H50" s="70"/>
      <c r="I50" s="70"/>
      <c r="J50" s="70"/>
      <c r="K50" s="70"/>
    </row>
    <row r="51" spans="1:11" ht="15" customHeight="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7">
    <mergeCell ref="F5:F7"/>
    <mergeCell ref="A1:K1"/>
    <mergeCell ref="C3:K3"/>
    <mergeCell ref="A2:B2"/>
    <mergeCell ref="B31:C31"/>
    <mergeCell ref="H31:I31"/>
    <mergeCell ref="B6:B7"/>
    <mergeCell ref="A3:B3"/>
    <mergeCell ref="G5:K5"/>
    <mergeCell ref="C4:F4"/>
    <mergeCell ref="G4:K4"/>
    <mergeCell ref="G25:K25"/>
    <mergeCell ref="G26:K26"/>
    <mergeCell ref="C25:F26"/>
    <mergeCell ref="F30:K30"/>
    <mergeCell ref="A30:E30"/>
    <mergeCell ref="E5:E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65"/>
  <sheetViews>
    <sheetView showGridLines="0" topLeftCell="A7" zoomScaleNormal="100" zoomScaleSheetLayoutView="100" workbookViewId="0"/>
  </sheetViews>
  <sheetFormatPr defaultRowHeight="11.25"/>
  <cols>
    <col min="1" max="1" width="8" style="61" customWidth="1"/>
    <col min="2" max="12" width="7.7109375" style="61" customWidth="1"/>
    <col min="13" max="13" width="8.140625" style="61" customWidth="1"/>
    <col min="14" max="15" width="7.7109375" style="61" customWidth="1"/>
    <col min="16" max="16" width="9.140625" style="61" customWidth="1"/>
    <col min="17" max="17" width="8.28515625" style="61" customWidth="1"/>
    <col min="18" max="18" width="9.42578125" style="61" customWidth="1"/>
    <col min="19" max="19" width="9.28515625" style="61" bestFit="1" customWidth="1"/>
    <col min="20" max="20" width="11.42578125" style="61" bestFit="1" customWidth="1"/>
    <col min="21" max="259" width="9.140625" style="61"/>
    <col min="260" max="272" width="10.7109375" style="61" customWidth="1"/>
    <col min="273" max="515" width="9.140625" style="61"/>
    <col min="516" max="528" width="10.7109375" style="61" customWidth="1"/>
    <col min="529" max="771" width="9.140625" style="61"/>
    <col min="772" max="784" width="10.7109375" style="61" customWidth="1"/>
    <col min="785" max="1027" width="9.140625" style="61"/>
    <col min="1028" max="1040" width="10.7109375" style="61" customWidth="1"/>
    <col min="1041" max="1283" width="9.140625" style="61"/>
    <col min="1284" max="1296" width="10.7109375" style="61" customWidth="1"/>
    <col min="1297" max="1539" width="9.140625" style="61"/>
    <col min="1540" max="1552" width="10.7109375" style="61" customWidth="1"/>
    <col min="1553" max="1795" width="9.140625" style="61"/>
    <col min="1796" max="1808" width="10.7109375" style="61" customWidth="1"/>
    <col min="1809" max="2051" width="9.140625" style="61"/>
    <col min="2052" max="2064" width="10.7109375" style="61" customWidth="1"/>
    <col min="2065" max="2307" width="9.140625" style="61"/>
    <col min="2308" max="2320" width="10.7109375" style="61" customWidth="1"/>
    <col min="2321" max="2563" width="9.140625" style="61"/>
    <col min="2564" max="2576" width="10.7109375" style="61" customWidth="1"/>
    <col min="2577" max="2819" width="9.140625" style="61"/>
    <col min="2820" max="2832" width="10.7109375" style="61" customWidth="1"/>
    <col min="2833" max="3075" width="9.140625" style="61"/>
    <col min="3076" max="3088" width="10.7109375" style="61" customWidth="1"/>
    <col min="3089" max="3331" width="9.140625" style="61"/>
    <col min="3332" max="3344" width="10.7109375" style="61" customWidth="1"/>
    <col min="3345" max="3587" width="9.140625" style="61"/>
    <col min="3588" max="3600" width="10.7109375" style="61" customWidth="1"/>
    <col min="3601" max="3843" width="9.140625" style="61"/>
    <col min="3844" max="3856" width="10.7109375" style="61" customWidth="1"/>
    <col min="3857" max="4099" width="9.140625" style="61"/>
    <col min="4100" max="4112" width="10.7109375" style="61" customWidth="1"/>
    <col min="4113" max="4355" width="9.140625" style="61"/>
    <col min="4356" max="4368" width="10.7109375" style="61" customWidth="1"/>
    <col min="4369" max="4611" width="9.140625" style="61"/>
    <col min="4612" max="4624" width="10.7109375" style="61" customWidth="1"/>
    <col min="4625" max="4867" width="9.140625" style="61"/>
    <col min="4868" max="4880" width="10.7109375" style="61" customWidth="1"/>
    <col min="4881" max="5123" width="9.140625" style="61"/>
    <col min="5124" max="5136" width="10.7109375" style="61" customWidth="1"/>
    <col min="5137" max="5379" width="9.140625" style="61"/>
    <col min="5380" max="5392" width="10.7109375" style="61" customWidth="1"/>
    <col min="5393" max="5635" width="9.140625" style="61"/>
    <col min="5636" max="5648" width="10.7109375" style="61" customWidth="1"/>
    <col min="5649" max="5891" width="9.140625" style="61"/>
    <col min="5892" max="5904" width="10.7109375" style="61" customWidth="1"/>
    <col min="5905" max="6147" width="9.140625" style="61"/>
    <col min="6148" max="6160" width="10.7109375" style="61" customWidth="1"/>
    <col min="6161" max="6403" width="9.140625" style="61"/>
    <col min="6404" max="6416" width="10.7109375" style="61" customWidth="1"/>
    <col min="6417" max="6659" width="9.140625" style="61"/>
    <col min="6660" max="6672" width="10.7109375" style="61" customWidth="1"/>
    <col min="6673" max="6915" width="9.140625" style="61"/>
    <col min="6916" max="6928" width="10.7109375" style="61" customWidth="1"/>
    <col min="6929" max="7171" width="9.140625" style="61"/>
    <col min="7172" max="7184" width="10.7109375" style="61" customWidth="1"/>
    <col min="7185" max="7427" width="9.140625" style="61"/>
    <col min="7428" max="7440" width="10.7109375" style="61" customWidth="1"/>
    <col min="7441" max="7683" width="9.140625" style="61"/>
    <col min="7684" max="7696" width="10.7109375" style="61" customWidth="1"/>
    <col min="7697" max="7939" width="9.140625" style="61"/>
    <col min="7940" max="7952" width="10.7109375" style="61" customWidth="1"/>
    <col min="7953" max="8195" width="9.140625" style="61"/>
    <col min="8196" max="8208" width="10.7109375" style="61" customWidth="1"/>
    <col min="8209" max="8451" width="9.140625" style="61"/>
    <col min="8452" max="8464" width="10.7109375" style="61" customWidth="1"/>
    <col min="8465" max="8707" width="9.140625" style="61"/>
    <col min="8708" max="8720" width="10.7109375" style="61" customWidth="1"/>
    <col min="8721" max="8963" width="9.140625" style="61"/>
    <col min="8964" max="8976" width="10.7109375" style="61" customWidth="1"/>
    <col min="8977" max="9219" width="9.140625" style="61"/>
    <col min="9220" max="9232" width="10.7109375" style="61" customWidth="1"/>
    <col min="9233" max="9475" width="9.140625" style="61"/>
    <col min="9476" max="9488" width="10.7109375" style="61" customWidth="1"/>
    <col min="9489" max="9731" width="9.140625" style="61"/>
    <col min="9732" max="9744" width="10.7109375" style="61" customWidth="1"/>
    <col min="9745" max="9987" width="9.140625" style="61"/>
    <col min="9988" max="10000" width="10.7109375" style="61" customWidth="1"/>
    <col min="10001" max="10243" width="9.140625" style="61"/>
    <col min="10244" max="10256" width="10.7109375" style="61" customWidth="1"/>
    <col min="10257" max="10499" width="9.140625" style="61"/>
    <col min="10500" max="10512" width="10.7109375" style="61" customWidth="1"/>
    <col min="10513" max="10755" width="9.140625" style="61"/>
    <col min="10756" max="10768" width="10.7109375" style="61" customWidth="1"/>
    <col min="10769" max="11011" width="9.140625" style="61"/>
    <col min="11012" max="11024" width="10.7109375" style="61" customWidth="1"/>
    <col min="11025" max="11267" width="9.140625" style="61"/>
    <col min="11268" max="11280" width="10.7109375" style="61" customWidth="1"/>
    <col min="11281" max="11523" width="9.140625" style="61"/>
    <col min="11524" max="11536" width="10.7109375" style="61" customWidth="1"/>
    <col min="11537" max="11779" width="9.140625" style="61"/>
    <col min="11780" max="11792" width="10.7109375" style="61" customWidth="1"/>
    <col min="11793" max="12035" width="9.140625" style="61"/>
    <col min="12036" max="12048" width="10.7109375" style="61" customWidth="1"/>
    <col min="12049" max="12291" width="9.140625" style="61"/>
    <col min="12292" max="12304" width="10.7109375" style="61" customWidth="1"/>
    <col min="12305" max="12547" width="9.140625" style="61"/>
    <col min="12548" max="12560" width="10.7109375" style="61" customWidth="1"/>
    <col min="12561" max="12803" width="9.140625" style="61"/>
    <col min="12804" max="12816" width="10.7109375" style="61" customWidth="1"/>
    <col min="12817" max="13059" width="9.140625" style="61"/>
    <col min="13060" max="13072" width="10.7109375" style="61" customWidth="1"/>
    <col min="13073" max="13315" width="9.140625" style="61"/>
    <col min="13316" max="13328" width="10.7109375" style="61" customWidth="1"/>
    <col min="13329" max="13571" width="9.140625" style="61"/>
    <col min="13572" max="13584" width="10.7109375" style="61" customWidth="1"/>
    <col min="13585" max="13827" width="9.140625" style="61"/>
    <col min="13828" max="13840" width="10.7109375" style="61" customWidth="1"/>
    <col min="13841" max="14083" width="9.140625" style="61"/>
    <col min="14084" max="14096" width="10.7109375" style="61" customWidth="1"/>
    <col min="14097" max="14339" width="9.140625" style="61"/>
    <col min="14340" max="14352" width="10.7109375" style="61" customWidth="1"/>
    <col min="14353" max="14595" width="9.140625" style="61"/>
    <col min="14596" max="14608" width="10.7109375" style="61" customWidth="1"/>
    <col min="14609" max="14851" width="9.140625" style="61"/>
    <col min="14852" max="14864" width="10.7109375" style="61" customWidth="1"/>
    <col min="14865" max="15107" width="9.140625" style="61"/>
    <col min="15108" max="15120" width="10.7109375" style="61" customWidth="1"/>
    <col min="15121" max="15363" width="9.140625" style="61"/>
    <col min="15364" max="15376" width="10.7109375" style="61" customWidth="1"/>
    <col min="15377" max="15619" width="9.140625" style="61"/>
    <col min="15620" max="15632" width="10.7109375" style="61" customWidth="1"/>
    <col min="15633" max="15875" width="9.140625" style="61"/>
    <col min="15876" max="15888" width="10.7109375" style="61" customWidth="1"/>
    <col min="15889" max="16131" width="9.140625" style="61"/>
    <col min="16132" max="16144" width="10.7109375" style="61" customWidth="1"/>
    <col min="16145" max="16384" width="9.140625" style="61"/>
  </cols>
  <sheetData>
    <row r="1" spans="1:22" ht="15.75">
      <c r="A1" s="673" t="s">
        <v>257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</row>
    <row r="2" spans="1:22" ht="6" customHeight="1">
      <c r="A2" s="760"/>
      <c r="B2" s="761"/>
      <c r="C2" s="761"/>
      <c r="D2" s="761"/>
      <c r="E2" s="761"/>
      <c r="F2" s="761"/>
      <c r="G2" s="761"/>
      <c r="H2" s="761"/>
      <c r="I2" s="761"/>
      <c r="J2" s="200"/>
      <c r="K2" s="199"/>
      <c r="L2" s="199"/>
      <c r="M2" s="199"/>
      <c r="N2" s="199"/>
      <c r="O2" s="199"/>
      <c r="P2" s="199"/>
      <c r="Q2" s="199"/>
      <c r="R2" s="199"/>
    </row>
    <row r="3" spans="1:22" ht="35.1" customHeight="1">
      <c r="A3" s="670">
        <f>'3.1'!D4</f>
        <v>2021</v>
      </c>
      <c r="B3" s="670"/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</row>
    <row r="4" spans="1:22" ht="35.1" customHeight="1">
      <c r="A4" s="689" t="s">
        <v>280</v>
      </c>
      <c r="B4" s="689"/>
      <c r="C4" s="689"/>
      <c r="D4" s="68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</row>
    <row r="5" spans="1:22" ht="63" customHeight="1">
      <c r="A5" s="399" t="s">
        <v>210</v>
      </c>
      <c r="B5" s="300" t="s">
        <v>79</v>
      </c>
      <c r="C5" s="301" t="s">
        <v>80</v>
      </c>
      <c r="D5" s="300" t="s">
        <v>81</v>
      </c>
      <c r="E5" s="301" t="s">
        <v>105</v>
      </c>
      <c r="F5" s="300" t="s">
        <v>82</v>
      </c>
      <c r="G5" s="301" t="s">
        <v>83</v>
      </c>
      <c r="H5" s="300" t="s">
        <v>84</v>
      </c>
      <c r="I5" s="301" t="s">
        <v>85</v>
      </c>
      <c r="J5" s="300" t="s">
        <v>86</v>
      </c>
      <c r="K5" s="301" t="s">
        <v>87</v>
      </c>
      <c r="L5" s="300" t="s">
        <v>88</v>
      </c>
      <c r="M5" s="301" t="s">
        <v>89</v>
      </c>
      <c r="N5" s="300" t="s">
        <v>90</v>
      </c>
      <c r="O5" s="478" t="s">
        <v>91</v>
      </c>
      <c r="P5" s="302" t="s">
        <v>92</v>
      </c>
      <c r="Q5" s="302" t="s">
        <v>110</v>
      </c>
      <c r="R5" s="300" t="s">
        <v>93</v>
      </c>
    </row>
    <row r="6" spans="1:22" ht="15" customHeight="1">
      <c r="A6" s="400" t="s">
        <v>212</v>
      </c>
      <c r="B6" s="64">
        <v>42816.894030000003</v>
      </c>
      <c r="C6" s="129">
        <v>164778.19999999998</v>
      </c>
      <c r="D6" s="65">
        <v>65127.9</v>
      </c>
      <c r="E6" s="106">
        <v>51366</v>
      </c>
      <c r="F6" s="65">
        <v>50993.399999999994</v>
      </c>
      <c r="G6" s="106">
        <v>120790.18799999999</v>
      </c>
      <c r="H6" s="65">
        <v>73067.600000000006</v>
      </c>
      <c r="I6" s="106">
        <v>56073.899999999994</v>
      </c>
      <c r="J6" s="65">
        <v>54778.799999999996</v>
      </c>
      <c r="K6" s="129">
        <v>138845.26360632022</v>
      </c>
      <c r="L6" s="64">
        <v>155489.85500000001</v>
      </c>
      <c r="M6" s="106">
        <v>163880.55600000001</v>
      </c>
      <c r="N6" s="65">
        <v>50726.123960000004</v>
      </c>
      <c r="O6" s="386">
        <v>63120.600000000006</v>
      </c>
      <c r="P6" s="130">
        <v>1251855.2805963203</v>
      </c>
      <c r="Q6" s="130">
        <v>21253.869455344007</v>
      </c>
      <c r="R6" s="401">
        <v>1273109.1500516643</v>
      </c>
      <c r="S6" s="62"/>
      <c r="T6" s="197"/>
      <c r="U6" s="197"/>
      <c r="V6" s="197"/>
    </row>
    <row r="7" spans="1:22" ht="15" customHeight="1">
      <c r="A7" s="402" t="s">
        <v>213</v>
      </c>
      <c r="B7" s="64">
        <v>36475.565070000004</v>
      </c>
      <c r="C7" s="107">
        <v>151199.69999999998</v>
      </c>
      <c r="D7" s="65">
        <v>65446.9</v>
      </c>
      <c r="E7" s="107">
        <v>46785.799999999996</v>
      </c>
      <c r="F7" s="65">
        <v>45634.600000000006</v>
      </c>
      <c r="G7" s="107">
        <v>111928.795</v>
      </c>
      <c r="H7" s="65">
        <v>66502.200000000012</v>
      </c>
      <c r="I7" s="107">
        <v>50085.5</v>
      </c>
      <c r="J7" s="65">
        <v>50600.3</v>
      </c>
      <c r="K7" s="131">
        <v>128401.12360841112</v>
      </c>
      <c r="L7" s="65">
        <v>139718.89799999999</v>
      </c>
      <c r="M7" s="107">
        <v>146558.05799999999</v>
      </c>
      <c r="N7" s="65">
        <v>46225.322919999999</v>
      </c>
      <c r="O7" s="65">
        <v>57799.7</v>
      </c>
      <c r="P7" s="132">
        <v>1143362.4625984111</v>
      </c>
      <c r="Q7" s="132">
        <v>21844.296182222643</v>
      </c>
      <c r="R7" s="403">
        <v>1165206.7587806338</v>
      </c>
      <c r="S7" s="52"/>
      <c r="T7" s="197"/>
      <c r="U7" s="197"/>
      <c r="V7" s="197"/>
    </row>
    <row r="8" spans="1:22" ht="15" customHeight="1">
      <c r="A8" s="404" t="s">
        <v>214</v>
      </c>
      <c r="B8" s="108">
        <v>35563.185880000005</v>
      </c>
      <c r="C8" s="109">
        <v>134961.5</v>
      </c>
      <c r="D8" s="110">
        <v>68355.5</v>
      </c>
      <c r="E8" s="109">
        <v>42365.100000000006</v>
      </c>
      <c r="F8" s="110">
        <v>41212.300000000003</v>
      </c>
      <c r="G8" s="109">
        <v>103576.481</v>
      </c>
      <c r="H8" s="110">
        <v>58858.1</v>
      </c>
      <c r="I8" s="109">
        <v>45486.400000000001</v>
      </c>
      <c r="J8" s="110">
        <v>46405.399999999994</v>
      </c>
      <c r="K8" s="133">
        <v>110076.88595523615</v>
      </c>
      <c r="L8" s="110">
        <v>127679.39599999999</v>
      </c>
      <c r="M8" s="109">
        <v>159075.67499999996</v>
      </c>
      <c r="N8" s="110">
        <v>41502.144110000001</v>
      </c>
      <c r="O8" s="66">
        <v>55284.7</v>
      </c>
      <c r="P8" s="134">
        <v>1070402.7679452361</v>
      </c>
      <c r="Q8" s="134">
        <v>20771.465420680026</v>
      </c>
      <c r="R8" s="110">
        <v>1091174.2333659162</v>
      </c>
      <c r="S8" s="196"/>
      <c r="T8" s="197"/>
      <c r="U8" s="197"/>
      <c r="V8" s="197"/>
    </row>
    <row r="9" spans="1:22" ht="15" customHeight="1">
      <c r="A9" s="400" t="s">
        <v>215</v>
      </c>
      <c r="B9" s="64">
        <v>29086.92211</v>
      </c>
      <c r="C9" s="106">
        <v>99524</v>
      </c>
      <c r="D9" s="65">
        <v>61550.2</v>
      </c>
      <c r="E9" s="106">
        <v>32470.2</v>
      </c>
      <c r="F9" s="65">
        <v>32023.8</v>
      </c>
      <c r="G9" s="106">
        <v>84242.546000000002</v>
      </c>
      <c r="H9" s="65">
        <v>45024.700000000004</v>
      </c>
      <c r="I9" s="106">
        <v>35091.4</v>
      </c>
      <c r="J9" s="65">
        <v>36538.299999999996</v>
      </c>
      <c r="K9" s="129">
        <v>82667.128255914722</v>
      </c>
      <c r="L9" s="65">
        <v>106147.62699999999</v>
      </c>
      <c r="M9" s="106">
        <v>148589.242</v>
      </c>
      <c r="N9" s="65">
        <v>31696.424879999999</v>
      </c>
      <c r="O9" s="386">
        <v>42215.9</v>
      </c>
      <c r="P9" s="130">
        <v>866868.39024591469</v>
      </c>
      <c r="Q9" s="130">
        <v>15347.523094243934</v>
      </c>
      <c r="R9" s="401">
        <v>882215.91334015864</v>
      </c>
      <c r="S9" s="52"/>
      <c r="T9" s="197"/>
      <c r="U9" s="197"/>
      <c r="V9" s="197"/>
    </row>
    <row r="10" spans="1:22" ht="15" customHeight="1">
      <c r="A10" s="402" t="s">
        <v>216</v>
      </c>
      <c r="B10" s="64">
        <v>20745.174329999994</v>
      </c>
      <c r="C10" s="107">
        <v>59309</v>
      </c>
      <c r="D10" s="65">
        <v>58124.1</v>
      </c>
      <c r="E10" s="107">
        <v>21945.899999999998</v>
      </c>
      <c r="F10" s="65">
        <v>22418.100000000002</v>
      </c>
      <c r="G10" s="107">
        <v>62838.266999999993</v>
      </c>
      <c r="H10" s="65">
        <v>31697.4</v>
      </c>
      <c r="I10" s="107">
        <v>25170.2</v>
      </c>
      <c r="J10" s="65">
        <v>25831.099999999995</v>
      </c>
      <c r="K10" s="131">
        <v>51347.901146507407</v>
      </c>
      <c r="L10" s="65">
        <v>76167.627000000008</v>
      </c>
      <c r="M10" s="107">
        <v>70083.296999999991</v>
      </c>
      <c r="N10" s="65">
        <v>21256.63567</v>
      </c>
      <c r="O10" s="65">
        <v>28834.3</v>
      </c>
      <c r="P10" s="132">
        <v>575769.0021465075</v>
      </c>
      <c r="Q10" s="132">
        <v>7351.96297860905</v>
      </c>
      <c r="R10" s="403">
        <v>583120.96512511652</v>
      </c>
      <c r="S10" s="52"/>
      <c r="T10" s="197"/>
      <c r="U10" s="197"/>
      <c r="V10" s="197"/>
    </row>
    <row r="11" spans="1:22" ht="15" customHeight="1">
      <c r="A11" s="404" t="s">
        <v>217</v>
      </c>
      <c r="B11" s="108">
        <v>10743.875100000001</v>
      </c>
      <c r="C11" s="109">
        <v>31233.699999999997</v>
      </c>
      <c r="D11" s="110">
        <v>49316.5</v>
      </c>
      <c r="E11" s="109">
        <v>12391.7</v>
      </c>
      <c r="F11" s="110">
        <v>11476</v>
      </c>
      <c r="G11" s="109">
        <v>43813.268000000004</v>
      </c>
      <c r="H11" s="110">
        <v>18696.399999999998</v>
      </c>
      <c r="I11" s="109">
        <v>15661.499999999998</v>
      </c>
      <c r="J11" s="110">
        <v>15454.7</v>
      </c>
      <c r="K11" s="133">
        <v>20041.882590060821</v>
      </c>
      <c r="L11" s="110">
        <v>53093.036</v>
      </c>
      <c r="M11" s="109">
        <v>100602.20999999999</v>
      </c>
      <c r="N11" s="110">
        <v>12266.714909999997</v>
      </c>
      <c r="O11" s="66">
        <v>18090.699999999997</v>
      </c>
      <c r="P11" s="134">
        <v>412882.18660006084</v>
      </c>
      <c r="Q11" s="134">
        <v>2377.3943544282847</v>
      </c>
      <c r="R11" s="110">
        <v>415259.58095448912</v>
      </c>
      <c r="S11" s="52"/>
      <c r="T11" s="197"/>
      <c r="U11" s="197"/>
      <c r="V11" s="197"/>
    </row>
    <row r="12" spans="1:22" ht="15" customHeight="1">
      <c r="A12" s="400" t="s">
        <v>218</v>
      </c>
      <c r="B12" s="64"/>
      <c r="C12" s="106"/>
      <c r="D12" s="65"/>
      <c r="E12" s="106"/>
      <c r="F12" s="65"/>
      <c r="G12" s="106"/>
      <c r="H12" s="65"/>
      <c r="I12" s="106"/>
      <c r="J12" s="65"/>
      <c r="K12" s="129"/>
      <c r="L12" s="65"/>
      <c r="M12" s="106"/>
      <c r="N12" s="65"/>
      <c r="O12" s="386"/>
      <c r="P12" s="130"/>
      <c r="Q12" s="130"/>
      <c r="R12" s="401"/>
      <c r="S12" s="52"/>
      <c r="T12" s="197"/>
      <c r="U12" s="197"/>
      <c r="V12" s="197"/>
    </row>
    <row r="13" spans="1:22" ht="15" customHeight="1">
      <c r="A13" s="402" t="s">
        <v>219</v>
      </c>
      <c r="B13" s="64"/>
      <c r="C13" s="107"/>
      <c r="D13" s="65"/>
      <c r="E13" s="107"/>
      <c r="F13" s="65"/>
      <c r="G13" s="107"/>
      <c r="H13" s="65"/>
      <c r="I13" s="107"/>
      <c r="J13" s="65"/>
      <c r="K13" s="131"/>
      <c r="L13" s="65"/>
      <c r="M13" s="107"/>
      <c r="N13" s="65"/>
      <c r="O13" s="65"/>
      <c r="P13" s="132"/>
      <c r="Q13" s="132"/>
      <c r="R13" s="403"/>
      <c r="S13" s="52"/>
      <c r="T13" s="197"/>
      <c r="U13" s="197"/>
      <c r="V13" s="197"/>
    </row>
    <row r="14" spans="1:22" ht="15" customHeight="1">
      <c r="A14" s="404" t="s">
        <v>220</v>
      </c>
      <c r="B14" s="108"/>
      <c r="C14" s="109"/>
      <c r="D14" s="110"/>
      <c r="E14" s="109"/>
      <c r="F14" s="110"/>
      <c r="G14" s="109"/>
      <c r="H14" s="110"/>
      <c r="I14" s="109"/>
      <c r="J14" s="110"/>
      <c r="K14" s="133"/>
      <c r="L14" s="110"/>
      <c r="M14" s="109"/>
      <c r="N14" s="110"/>
      <c r="O14" s="66"/>
      <c r="P14" s="134"/>
      <c r="Q14" s="134"/>
      <c r="R14" s="110"/>
      <c r="S14" s="52"/>
      <c r="T14" s="197"/>
      <c r="U14" s="197"/>
      <c r="V14" s="197"/>
    </row>
    <row r="15" spans="1:22" ht="15" customHeight="1">
      <c r="A15" s="400" t="s">
        <v>221</v>
      </c>
      <c r="B15" s="64"/>
      <c r="C15" s="106"/>
      <c r="D15" s="65"/>
      <c r="E15" s="106"/>
      <c r="F15" s="65"/>
      <c r="G15" s="106"/>
      <c r="H15" s="65"/>
      <c r="I15" s="106"/>
      <c r="J15" s="65"/>
      <c r="K15" s="129"/>
      <c r="L15" s="65"/>
      <c r="M15" s="106"/>
      <c r="N15" s="65"/>
      <c r="O15" s="386"/>
      <c r="P15" s="130"/>
      <c r="Q15" s="130"/>
      <c r="R15" s="401"/>
      <c r="S15" s="52"/>
      <c r="T15" s="197"/>
      <c r="U15" s="197"/>
      <c r="V15" s="197"/>
    </row>
    <row r="16" spans="1:22" ht="15" customHeight="1">
      <c r="A16" s="402" t="s">
        <v>222</v>
      </c>
      <c r="B16" s="64"/>
      <c r="C16" s="107"/>
      <c r="D16" s="65"/>
      <c r="E16" s="107"/>
      <c r="F16" s="65"/>
      <c r="G16" s="107"/>
      <c r="H16" s="65"/>
      <c r="I16" s="107"/>
      <c r="J16" s="65"/>
      <c r="K16" s="131"/>
      <c r="L16" s="65"/>
      <c r="M16" s="107"/>
      <c r="N16" s="65"/>
      <c r="O16" s="65"/>
      <c r="P16" s="132"/>
      <c r="Q16" s="132"/>
      <c r="R16" s="403"/>
      <c r="S16" s="52"/>
      <c r="T16" s="197"/>
      <c r="U16" s="197"/>
      <c r="V16" s="197"/>
    </row>
    <row r="17" spans="1:22" ht="15" customHeight="1">
      <c r="A17" s="404" t="s">
        <v>223</v>
      </c>
      <c r="B17" s="108"/>
      <c r="C17" s="109"/>
      <c r="D17" s="110"/>
      <c r="E17" s="109"/>
      <c r="F17" s="110"/>
      <c r="G17" s="109"/>
      <c r="H17" s="110"/>
      <c r="I17" s="109"/>
      <c r="J17" s="110"/>
      <c r="K17" s="133"/>
      <c r="L17" s="110"/>
      <c r="M17" s="109"/>
      <c r="N17" s="110"/>
      <c r="O17" s="66"/>
      <c r="P17" s="134"/>
      <c r="Q17" s="134"/>
      <c r="R17" s="110"/>
      <c r="S17" s="52"/>
      <c r="T17" s="197"/>
      <c r="U17" s="197"/>
      <c r="V17" s="197"/>
    </row>
    <row r="18" spans="1:22" ht="15" customHeight="1">
      <c r="A18" s="531" t="s">
        <v>52</v>
      </c>
      <c r="B18" s="513">
        <f>SUM(B6:B8)</f>
        <v>114855.64498000001</v>
      </c>
      <c r="C18" s="525">
        <f>SUM(C6:C8)</f>
        <v>450939.39999999997</v>
      </c>
      <c r="D18" s="513">
        <f t="shared" ref="D18:J18" si="0">SUM(D6:D8)</f>
        <v>198930.3</v>
      </c>
      <c r="E18" s="525">
        <f t="shared" si="0"/>
        <v>140516.9</v>
      </c>
      <c r="F18" s="513">
        <f t="shared" si="0"/>
        <v>137840.29999999999</v>
      </c>
      <c r="G18" s="525">
        <f t="shared" si="0"/>
        <v>336295.46400000004</v>
      </c>
      <c r="H18" s="513">
        <f t="shared" si="0"/>
        <v>198427.90000000002</v>
      </c>
      <c r="I18" s="525">
        <f t="shared" si="0"/>
        <v>151645.79999999999</v>
      </c>
      <c r="J18" s="513">
        <f t="shared" si="0"/>
        <v>151784.5</v>
      </c>
      <c r="K18" s="525">
        <f>SUM(K6:K8)</f>
        <v>377323.27316996746</v>
      </c>
      <c r="L18" s="513">
        <f t="shared" ref="L18:R18" si="1">SUM(L6:L8)</f>
        <v>422888.14900000003</v>
      </c>
      <c r="M18" s="525">
        <f t="shared" si="1"/>
        <v>469514.28899999999</v>
      </c>
      <c r="N18" s="513">
        <f t="shared" si="1"/>
        <v>138453.59099</v>
      </c>
      <c r="O18" s="514">
        <f t="shared" si="1"/>
        <v>176205</v>
      </c>
      <c r="P18" s="524">
        <f t="shared" si="1"/>
        <v>3465620.5111399675</v>
      </c>
      <c r="Q18" s="524">
        <f t="shared" si="1"/>
        <v>63869.631058246676</v>
      </c>
      <c r="R18" s="515">
        <f t="shared" si="1"/>
        <v>3529490.1421982143</v>
      </c>
    </row>
    <row r="19" spans="1:22" ht="15" customHeight="1">
      <c r="A19" s="532" t="s">
        <v>61</v>
      </c>
      <c r="B19" s="607">
        <f>SUM(B9:B11)</f>
        <v>60575.971539999999</v>
      </c>
      <c r="C19" s="613">
        <f>SUM(C9:C11)</f>
        <v>190066.7</v>
      </c>
      <c r="D19" s="607">
        <f t="shared" ref="D19:J19" si="2">SUM(D9:D11)</f>
        <v>168990.8</v>
      </c>
      <c r="E19" s="613">
        <f t="shared" si="2"/>
        <v>66807.8</v>
      </c>
      <c r="F19" s="607">
        <f t="shared" si="2"/>
        <v>65917.899999999994</v>
      </c>
      <c r="G19" s="613">
        <f t="shared" si="2"/>
        <v>190894.08100000001</v>
      </c>
      <c r="H19" s="607">
        <f t="shared" si="2"/>
        <v>95418.5</v>
      </c>
      <c r="I19" s="613">
        <f t="shared" si="2"/>
        <v>75923.100000000006</v>
      </c>
      <c r="J19" s="607">
        <f t="shared" si="2"/>
        <v>77824.099999999991</v>
      </c>
      <c r="K19" s="613">
        <f>SUM(K9:K11)</f>
        <v>154056.91199248296</v>
      </c>
      <c r="L19" s="607">
        <f t="shared" ref="L19:R19" si="3">SUM(L9:L11)</f>
        <v>235408.29</v>
      </c>
      <c r="M19" s="613">
        <f t="shared" si="3"/>
        <v>319274.74899999995</v>
      </c>
      <c r="N19" s="607">
        <f t="shared" si="3"/>
        <v>65219.77545999999</v>
      </c>
      <c r="O19" s="607">
        <f t="shared" si="3"/>
        <v>89140.9</v>
      </c>
      <c r="P19" s="612">
        <f t="shared" si="3"/>
        <v>1855519.578992483</v>
      </c>
      <c r="Q19" s="612">
        <f t="shared" si="3"/>
        <v>25076.880427281267</v>
      </c>
      <c r="R19" s="606">
        <f t="shared" si="3"/>
        <v>1880596.4594197643</v>
      </c>
    </row>
    <row r="20" spans="1:22" ht="15" customHeight="1">
      <c r="A20" s="532" t="s">
        <v>73</v>
      </c>
      <c r="B20" s="576">
        <f>SUM(B12:B14)</f>
        <v>0</v>
      </c>
      <c r="C20" s="584">
        <f>SUM(C12:C14)</f>
        <v>0</v>
      </c>
      <c r="D20" s="576">
        <f t="shared" ref="D20:J20" si="4">SUM(D12:D14)</f>
        <v>0</v>
      </c>
      <c r="E20" s="584">
        <f t="shared" si="4"/>
        <v>0</v>
      </c>
      <c r="F20" s="576">
        <f t="shared" si="4"/>
        <v>0</v>
      </c>
      <c r="G20" s="584">
        <f t="shared" si="4"/>
        <v>0</v>
      </c>
      <c r="H20" s="576">
        <f t="shared" si="4"/>
        <v>0</v>
      </c>
      <c r="I20" s="584">
        <f t="shared" si="4"/>
        <v>0</v>
      </c>
      <c r="J20" s="576">
        <f t="shared" si="4"/>
        <v>0</v>
      </c>
      <c r="K20" s="584">
        <f>SUM(K12:K14)</f>
        <v>0</v>
      </c>
      <c r="L20" s="576">
        <f t="shared" ref="L20:R20" si="5">SUM(L12:L14)</f>
        <v>0</v>
      </c>
      <c r="M20" s="584">
        <f t="shared" si="5"/>
        <v>0</v>
      </c>
      <c r="N20" s="576">
        <f t="shared" si="5"/>
        <v>0</v>
      </c>
      <c r="O20" s="576">
        <f t="shared" si="5"/>
        <v>0</v>
      </c>
      <c r="P20" s="583">
        <f t="shared" si="5"/>
        <v>0</v>
      </c>
      <c r="Q20" s="583">
        <f t="shared" si="5"/>
        <v>0</v>
      </c>
      <c r="R20" s="575">
        <f t="shared" si="5"/>
        <v>0</v>
      </c>
    </row>
    <row r="21" spans="1:22" ht="15" customHeight="1">
      <c r="A21" s="533" t="s">
        <v>62</v>
      </c>
      <c r="B21" s="577">
        <f>SUM(B15:B17)</f>
        <v>0</v>
      </c>
      <c r="C21" s="586">
        <f>SUM(C15:C17)</f>
        <v>0</v>
      </c>
      <c r="D21" s="577">
        <f t="shared" ref="D21:J21" si="6">SUM(D15:D17)</f>
        <v>0</v>
      </c>
      <c r="E21" s="586">
        <f t="shared" si="6"/>
        <v>0</v>
      </c>
      <c r="F21" s="577">
        <f t="shared" si="6"/>
        <v>0</v>
      </c>
      <c r="G21" s="586">
        <f t="shared" si="6"/>
        <v>0</v>
      </c>
      <c r="H21" s="577">
        <f t="shared" si="6"/>
        <v>0</v>
      </c>
      <c r="I21" s="586">
        <f t="shared" si="6"/>
        <v>0</v>
      </c>
      <c r="J21" s="577">
        <f t="shared" si="6"/>
        <v>0</v>
      </c>
      <c r="K21" s="586">
        <f>SUM(K15:K17)</f>
        <v>0</v>
      </c>
      <c r="L21" s="577">
        <f t="shared" ref="L21:R21" si="7">SUM(L15:L17)</f>
        <v>0</v>
      </c>
      <c r="M21" s="586">
        <f t="shared" si="7"/>
        <v>0</v>
      </c>
      <c r="N21" s="577">
        <f t="shared" si="7"/>
        <v>0</v>
      </c>
      <c r="O21" s="578">
        <f t="shared" si="7"/>
        <v>0</v>
      </c>
      <c r="P21" s="585">
        <f t="shared" si="7"/>
        <v>0</v>
      </c>
      <c r="Q21" s="585">
        <f t="shared" si="7"/>
        <v>0</v>
      </c>
      <c r="R21" s="577">
        <f t="shared" si="7"/>
        <v>0</v>
      </c>
    </row>
    <row r="22" spans="1:22" ht="15" customHeight="1">
      <c r="A22" s="534" t="s">
        <v>63</v>
      </c>
      <c r="B22" s="64">
        <f>SUM(B6:B11)</f>
        <v>175431.61652000004</v>
      </c>
      <c r="C22" s="129">
        <f>SUM(C6:C11)</f>
        <v>641006.09999999986</v>
      </c>
      <c r="D22" s="64">
        <f t="shared" ref="D22:J22" si="8">SUM(D6:D11)</f>
        <v>367921.1</v>
      </c>
      <c r="E22" s="129">
        <f t="shared" si="8"/>
        <v>207324.7</v>
      </c>
      <c r="F22" s="64">
        <f t="shared" si="8"/>
        <v>203758.19999999998</v>
      </c>
      <c r="G22" s="129">
        <f t="shared" si="8"/>
        <v>527189.54500000004</v>
      </c>
      <c r="H22" s="64">
        <f t="shared" si="8"/>
        <v>293846.40000000008</v>
      </c>
      <c r="I22" s="129">
        <f t="shared" si="8"/>
        <v>227568.9</v>
      </c>
      <c r="J22" s="64">
        <f t="shared" si="8"/>
        <v>229608.6</v>
      </c>
      <c r="K22" s="129">
        <f>SUM(K6:K11)</f>
        <v>531380.18516245042</v>
      </c>
      <c r="L22" s="64">
        <f t="shared" ref="L22:R22" si="9">SUM(L6:L11)</f>
        <v>658296.43900000001</v>
      </c>
      <c r="M22" s="129">
        <f t="shared" si="9"/>
        <v>788789.03799999994</v>
      </c>
      <c r="N22" s="64">
        <f t="shared" si="9"/>
        <v>203673.36645</v>
      </c>
      <c r="O22" s="609">
        <f t="shared" si="9"/>
        <v>265345.89999999997</v>
      </c>
      <c r="P22" s="614">
        <f t="shared" si="9"/>
        <v>5321140.0901324507</v>
      </c>
      <c r="Q22" s="614">
        <f t="shared" si="9"/>
        <v>88946.511485527939</v>
      </c>
      <c r="R22" s="610">
        <f t="shared" si="9"/>
        <v>5410086.6016179789</v>
      </c>
    </row>
    <row r="23" spans="1:22" ht="15" customHeight="1">
      <c r="A23" s="535" t="s">
        <v>64</v>
      </c>
      <c r="B23" s="581">
        <f>SUM(B12:B17)</f>
        <v>0</v>
      </c>
      <c r="C23" s="590">
        <f>SUM(C12:C17)</f>
        <v>0</v>
      </c>
      <c r="D23" s="581">
        <f t="shared" ref="D23:J23" si="10">SUM(D12:D17)</f>
        <v>0</v>
      </c>
      <c r="E23" s="590">
        <f t="shared" si="10"/>
        <v>0</v>
      </c>
      <c r="F23" s="581">
        <f t="shared" si="10"/>
        <v>0</v>
      </c>
      <c r="G23" s="590">
        <f t="shared" si="10"/>
        <v>0</v>
      </c>
      <c r="H23" s="581">
        <f t="shared" si="10"/>
        <v>0</v>
      </c>
      <c r="I23" s="590">
        <f t="shared" si="10"/>
        <v>0</v>
      </c>
      <c r="J23" s="581">
        <f t="shared" si="10"/>
        <v>0</v>
      </c>
      <c r="K23" s="590">
        <f>SUM(K12:K17)</f>
        <v>0</v>
      </c>
      <c r="L23" s="581">
        <f t="shared" ref="L23:R23" si="11">SUM(L12:L17)</f>
        <v>0</v>
      </c>
      <c r="M23" s="590">
        <f t="shared" si="11"/>
        <v>0</v>
      </c>
      <c r="N23" s="581">
        <f t="shared" si="11"/>
        <v>0</v>
      </c>
      <c r="O23" s="582">
        <f t="shared" si="11"/>
        <v>0</v>
      </c>
      <c r="P23" s="589">
        <f t="shared" si="11"/>
        <v>0</v>
      </c>
      <c r="Q23" s="589">
        <f t="shared" si="11"/>
        <v>0</v>
      </c>
      <c r="R23" s="581">
        <f t="shared" si="11"/>
        <v>0</v>
      </c>
    </row>
    <row r="24" spans="1:22" ht="15" customHeight="1">
      <c r="A24" s="536" t="s">
        <v>224</v>
      </c>
      <c r="B24" s="579">
        <f>SUM(B6:B17)</f>
        <v>175431.61652000004</v>
      </c>
      <c r="C24" s="588">
        <f>SUM(C6:C17)</f>
        <v>641006.09999999986</v>
      </c>
      <c r="D24" s="579">
        <f t="shared" ref="D24:J24" si="12">SUM(D6:D17)</f>
        <v>367921.1</v>
      </c>
      <c r="E24" s="588">
        <f t="shared" si="12"/>
        <v>207324.7</v>
      </c>
      <c r="F24" s="579">
        <f t="shared" si="12"/>
        <v>203758.19999999998</v>
      </c>
      <c r="G24" s="588">
        <f t="shared" si="12"/>
        <v>527189.54500000004</v>
      </c>
      <c r="H24" s="579">
        <f t="shared" si="12"/>
        <v>293846.40000000008</v>
      </c>
      <c r="I24" s="588">
        <f t="shared" si="12"/>
        <v>227568.9</v>
      </c>
      <c r="J24" s="579">
        <f t="shared" si="12"/>
        <v>229608.6</v>
      </c>
      <c r="K24" s="588">
        <f>SUM(K6:K17)</f>
        <v>531380.18516245042</v>
      </c>
      <c r="L24" s="579">
        <f t="shared" ref="L24:R24" si="13">SUM(L6:L17)</f>
        <v>658296.43900000001</v>
      </c>
      <c r="M24" s="588">
        <f t="shared" si="13"/>
        <v>788789.03799999994</v>
      </c>
      <c r="N24" s="579">
        <f t="shared" si="13"/>
        <v>203673.36645</v>
      </c>
      <c r="O24" s="580">
        <f t="shared" si="13"/>
        <v>265345.89999999997</v>
      </c>
      <c r="P24" s="587">
        <f t="shared" si="13"/>
        <v>5321140.0901324507</v>
      </c>
      <c r="Q24" s="587">
        <f t="shared" si="13"/>
        <v>88946.511485527939</v>
      </c>
      <c r="R24" s="579">
        <f t="shared" si="13"/>
        <v>5410086.6016179789</v>
      </c>
    </row>
    <row r="26" spans="1:22" ht="12" customHeight="1">
      <c r="A26" s="143"/>
      <c r="B26" s="143"/>
      <c r="C26" s="143"/>
      <c r="H26" s="143"/>
      <c r="I26" s="143"/>
      <c r="J26" s="143"/>
      <c r="K26" s="143"/>
      <c r="O26" s="143"/>
      <c r="P26" s="143"/>
      <c r="Q26" s="143"/>
      <c r="R26" s="143"/>
    </row>
    <row r="27" spans="1:22" ht="12" customHeight="1">
      <c r="E27" s="63"/>
      <c r="F27" s="63"/>
      <c r="G27" s="63"/>
      <c r="H27" s="63"/>
      <c r="L27" s="63"/>
      <c r="M27" s="63"/>
      <c r="N27" s="63"/>
    </row>
    <row r="28" spans="1:22" ht="12" customHeight="1">
      <c r="E28" s="63"/>
      <c r="F28" s="63"/>
      <c r="G28" s="63"/>
      <c r="L28" s="63"/>
      <c r="M28" s="63"/>
      <c r="N28" s="63"/>
    </row>
    <row r="29" spans="1:22" ht="12" customHeight="1">
      <c r="E29" s="63"/>
      <c r="F29" s="63"/>
      <c r="G29" s="63"/>
      <c r="L29" s="63"/>
      <c r="M29" s="63"/>
      <c r="N29" s="63"/>
    </row>
    <row r="30" spans="1:22" ht="12" customHeight="1">
      <c r="E30" s="63"/>
      <c r="F30" s="63"/>
      <c r="G30" s="63"/>
      <c r="L30" s="63"/>
      <c r="M30" s="63"/>
      <c r="N30" s="63"/>
    </row>
    <row r="31" spans="1:22" ht="12" customHeight="1">
      <c r="E31" s="63"/>
      <c r="F31" s="63"/>
      <c r="G31" s="63"/>
      <c r="L31" s="63"/>
      <c r="M31" s="63"/>
      <c r="N31" s="63"/>
    </row>
    <row r="32" spans="1:22" ht="12" customHeight="1">
      <c r="E32" s="63"/>
      <c r="F32" s="63"/>
      <c r="G32" s="63"/>
      <c r="L32" s="63"/>
      <c r="M32" s="63"/>
      <c r="N32" s="63"/>
    </row>
    <row r="33" spans="1:22" ht="12" customHeight="1">
      <c r="E33" s="63"/>
      <c r="F33" s="63"/>
      <c r="G33" s="63"/>
      <c r="L33" s="63"/>
      <c r="M33" s="63"/>
      <c r="N33" s="63"/>
    </row>
    <row r="34" spans="1:22" ht="12" customHeight="1">
      <c r="E34" s="63"/>
      <c r="F34" s="63"/>
      <c r="G34" s="63"/>
      <c r="L34" s="63"/>
      <c r="M34" s="63"/>
      <c r="N34" s="63"/>
    </row>
    <row r="35" spans="1:22" ht="35.1" customHeight="1">
      <c r="A35" s="670">
        <f>'3.1'!D4</f>
        <v>2021</v>
      </c>
      <c r="B35" s="670"/>
      <c r="C35" s="670"/>
      <c r="D35" s="670"/>
      <c r="E35" s="670"/>
      <c r="F35" s="670"/>
      <c r="G35" s="670"/>
      <c r="H35" s="670"/>
      <c r="I35" s="670"/>
      <c r="J35" s="670"/>
      <c r="K35" s="670"/>
      <c r="L35" s="670"/>
      <c r="M35" s="670"/>
      <c r="N35" s="670"/>
      <c r="O35" s="670"/>
      <c r="P35" s="670"/>
      <c r="Q35" s="670"/>
      <c r="R35" s="670"/>
    </row>
    <row r="36" spans="1:22" ht="35.1" customHeight="1">
      <c r="A36" s="689" t="s">
        <v>281</v>
      </c>
      <c r="B36" s="689"/>
      <c r="C36" s="689"/>
      <c r="D36" s="689"/>
      <c r="E36" s="689"/>
      <c r="F36" s="689"/>
      <c r="G36" s="689"/>
      <c r="H36" s="689"/>
      <c r="I36" s="689"/>
      <c r="J36" s="689"/>
      <c r="K36" s="689"/>
      <c r="L36" s="689"/>
      <c r="M36" s="689"/>
      <c r="N36" s="689"/>
      <c r="O36" s="689"/>
      <c r="P36" s="689"/>
      <c r="Q36" s="689"/>
      <c r="R36" s="689"/>
    </row>
    <row r="37" spans="1:22" ht="63" customHeight="1">
      <c r="A37" s="399" t="s">
        <v>210</v>
      </c>
      <c r="B37" s="300" t="s">
        <v>79</v>
      </c>
      <c r="C37" s="301" t="s">
        <v>80</v>
      </c>
      <c r="D37" s="300" t="s">
        <v>81</v>
      </c>
      <c r="E37" s="301" t="s">
        <v>105</v>
      </c>
      <c r="F37" s="300" t="s">
        <v>82</v>
      </c>
      <c r="G37" s="301" t="s">
        <v>83</v>
      </c>
      <c r="H37" s="300" t="s">
        <v>84</v>
      </c>
      <c r="I37" s="301" t="s">
        <v>85</v>
      </c>
      <c r="J37" s="300" t="s">
        <v>86</v>
      </c>
      <c r="K37" s="301" t="s">
        <v>87</v>
      </c>
      <c r="L37" s="300" t="s">
        <v>88</v>
      </c>
      <c r="M37" s="301" t="s">
        <v>89</v>
      </c>
      <c r="N37" s="300" t="s">
        <v>90</v>
      </c>
      <c r="O37" s="478" t="s">
        <v>91</v>
      </c>
      <c r="P37" s="302" t="s">
        <v>92</v>
      </c>
      <c r="Q37" s="302" t="s">
        <v>110</v>
      </c>
      <c r="R37" s="300" t="s">
        <v>93</v>
      </c>
    </row>
    <row r="38" spans="1:22" ht="15" customHeight="1">
      <c r="A38" s="400" t="s">
        <v>212</v>
      </c>
      <c r="B38" s="64">
        <v>456955.37602999993</v>
      </c>
      <c r="C38" s="129">
        <v>1760602.8403</v>
      </c>
      <c r="D38" s="65">
        <v>695871.49222999997</v>
      </c>
      <c r="E38" s="106">
        <v>548830.24771999987</v>
      </c>
      <c r="F38" s="65">
        <v>544847.20625000005</v>
      </c>
      <c r="G38" s="106">
        <v>1290379.5003499999</v>
      </c>
      <c r="H38" s="65">
        <v>780703.51020000002</v>
      </c>
      <c r="I38" s="106">
        <v>599132.42074000009</v>
      </c>
      <c r="J38" s="65">
        <v>585293.55972999998</v>
      </c>
      <c r="K38" s="129">
        <v>1481429.47171</v>
      </c>
      <c r="L38" s="64">
        <v>1661315.8074920001</v>
      </c>
      <c r="M38" s="106">
        <v>1749892.4741700001</v>
      </c>
      <c r="N38" s="65">
        <v>541920.07699999982</v>
      </c>
      <c r="O38" s="386">
        <v>674422.45608999999</v>
      </c>
      <c r="P38" s="130">
        <v>13371596.440011997</v>
      </c>
      <c r="Q38" s="130">
        <v>227093.644463</v>
      </c>
      <c r="R38" s="401">
        <v>13598690.084474998</v>
      </c>
      <c r="S38" s="62"/>
      <c r="T38" s="197"/>
      <c r="U38" s="197"/>
      <c r="V38" s="197"/>
    </row>
    <row r="39" spans="1:22" ht="15" customHeight="1">
      <c r="A39" s="402" t="s">
        <v>213</v>
      </c>
      <c r="B39" s="64">
        <v>390205.89579999994</v>
      </c>
      <c r="C39" s="107">
        <v>1615848.1601399996</v>
      </c>
      <c r="D39" s="65">
        <v>699421.35522999987</v>
      </c>
      <c r="E39" s="107">
        <v>499992.29269000003</v>
      </c>
      <c r="F39" s="65">
        <v>487690.22876000003</v>
      </c>
      <c r="G39" s="107">
        <v>1195980.7076399999</v>
      </c>
      <c r="H39" s="65">
        <v>710698.37773000007</v>
      </c>
      <c r="I39" s="107">
        <v>535255.76632000005</v>
      </c>
      <c r="J39" s="65">
        <v>540757.98109999998</v>
      </c>
      <c r="K39" s="131">
        <v>1370998.37347</v>
      </c>
      <c r="L39" s="65">
        <v>1493138.8829280001</v>
      </c>
      <c r="M39" s="107">
        <v>1565149.9408600002</v>
      </c>
      <c r="N39" s="65">
        <v>494058.15646999999</v>
      </c>
      <c r="O39" s="65">
        <v>617696.39805000008</v>
      </c>
      <c r="P39" s="132">
        <v>12216892.517188</v>
      </c>
      <c r="Q39" s="132">
        <v>233520.44339458054</v>
      </c>
      <c r="R39" s="403">
        <v>12450412.96058258</v>
      </c>
      <c r="S39" s="52"/>
      <c r="T39" s="197"/>
      <c r="U39" s="197"/>
      <c r="V39" s="197"/>
    </row>
    <row r="40" spans="1:22" ht="15" customHeight="1">
      <c r="A40" s="404" t="s">
        <v>214</v>
      </c>
      <c r="B40" s="108">
        <v>379228.61898000003</v>
      </c>
      <c r="C40" s="109">
        <v>1440326.0883000002</v>
      </c>
      <c r="D40" s="110">
        <v>729497.35586999997</v>
      </c>
      <c r="E40" s="109">
        <v>452125.25514999998</v>
      </c>
      <c r="F40" s="110">
        <v>439823.26665000001</v>
      </c>
      <c r="G40" s="109">
        <v>1105121.7913899999</v>
      </c>
      <c r="H40" s="110">
        <v>628140.75208999997</v>
      </c>
      <c r="I40" s="109">
        <v>485436.50225000002</v>
      </c>
      <c r="J40" s="110">
        <v>495245.38397000014</v>
      </c>
      <c r="K40" s="133">
        <v>1173611.849070074</v>
      </c>
      <c r="L40" s="110">
        <v>1362598.0049459999</v>
      </c>
      <c r="M40" s="109">
        <v>1696670.9270199998</v>
      </c>
      <c r="N40" s="110">
        <v>442874.17975000001</v>
      </c>
      <c r="O40" s="66">
        <v>590005.71216999996</v>
      </c>
      <c r="P40" s="134">
        <v>11420705.687606072</v>
      </c>
      <c r="Q40" s="134">
        <v>221628.64232740572</v>
      </c>
      <c r="R40" s="110">
        <v>11642334.329933478</v>
      </c>
      <c r="S40" s="196"/>
      <c r="T40" s="197"/>
      <c r="U40" s="197"/>
      <c r="V40" s="197"/>
    </row>
    <row r="41" spans="1:22" ht="15" customHeight="1">
      <c r="A41" s="400" t="s">
        <v>215</v>
      </c>
      <c r="B41" s="64">
        <v>310610.18461</v>
      </c>
      <c r="C41" s="106">
        <v>1062532.7955100001</v>
      </c>
      <c r="D41" s="65">
        <v>657119.2082799999</v>
      </c>
      <c r="E41" s="106">
        <v>346655.55277999997</v>
      </c>
      <c r="F41" s="65">
        <v>341890.92302999995</v>
      </c>
      <c r="G41" s="106">
        <v>899187.57574999996</v>
      </c>
      <c r="H41" s="65">
        <v>480690.86044000002</v>
      </c>
      <c r="I41" s="106">
        <v>374641.41151999991</v>
      </c>
      <c r="J41" s="65">
        <v>390087.19898000004</v>
      </c>
      <c r="K41" s="129">
        <v>882408.53383095888</v>
      </c>
      <c r="L41" s="65">
        <v>1133247.1300339999</v>
      </c>
      <c r="M41" s="106">
        <v>1586276.9665100002</v>
      </c>
      <c r="N41" s="65">
        <v>338404.64834100002</v>
      </c>
      <c r="O41" s="386">
        <v>450702.63486999995</v>
      </c>
      <c r="P41" s="130">
        <v>9254455.6244859584</v>
      </c>
      <c r="Q41" s="130">
        <v>163864.9333587146</v>
      </c>
      <c r="R41" s="401">
        <v>9418320.5578446724</v>
      </c>
      <c r="S41" s="52"/>
      <c r="T41" s="197"/>
      <c r="U41" s="197"/>
      <c r="V41" s="197"/>
    </row>
    <row r="42" spans="1:22" ht="15" customHeight="1">
      <c r="A42" s="402" t="s">
        <v>216</v>
      </c>
      <c r="B42" s="64">
        <v>221663.92050999997</v>
      </c>
      <c r="C42" s="107">
        <v>633295.33628999989</v>
      </c>
      <c r="D42" s="65">
        <v>620642.62394000019</v>
      </c>
      <c r="E42" s="107">
        <v>234336.65584000002</v>
      </c>
      <c r="F42" s="65">
        <v>239378.76425999997</v>
      </c>
      <c r="G42" s="107">
        <v>670783.15036999981</v>
      </c>
      <c r="H42" s="65">
        <v>338461.41745000001</v>
      </c>
      <c r="I42" s="107">
        <v>268765.08723999996</v>
      </c>
      <c r="J42" s="65">
        <v>275821.96344000014</v>
      </c>
      <c r="K42" s="131">
        <v>548097.75326698564</v>
      </c>
      <c r="L42" s="65">
        <v>813306.91680100001</v>
      </c>
      <c r="M42" s="107">
        <v>748332.49136999995</v>
      </c>
      <c r="N42" s="65">
        <v>226996.83767000001</v>
      </c>
      <c r="O42" s="65">
        <v>307889.94678000006</v>
      </c>
      <c r="P42" s="132">
        <v>6147772.8652279861</v>
      </c>
      <c r="Q42" s="132">
        <v>78519.575070920386</v>
      </c>
      <c r="R42" s="403">
        <v>6226292.4402989065</v>
      </c>
      <c r="S42" s="52"/>
      <c r="T42" s="197"/>
      <c r="U42" s="197"/>
      <c r="V42" s="197"/>
    </row>
    <row r="43" spans="1:22" ht="15" customHeight="1">
      <c r="A43" s="404" t="s">
        <v>217</v>
      </c>
      <c r="B43" s="108">
        <v>114748.74405000001</v>
      </c>
      <c r="C43" s="109">
        <v>333742.92425000004</v>
      </c>
      <c r="D43" s="110">
        <v>526963.49882999994</v>
      </c>
      <c r="E43" s="109">
        <v>132409.75531000001</v>
      </c>
      <c r="F43" s="110">
        <v>122625.07928000002</v>
      </c>
      <c r="G43" s="109">
        <v>467960.13521999994</v>
      </c>
      <c r="H43" s="110">
        <v>199777.15389000005</v>
      </c>
      <c r="I43" s="109">
        <v>167347.89481</v>
      </c>
      <c r="J43" s="110">
        <v>165139.61860000002</v>
      </c>
      <c r="K43" s="133">
        <v>214063.48944100269</v>
      </c>
      <c r="L43" s="110">
        <v>567312.57887800003</v>
      </c>
      <c r="M43" s="109">
        <v>1074543.6939699999</v>
      </c>
      <c r="N43" s="110">
        <v>131067.51402999996</v>
      </c>
      <c r="O43" s="66">
        <v>193306.61380000002</v>
      </c>
      <c r="P43" s="134">
        <v>4411008.6943590026</v>
      </c>
      <c r="Q43" s="134">
        <v>25414.852341736048</v>
      </c>
      <c r="R43" s="110">
        <v>4436423.5467007384</v>
      </c>
      <c r="S43" s="52"/>
      <c r="T43" s="197"/>
      <c r="U43" s="197"/>
      <c r="V43" s="197"/>
    </row>
    <row r="44" spans="1:22" ht="15" customHeight="1">
      <c r="A44" s="400" t="s">
        <v>218</v>
      </c>
      <c r="B44" s="64"/>
      <c r="C44" s="106"/>
      <c r="D44" s="65"/>
      <c r="E44" s="106"/>
      <c r="F44" s="65"/>
      <c r="G44" s="106"/>
      <c r="H44" s="65"/>
      <c r="I44" s="106"/>
      <c r="J44" s="65"/>
      <c r="K44" s="129"/>
      <c r="L44" s="65"/>
      <c r="M44" s="106"/>
      <c r="N44" s="65"/>
      <c r="O44" s="386"/>
      <c r="P44" s="130"/>
      <c r="Q44" s="130"/>
      <c r="R44" s="401"/>
      <c r="S44" s="52"/>
      <c r="T44" s="197"/>
      <c r="U44" s="197"/>
      <c r="V44" s="197"/>
    </row>
    <row r="45" spans="1:22" ht="15" customHeight="1">
      <c r="A45" s="402" t="s">
        <v>219</v>
      </c>
      <c r="B45" s="64"/>
      <c r="C45" s="107"/>
      <c r="D45" s="65"/>
      <c r="E45" s="107"/>
      <c r="F45" s="65"/>
      <c r="G45" s="107"/>
      <c r="H45" s="65"/>
      <c r="I45" s="107"/>
      <c r="J45" s="65"/>
      <c r="K45" s="131"/>
      <c r="L45" s="65"/>
      <c r="M45" s="107"/>
      <c r="N45" s="65"/>
      <c r="O45" s="65"/>
      <c r="P45" s="132"/>
      <c r="Q45" s="132"/>
      <c r="R45" s="403"/>
      <c r="S45" s="52"/>
      <c r="T45" s="197"/>
      <c r="U45" s="197"/>
      <c r="V45" s="197"/>
    </row>
    <row r="46" spans="1:22" ht="15" customHeight="1">
      <c r="A46" s="404" t="s">
        <v>220</v>
      </c>
      <c r="B46" s="108"/>
      <c r="C46" s="109"/>
      <c r="D46" s="110"/>
      <c r="E46" s="109"/>
      <c r="F46" s="110"/>
      <c r="G46" s="109"/>
      <c r="H46" s="110"/>
      <c r="I46" s="109"/>
      <c r="J46" s="110"/>
      <c r="K46" s="133"/>
      <c r="L46" s="110"/>
      <c r="M46" s="109"/>
      <c r="N46" s="110"/>
      <c r="O46" s="66"/>
      <c r="P46" s="134"/>
      <c r="Q46" s="134"/>
      <c r="R46" s="110"/>
      <c r="S46" s="52"/>
      <c r="T46" s="197"/>
      <c r="U46" s="197"/>
      <c r="V46" s="197"/>
    </row>
    <row r="47" spans="1:22" ht="15" customHeight="1">
      <c r="A47" s="400" t="s">
        <v>221</v>
      </c>
      <c r="B47" s="64"/>
      <c r="C47" s="106"/>
      <c r="D47" s="65"/>
      <c r="E47" s="106"/>
      <c r="F47" s="65"/>
      <c r="G47" s="106"/>
      <c r="H47" s="65"/>
      <c r="I47" s="106"/>
      <c r="J47" s="65"/>
      <c r="K47" s="129"/>
      <c r="L47" s="65"/>
      <c r="M47" s="106"/>
      <c r="N47" s="65"/>
      <c r="O47" s="386"/>
      <c r="P47" s="130"/>
      <c r="Q47" s="130"/>
      <c r="R47" s="401"/>
      <c r="S47" s="52"/>
      <c r="T47" s="197"/>
      <c r="U47" s="197"/>
      <c r="V47" s="197"/>
    </row>
    <row r="48" spans="1:22" ht="15" customHeight="1">
      <c r="A48" s="402" t="s">
        <v>222</v>
      </c>
      <c r="B48" s="64"/>
      <c r="C48" s="107"/>
      <c r="D48" s="65"/>
      <c r="E48" s="107"/>
      <c r="F48" s="65"/>
      <c r="G48" s="107"/>
      <c r="H48" s="65"/>
      <c r="I48" s="107"/>
      <c r="J48" s="65"/>
      <c r="K48" s="131"/>
      <c r="L48" s="65"/>
      <c r="M48" s="107"/>
      <c r="N48" s="65"/>
      <c r="O48" s="65"/>
      <c r="P48" s="132"/>
      <c r="Q48" s="132"/>
      <c r="R48" s="403"/>
      <c r="S48" s="52"/>
      <c r="T48" s="197"/>
      <c r="U48" s="197"/>
      <c r="V48" s="197"/>
    </row>
    <row r="49" spans="1:22" ht="15" customHeight="1">
      <c r="A49" s="404" t="s">
        <v>223</v>
      </c>
      <c r="B49" s="108"/>
      <c r="C49" s="109"/>
      <c r="D49" s="110"/>
      <c r="E49" s="109"/>
      <c r="F49" s="110"/>
      <c r="G49" s="109"/>
      <c r="H49" s="110"/>
      <c r="I49" s="109"/>
      <c r="J49" s="110"/>
      <c r="K49" s="133"/>
      <c r="L49" s="110"/>
      <c r="M49" s="109"/>
      <c r="N49" s="110"/>
      <c r="O49" s="66"/>
      <c r="P49" s="134"/>
      <c r="Q49" s="134"/>
      <c r="R49" s="110"/>
      <c r="S49" s="52"/>
      <c r="T49" s="197"/>
      <c r="U49" s="197"/>
      <c r="V49" s="197"/>
    </row>
    <row r="50" spans="1:22" ht="15" customHeight="1">
      <c r="A50" s="531" t="s">
        <v>52</v>
      </c>
      <c r="B50" s="513">
        <f>SUM(B38:B40)</f>
        <v>1226389.8908099998</v>
      </c>
      <c r="C50" s="525">
        <f>SUM(C38:C40)</f>
        <v>4816777.0887399996</v>
      </c>
      <c r="D50" s="513">
        <f t="shared" ref="D50:J50" si="14">SUM(D38:D40)</f>
        <v>2124790.2033299999</v>
      </c>
      <c r="E50" s="525">
        <f t="shared" si="14"/>
        <v>1500947.79556</v>
      </c>
      <c r="F50" s="513">
        <f t="shared" si="14"/>
        <v>1472360.7016600003</v>
      </c>
      <c r="G50" s="525">
        <f t="shared" si="14"/>
        <v>3591481.9993799999</v>
      </c>
      <c r="H50" s="513">
        <f t="shared" si="14"/>
        <v>2119542.6400200003</v>
      </c>
      <c r="I50" s="525">
        <f t="shared" si="14"/>
        <v>1619824.6893100003</v>
      </c>
      <c r="J50" s="513">
        <f t="shared" si="14"/>
        <v>1621296.9247999999</v>
      </c>
      <c r="K50" s="525">
        <f>SUM(K38:K40)</f>
        <v>4026039.6942500742</v>
      </c>
      <c r="L50" s="513">
        <f t="shared" ref="L50:R50" si="15">SUM(L38:L40)</f>
        <v>4517052.6953659998</v>
      </c>
      <c r="M50" s="525">
        <f t="shared" si="15"/>
        <v>5011713.3420500001</v>
      </c>
      <c r="N50" s="513">
        <f t="shared" si="15"/>
        <v>1478852.41322</v>
      </c>
      <c r="O50" s="514">
        <f t="shared" si="15"/>
        <v>1882124.5663099999</v>
      </c>
      <c r="P50" s="524">
        <f t="shared" si="15"/>
        <v>37009194.644806072</v>
      </c>
      <c r="Q50" s="524">
        <f t="shared" si="15"/>
        <v>682242.73018498626</v>
      </c>
      <c r="R50" s="515">
        <f t="shared" si="15"/>
        <v>37691437.374991059</v>
      </c>
    </row>
    <row r="51" spans="1:22" ht="15" customHeight="1">
      <c r="A51" s="532" t="s">
        <v>61</v>
      </c>
      <c r="B51" s="607">
        <f>SUM(B41:B43)</f>
        <v>647022.84916999994</v>
      </c>
      <c r="C51" s="613">
        <f>SUM(C41:C43)</f>
        <v>2029571.0560500002</v>
      </c>
      <c r="D51" s="607">
        <f t="shared" ref="D51:J51" si="16">SUM(D41:D43)</f>
        <v>1804725.3310500002</v>
      </c>
      <c r="E51" s="613">
        <f t="shared" si="16"/>
        <v>713401.96392999997</v>
      </c>
      <c r="F51" s="607">
        <f t="shared" si="16"/>
        <v>703894.76656999998</v>
      </c>
      <c r="G51" s="613">
        <f t="shared" si="16"/>
        <v>2037930.8613399998</v>
      </c>
      <c r="H51" s="607">
        <f t="shared" si="16"/>
        <v>1018929.4317800001</v>
      </c>
      <c r="I51" s="613">
        <f t="shared" si="16"/>
        <v>810754.39356999984</v>
      </c>
      <c r="J51" s="607">
        <f t="shared" si="16"/>
        <v>831048.78102000023</v>
      </c>
      <c r="K51" s="613">
        <f>SUM(K41:K43)</f>
        <v>1644569.7765389471</v>
      </c>
      <c r="L51" s="607">
        <f t="shared" ref="L51:R51" si="17">SUM(L41:L43)</f>
        <v>2513866.6257130001</v>
      </c>
      <c r="M51" s="613">
        <f t="shared" si="17"/>
        <v>3409153.15185</v>
      </c>
      <c r="N51" s="607">
        <f t="shared" si="17"/>
        <v>696469.00004099996</v>
      </c>
      <c r="O51" s="607">
        <f t="shared" si="17"/>
        <v>951899.19545000012</v>
      </c>
      <c r="P51" s="612">
        <f t="shared" si="17"/>
        <v>19813237.184072949</v>
      </c>
      <c r="Q51" s="612">
        <f t="shared" si="17"/>
        <v>267799.36077137099</v>
      </c>
      <c r="R51" s="606">
        <f t="shared" si="17"/>
        <v>20081036.544844318</v>
      </c>
    </row>
    <row r="52" spans="1:22" ht="15" customHeight="1">
      <c r="A52" s="532" t="s">
        <v>73</v>
      </c>
      <c r="B52" s="576">
        <f>SUM(B44:B46)</f>
        <v>0</v>
      </c>
      <c r="C52" s="584">
        <f>SUM(C44:C46)</f>
        <v>0</v>
      </c>
      <c r="D52" s="576">
        <f t="shared" ref="D52:J52" si="18">SUM(D44:D46)</f>
        <v>0</v>
      </c>
      <c r="E52" s="584">
        <f t="shared" si="18"/>
        <v>0</v>
      </c>
      <c r="F52" s="576">
        <f t="shared" si="18"/>
        <v>0</v>
      </c>
      <c r="G52" s="584">
        <f t="shared" si="18"/>
        <v>0</v>
      </c>
      <c r="H52" s="576">
        <f t="shared" si="18"/>
        <v>0</v>
      </c>
      <c r="I52" s="584">
        <f t="shared" si="18"/>
        <v>0</v>
      </c>
      <c r="J52" s="576">
        <f t="shared" si="18"/>
        <v>0</v>
      </c>
      <c r="K52" s="584">
        <f>SUM(K44:K46)</f>
        <v>0</v>
      </c>
      <c r="L52" s="576">
        <f t="shared" ref="L52:R52" si="19">SUM(L44:L46)</f>
        <v>0</v>
      </c>
      <c r="M52" s="584">
        <f t="shared" si="19"/>
        <v>0</v>
      </c>
      <c r="N52" s="576">
        <f t="shared" si="19"/>
        <v>0</v>
      </c>
      <c r="O52" s="576">
        <f t="shared" si="19"/>
        <v>0</v>
      </c>
      <c r="P52" s="583">
        <f t="shared" si="19"/>
        <v>0</v>
      </c>
      <c r="Q52" s="583">
        <f t="shared" si="19"/>
        <v>0</v>
      </c>
      <c r="R52" s="575">
        <f t="shared" si="19"/>
        <v>0</v>
      </c>
    </row>
    <row r="53" spans="1:22" ht="15" customHeight="1">
      <c r="A53" s="533" t="s">
        <v>62</v>
      </c>
      <c r="B53" s="577">
        <f>SUM(B47:B49)</f>
        <v>0</v>
      </c>
      <c r="C53" s="586">
        <f>SUM(C47:C49)</f>
        <v>0</v>
      </c>
      <c r="D53" s="577">
        <f t="shared" ref="D53:J53" si="20">SUM(D47:D49)</f>
        <v>0</v>
      </c>
      <c r="E53" s="586">
        <f t="shared" si="20"/>
        <v>0</v>
      </c>
      <c r="F53" s="577">
        <f t="shared" si="20"/>
        <v>0</v>
      </c>
      <c r="G53" s="586">
        <f t="shared" si="20"/>
        <v>0</v>
      </c>
      <c r="H53" s="577">
        <f t="shared" si="20"/>
        <v>0</v>
      </c>
      <c r="I53" s="586">
        <f t="shared" si="20"/>
        <v>0</v>
      </c>
      <c r="J53" s="577">
        <f t="shared" si="20"/>
        <v>0</v>
      </c>
      <c r="K53" s="586">
        <f>SUM(K47:K49)</f>
        <v>0</v>
      </c>
      <c r="L53" s="577">
        <f t="shared" ref="L53:R53" si="21">SUM(L47:L49)</f>
        <v>0</v>
      </c>
      <c r="M53" s="586">
        <f t="shared" si="21"/>
        <v>0</v>
      </c>
      <c r="N53" s="577">
        <f t="shared" si="21"/>
        <v>0</v>
      </c>
      <c r="O53" s="578">
        <f t="shared" si="21"/>
        <v>0</v>
      </c>
      <c r="P53" s="585">
        <f t="shared" si="21"/>
        <v>0</v>
      </c>
      <c r="Q53" s="585">
        <f t="shared" si="21"/>
        <v>0</v>
      </c>
      <c r="R53" s="577">
        <f t="shared" si="21"/>
        <v>0</v>
      </c>
    </row>
    <row r="54" spans="1:22" ht="15" customHeight="1">
      <c r="A54" s="534" t="s">
        <v>63</v>
      </c>
      <c r="B54" s="64">
        <f>SUM(B38:B43)</f>
        <v>1873412.7399799998</v>
      </c>
      <c r="C54" s="129">
        <f>SUM(C38:C43)</f>
        <v>6846348.1447900003</v>
      </c>
      <c r="D54" s="64">
        <f t="shared" ref="D54:J54" si="22">SUM(D38:D43)</f>
        <v>3929515.5343800001</v>
      </c>
      <c r="E54" s="129">
        <f t="shared" si="22"/>
        <v>2214349.7594900001</v>
      </c>
      <c r="F54" s="64">
        <f t="shared" si="22"/>
        <v>2176255.4682300002</v>
      </c>
      <c r="G54" s="129">
        <f t="shared" si="22"/>
        <v>5629412.8607199993</v>
      </c>
      <c r="H54" s="64">
        <f t="shared" si="22"/>
        <v>3138472.0718000005</v>
      </c>
      <c r="I54" s="129">
        <f t="shared" si="22"/>
        <v>2430579.0828800001</v>
      </c>
      <c r="J54" s="64">
        <f t="shared" si="22"/>
        <v>2452345.7058200003</v>
      </c>
      <c r="K54" s="129">
        <f>SUM(K38:K43)</f>
        <v>5670609.4707890209</v>
      </c>
      <c r="L54" s="64">
        <f t="shared" ref="L54:R54" si="23">SUM(L38:L43)</f>
        <v>7030919.3210789999</v>
      </c>
      <c r="M54" s="129">
        <f t="shared" si="23"/>
        <v>8420866.493900001</v>
      </c>
      <c r="N54" s="64">
        <f t="shared" si="23"/>
        <v>2175321.4132610001</v>
      </c>
      <c r="O54" s="609">
        <f t="shared" si="23"/>
        <v>2834023.7617599997</v>
      </c>
      <c r="P54" s="614">
        <f t="shared" si="23"/>
        <v>56822431.828879014</v>
      </c>
      <c r="Q54" s="614">
        <f t="shared" si="23"/>
        <v>950042.09095635731</v>
      </c>
      <c r="R54" s="610">
        <f t="shared" si="23"/>
        <v>57772473.919835374</v>
      </c>
    </row>
    <row r="55" spans="1:22" ht="15" customHeight="1">
      <c r="A55" s="535" t="s">
        <v>64</v>
      </c>
      <c r="B55" s="581">
        <f>SUM(B44:B49)</f>
        <v>0</v>
      </c>
      <c r="C55" s="590">
        <f>SUM(C44:C49)</f>
        <v>0</v>
      </c>
      <c r="D55" s="581">
        <f t="shared" ref="D55:J55" si="24">SUM(D44:D49)</f>
        <v>0</v>
      </c>
      <c r="E55" s="590">
        <f t="shared" si="24"/>
        <v>0</v>
      </c>
      <c r="F55" s="581">
        <f t="shared" si="24"/>
        <v>0</v>
      </c>
      <c r="G55" s="590">
        <f t="shared" si="24"/>
        <v>0</v>
      </c>
      <c r="H55" s="581">
        <f t="shared" si="24"/>
        <v>0</v>
      </c>
      <c r="I55" s="590">
        <f t="shared" si="24"/>
        <v>0</v>
      </c>
      <c r="J55" s="581">
        <f t="shared" si="24"/>
        <v>0</v>
      </c>
      <c r="K55" s="590">
        <f>SUM(K44:K49)</f>
        <v>0</v>
      </c>
      <c r="L55" s="581">
        <f t="shared" ref="L55:R55" si="25">SUM(L44:L49)</f>
        <v>0</v>
      </c>
      <c r="M55" s="590">
        <f t="shared" si="25"/>
        <v>0</v>
      </c>
      <c r="N55" s="581">
        <f t="shared" si="25"/>
        <v>0</v>
      </c>
      <c r="O55" s="582">
        <f t="shared" si="25"/>
        <v>0</v>
      </c>
      <c r="P55" s="589">
        <f t="shared" si="25"/>
        <v>0</v>
      </c>
      <c r="Q55" s="589">
        <f t="shared" si="25"/>
        <v>0</v>
      </c>
      <c r="R55" s="581">
        <f t="shared" si="25"/>
        <v>0</v>
      </c>
    </row>
    <row r="56" spans="1:22" ht="15" customHeight="1">
      <c r="A56" s="536" t="s">
        <v>224</v>
      </c>
      <c r="B56" s="579">
        <f>SUM(B38:B49)</f>
        <v>1873412.7399799998</v>
      </c>
      <c r="C56" s="588">
        <f>SUM(C38:C49)</f>
        <v>6846348.1447900003</v>
      </c>
      <c r="D56" s="579">
        <f t="shared" ref="D56:J56" si="26">SUM(D38:D49)</f>
        <v>3929515.5343800001</v>
      </c>
      <c r="E56" s="588">
        <f t="shared" si="26"/>
        <v>2214349.7594900001</v>
      </c>
      <c r="F56" s="579">
        <f t="shared" si="26"/>
        <v>2176255.4682300002</v>
      </c>
      <c r="G56" s="588">
        <f t="shared" si="26"/>
        <v>5629412.8607199993</v>
      </c>
      <c r="H56" s="579">
        <f t="shared" si="26"/>
        <v>3138472.0718000005</v>
      </c>
      <c r="I56" s="588">
        <f t="shared" si="26"/>
        <v>2430579.0828800001</v>
      </c>
      <c r="J56" s="579">
        <f t="shared" si="26"/>
        <v>2452345.7058200003</v>
      </c>
      <c r="K56" s="588">
        <f>SUM(K38:K49)</f>
        <v>5670609.4707890209</v>
      </c>
      <c r="L56" s="579">
        <f t="shared" ref="L56:R56" si="27">SUM(L38:L49)</f>
        <v>7030919.3210789999</v>
      </c>
      <c r="M56" s="588">
        <f t="shared" si="27"/>
        <v>8420866.493900001</v>
      </c>
      <c r="N56" s="579">
        <f t="shared" si="27"/>
        <v>2175321.4132610001</v>
      </c>
      <c r="O56" s="580">
        <f t="shared" si="27"/>
        <v>2834023.7617599997</v>
      </c>
      <c r="P56" s="587">
        <f t="shared" si="27"/>
        <v>56822431.828879014</v>
      </c>
      <c r="Q56" s="587">
        <f t="shared" si="27"/>
        <v>950042.09095635731</v>
      </c>
      <c r="R56" s="579">
        <f t="shared" si="27"/>
        <v>57772473.919835374</v>
      </c>
    </row>
    <row r="57" spans="1:22" ht="12" customHeight="1">
      <c r="E57" s="63"/>
      <c r="F57" s="63"/>
      <c r="G57" s="63"/>
      <c r="L57" s="63"/>
      <c r="M57" s="63"/>
      <c r="N57" s="63"/>
    </row>
    <row r="58" spans="1:22" ht="12" customHeight="1">
      <c r="E58" s="63"/>
      <c r="F58" s="63"/>
      <c r="G58" s="63"/>
      <c r="L58" s="63"/>
      <c r="M58" s="63"/>
      <c r="N58" s="63"/>
    </row>
    <row r="59" spans="1:22" ht="12" customHeight="1">
      <c r="E59" s="63"/>
      <c r="F59" s="63"/>
      <c r="G59" s="63"/>
      <c r="L59" s="63"/>
      <c r="M59" s="63"/>
      <c r="N59" s="63"/>
    </row>
    <row r="60" spans="1:22" ht="12" customHeight="1">
      <c r="E60" s="63"/>
      <c r="F60" s="63"/>
      <c r="G60" s="63"/>
      <c r="L60" s="63"/>
      <c r="M60" s="63"/>
      <c r="N60" s="63"/>
    </row>
    <row r="61" spans="1:22" ht="12" customHeight="1"/>
    <row r="62" spans="1:22" ht="12" customHeight="1"/>
    <row r="63" spans="1:22" ht="12" customHeight="1"/>
    <row r="64" spans="1:22" ht="12" customHeight="1"/>
    <row r="65" ht="12" customHeight="1"/>
  </sheetData>
  <mergeCells count="6">
    <mergeCell ref="A36:R36"/>
    <mergeCell ref="A35:R35"/>
    <mergeCell ref="A1:R1"/>
    <mergeCell ref="A2:I2"/>
    <mergeCell ref="A4:R4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9:R19 B51:R51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59"/>
  <sheetViews>
    <sheetView showGridLines="0" topLeftCell="A22" zoomScaleNormal="100" zoomScaleSheetLayoutView="100" workbookViewId="0"/>
  </sheetViews>
  <sheetFormatPr defaultColWidth="9.140625" defaultRowHeight="12.75"/>
  <cols>
    <col min="1" max="1" width="6.42578125" style="135" customWidth="1"/>
    <col min="2" max="6" width="4.7109375" style="135" customWidth="1"/>
    <col min="7" max="9" width="4.85546875" style="135" customWidth="1"/>
    <col min="10" max="14" width="4.7109375" style="135" customWidth="1"/>
    <col min="15" max="15" width="3.7109375" style="135" customWidth="1"/>
    <col min="16" max="19" width="4.7109375" style="135" customWidth="1"/>
    <col min="20" max="20" width="3.7109375" style="135" customWidth="1"/>
    <col min="21" max="21" width="5" style="135" customWidth="1"/>
    <col min="22" max="16384" width="9.140625" style="135"/>
  </cols>
  <sheetData>
    <row r="1" spans="1:20" ht="18.75">
      <c r="A1" s="233" t="s">
        <v>297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1:20" ht="15" customHeight="1">
      <c r="E2" s="234"/>
      <c r="F2" s="234"/>
    </row>
    <row r="3" spans="1:20" ht="15" customHeight="1">
      <c r="A3" s="777" t="s">
        <v>258</v>
      </c>
      <c r="B3" s="777"/>
      <c r="C3" s="777"/>
      <c r="D3" s="777"/>
      <c r="E3" s="777"/>
      <c r="F3" s="777"/>
      <c r="G3" s="777"/>
      <c r="H3" s="777"/>
      <c r="I3" s="777"/>
      <c r="J3" s="777"/>
      <c r="K3" s="777"/>
      <c r="L3" s="777"/>
      <c r="M3" s="777"/>
      <c r="N3" s="777"/>
      <c r="O3" s="777"/>
      <c r="P3" s="777"/>
      <c r="Q3" s="777"/>
      <c r="R3" s="777"/>
      <c r="S3" s="777"/>
      <c r="T3" s="777"/>
    </row>
    <row r="4" spans="1:20" ht="15" customHeight="1">
      <c r="A4" s="219"/>
      <c r="C4" s="220"/>
      <c r="D4" s="220"/>
      <c r="E4" s="220"/>
      <c r="F4" s="220"/>
      <c r="G4" s="220"/>
      <c r="H4" s="202"/>
      <c r="I4" s="202"/>
    </row>
    <row r="5" spans="1:20" ht="15" customHeight="1">
      <c r="A5" s="219"/>
      <c r="C5" s="220"/>
      <c r="D5" s="220"/>
      <c r="E5" s="220"/>
      <c r="F5" s="220"/>
      <c r="G5" s="220"/>
      <c r="H5" s="202"/>
      <c r="I5" s="202"/>
    </row>
    <row r="6" spans="1:20" ht="15" customHeight="1">
      <c r="A6" s="219"/>
      <c r="B6" s="221"/>
      <c r="C6" s="221"/>
      <c r="D6" s="220"/>
      <c r="E6" s="220"/>
      <c r="F6" s="220"/>
      <c r="G6" s="221"/>
      <c r="H6" s="61"/>
      <c r="I6" s="202"/>
    </row>
    <row r="7" spans="1:20" ht="15" customHeight="1">
      <c r="A7" s="219"/>
      <c r="B7" s="221"/>
      <c r="C7" s="221"/>
      <c r="D7" s="220"/>
      <c r="E7" s="220"/>
      <c r="F7" s="220"/>
      <c r="G7" s="221"/>
      <c r="H7" s="61"/>
      <c r="I7" s="202"/>
    </row>
    <row r="8" spans="1:20" ht="15" customHeight="1">
      <c r="A8" s="219"/>
      <c r="B8" s="221"/>
      <c r="C8" s="221"/>
      <c r="D8" s="220"/>
      <c r="E8" s="220"/>
      <c r="F8" s="220"/>
      <c r="G8" s="221"/>
      <c r="H8" s="61"/>
      <c r="I8" s="202"/>
    </row>
    <row r="9" spans="1:20" ht="15" customHeight="1">
      <c r="A9" s="219"/>
      <c r="B9" s="220"/>
      <c r="C9" s="220"/>
      <c r="D9" s="220"/>
      <c r="E9" s="220"/>
      <c r="F9" s="220"/>
      <c r="G9" s="221"/>
      <c r="H9" s="61"/>
      <c r="I9" s="202"/>
    </row>
    <row r="10" spans="1:20" ht="15" customHeight="1">
      <c r="A10" s="219"/>
      <c r="B10" s="220"/>
      <c r="C10" s="220"/>
      <c r="D10" s="220"/>
      <c r="E10" s="220"/>
      <c r="F10" s="220"/>
      <c r="G10" s="220"/>
      <c r="H10" s="202"/>
      <c r="I10" s="202"/>
    </row>
    <row r="11" spans="1:20" ht="15" customHeight="1">
      <c r="A11" s="219"/>
      <c r="B11" s="220"/>
      <c r="C11" s="220"/>
      <c r="D11" s="220"/>
      <c r="E11" s="220"/>
      <c r="F11" s="220"/>
      <c r="G11" s="220"/>
      <c r="H11" s="202"/>
      <c r="I11" s="202"/>
    </row>
    <row r="12" spans="1:20" ht="15" customHeight="1">
      <c r="A12" s="219"/>
      <c r="B12" s="220"/>
      <c r="C12" s="220"/>
      <c r="D12" s="220"/>
      <c r="E12" s="220"/>
      <c r="F12" s="220"/>
      <c r="G12" s="220"/>
      <c r="H12" s="202"/>
      <c r="I12" s="202"/>
    </row>
    <row r="13" spans="1:20" ht="15" customHeight="1">
      <c r="A13" s="219"/>
      <c r="B13" s="220"/>
      <c r="C13" s="220"/>
      <c r="D13" s="220"/>
      <c r="E13" s="220"/>
      <c r="F13" s="220"/>
      <c r="G13" s="220"/>
      <c r="H13" s="202"/>
      <c r="I13" s="202"/>
    </row>
    <row r="14" spans="1:20" ht="15" customHeight="1">
      <c r="A14" s="219"/>
      <c r="B14" s="220"/>
      <c r="C14" s="220"/>
      <c r="D14" s="220"/>
      <c r="E14" s="220"/>
      <c r="F14" s="220"/>
      <c r="G14" s="220"/>
      <c r="H14" s="222"/>
      <c r="I14" s="222"/>
    </row>
    <row r="15" spans="1:20" ht="15" customHeight="1">
      <c r="A15" s="3"/>
      <c r="B15" s="3"/>
      <c r="C15" s="3"/>
      <c r="D15" s="3"/>
      <c r="E15" s="3"/>
      <c r="F15" s="3"/>
      <c r="G15" s="2"/>
      <c r="H15" s="223"/>
      <c r="I15" s="223"/>
    </row>
    <row r="16" spans="1:20" ht="15" customHeight="1">
      <c r="A16" s="3"/>
      <c r="B16" s="3"/>
      <c r="C16" s="3"/>
      <c r="D16" s="3"/>
      <c r="E16" s="3"/>
      <c r="F16" s="3"/>
    </row>
    <row r="17" spans="1:21" ht="15" customHeight="1">
      <c r="A17" s="3"/>
      <c r="B17" s="3"/>
      <c r="C17" s="3"/>
      <c r="D17" s="3"/>
      <c r="E17" s="3"/>
      <c r="F17" s="3"/>
    </row>
    <row r="18" spans="1:21" ht="15" customHeight="1">
      <c r="A18" s="3"/>
      <c r="B18" s="3"/>
      <c r="C18" s="3"/>
      <c r="D18" s="3"/>
      <c r="E18" s="3"/>
      <c r="F18" s="3"/>
    </row>
    <row r="19" spans="1:21" ht="15" customHeight="1">
      <c r="A19" s="3"/>
      <c r="B19" s="3"/>
      <c r="C19" s="3"/>
      <c r="D19" s="3"/>
      <c r="E19" s="3"/>
      <c r="F19" s="3"/>
    </row>
    <row r="20" spans="1:21" ht="15" customHeight="1">
      <c r="A20" s="3"/>
      <c r="B20" s="3"/>
      <c r="C20" s="3"/>
      <c r="D20" s="3"/>
      <c r="E20" s="3"/>
      <c r="F20" s="3"/>
    </row>
    <row r="21" spans="1:21" ht="12.95" customHeight="1">
      <c r="B21" s="159" t="s">
        <v>300</v>
      </c>
      <c r="C21" s="159"/>
      <c r="D21" s="159"/>
      <c r="E21" s="3"/>
      <c r="F21" s="2"/>
      <c r="G21" s="2"/>
      <c r="H21" s="2"/>
    </row>
    <row r="22" spans="1:21" ht="12.95" customHeight="1">
      <c r="B22" s="159" t="s">
        <v>97</v>
      </c>
      <c r="C22" s="159"/>
      <c r="D22" s="159"/>
      <c r="G22" s="778" t="s">
        <v>245</v>
      </c>
      <c r="H22" s="778"/>
      <c r="I22" s="778"/>
      <c r="K22" s="778" t="s">
        <v>114</v>
      </c>
      <c r="L22" s="778"/>
      <c r="M22" s="778"/>
      <c r="N22" s="778"/>
      <c r="P22" s="778" t="s">
        <v>248</v>
      </c>
      <c r="Q22" s="778"/>
      <c r="R22" s="778"/>
      <c r="S22" s="778"/>
      <c r="T22" s="778"/>
      <c r="U22" s="778"/>
    </row>
    <row r="23" spans="1:21" ht="12.95" customHeight="1">
      <c r="B23" s="159" t="s">
        <v>98</v>
      </c>
      <c r="C23" s="159"/>
      <c r="D23" s="159"/>
      <c r="G23" s="778" t="s">
        <v>246</v>
      </c>
      <c r="H23" s="778"/>
      <c r="I23" s="778"/>
      <c r="K23" s="779" t="s">
        <v>113</v>
      </c>
      <c r="L23" s="779"/>
      <c r="M23" s="779"/>
      <c r="N23" s="779"/>
      <c r="P23" s="778" t="s">
        <v>249</v>
      </c>
      <c r="Q23" s="778"/>
      <c r="R23" s="778"/>
      <c r="S23" s="778"/>
      <c r="T23" s="778"/>
      <c r="U23" s="778"/>
    </row>
    <row r="24" spans="1:21" ht="12.95" customHeight="1">
      <c r="B24" s="159" t="s">
        <v>99</v>
      </c>
      <c r="C24" s="159"/>
      <c r="D24" s="159"/>
      <c r="G24" s="778" t="s">
        <v>247</v>
      </c>
      <c r="H24" s="778"/>
      <c r="I24" s="778"/>
      <c r="K24" s="779"/>
      <c r="L24" s="779"/>
      <c r="M24" s="779"/>
      <c r="N24" s="779"/>
      <c r="P24" s="779" t="s">
        <v>250</v>
      </c>
      <c r="Q24" s="779"/>
      <c r="R24" s="779"/>
      <c r="S24" s="779"/>
      <c r="T24" s="779"/>
      <c r="U24" s="779"/>
    </row>
    <row r="25" spans="1:21" ht="12" customHeight="1">
      <c r="A25" s="3"/>
      <c r="B25" s="3"/>
      <c r="C25" s="3"/>
      <c r="D25" s="3"/>
      <c r="E25" s="3"/>
      <c r="F25" s="3"/>
      <c r="H25" s="224"/>
      <c r="I25" s="224"/>
      <c r="P25" s="779"/>
      <c r="Q25" s="779"/>
      <c r="R25" s="779"/>
      <c r="S25" s="779"/>
      <c r="T25" s="779"/>
      <c r="U25" s="779"/>
    </row>
    <row r="26" spans="1:21" ht="15" customHeight="1">
      <c r="A26" s="780"/>
      <c r="B26" s="780"/>
      <c r="C26" s="780"/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  <c r="O26" s="780"/>
      <c r="P26" s="780"/>
      <c r="Q26" s="780"/>
      <c r="R26" s="780"/>
      <c r="S26" s="780"/>
      <c r="T26" s="780"/>
    </row>
    <row r="27" spans="1:21" ht="15" customHeight="1">
      <c r="A27" s="781" t="s">
        <v>259</v>
      </c>
      <c r="B27" s="781"/>
      <c r="C27" s="781"/>
      <c r="D27" s="781"/>
      <c r="E27" s="781"/>
      <c r="F27" s="781"/>
      <c r="G27" s="781"/>
      <c r="H27" s="781"/>
      <c r="I27" s="781"/>
      <c r="J27" s="781"/>
      <c r="K27" s="781"/>
      <c r="L27" s="781"/>
      <c r="M27" s="781"/>
      <c r="N27" s="781"/>
      <c r="O27" s="781"/>
      <c r="P27" s="781"/>
      <c r="Q27" s="781"/>
      <c r="R27" s="781"/>
      <c r="S27" s="781"/>
      <c r="T27" s="781"/>
    </row>
    <row r="28" spans="1:21" ht="15" customHeight="1">
      <c r="A28" s="139"/>
      <c r="B28" s="139"/>
      <c r="C28" s="225"/>
      <c r="D28" s="225"/>
      <c r="E28" s="225"/>
      <c r="F28" s="225"/>
      <c r="G28" s="226"/>
      <c r="H28" s="227"/>
      <c r="I28" s="227"/>
      <c r="J28" s="146"/>
    </row>
    <row r="29" spans="1:21" ht="15" customHeight="1" thickBot="1">
      <c r="B29" s="782" t="s">
        <v>203</v>
      </c>
      <c r="C29" s="782"/>
      <c r="D29" s="782"/>
      <c r="E29" s="782"/>
      <c r="F29" s="156"/>
      <c r="G29" s="157"/>
      <c r="K29" s="155"/>
      <c r="P29" s="782" t="s">
        <v>204</v>
      </c>
      <c r="Q29" s="782"/>
      <c r="R29" s="782"/>
      <c r="S29" s="782"/>
    </row>
    <row r="30" spans="1:21" ht="15" customHeight="1" thickBot="1">
      <c r="B30" s="782"/>
      <c r="C30" s="782"/>
      <c r="D30" s="782"/>
      <c r="E30" s="782"/>
      <c r="F30" s="170"/>
      <c r="G30" s="170"/>
      <c r="I30" s="783" t="s">
        <v>113</v>
      </c>
      <c r="J30" s="784"/>
      <c r="K30" s="784"/>
      <c r="L30" s="785"/>
      <c r="P30" s="782"/>
      <c r="Q30" s="782"/>
      <c r="R30" s="782"/>
      <c r="S30" s="782"/>
    </row>
    <row r="31" spans="1:21" ht="15" customHeight="1">
      <c r="A31" s="158"/>
      <c r="B31" s="782"/>
      <c r="C31" s="782"/>
      <c r="D31" s="782"/>
      <c r="E31" s="782"/>
      <c r="F31" s="139"/>
      <c r="G31" s="139"/>
      <c r="H31" s="139"/>
      <c r="I31" s="154"/>
      <c r="J31" s="155"/>
      <c r="K31" s="155"/>
      <c r="L31" s="154"/>
      <c r="P31" s="782"/>
      <c r="Q31" s="782"/>
      <c r="R31" s="782"/>
      <c r="S31" s="782"/>
    </row>
    <row r="32" spans="1:21" ht="15" customHeight="1">
      <c r="A32" s="774"/>
      <c r="B32" s="774"/>
      <c r="C32" s="151"/>
      <c r="D32" s="151"/>
      <c r="E32" s="775"/>
      <c r="F32" s="776"/>
      <c r="G32" s="61"/>
      <c r="H32" s="138"/>
      <c r="I32" s="152"/>
      <c r="J32" s="146"/>
    </row>
    <row r="33" spans="1:20" ht="15" customHeight="1">
      <c r="C33" s="153"/>
      <c r="D33" s="138"/>
      <c r="E33" s="776"/>
      <c r="F33" s="776"/>
      <c r="G33" s="170"/>
      <c r="H33" s="152"/>
      <c r="I33" s="152"/>
      <c r="J33" s="146"/>
    </row>
    <row r="34" spans="1:20" ht="15" customHeight="1">
      <c r="B34" s="786" t="s">
        <v>50</v>
      </c>
      <c r="C34" s="786"/>
      <c r="D34" s="786"/>
      <c r="E34" s="786"/>
      <c r="F34" s="170"/>
      <c r="G34" s="149"/>
      <c r="H34" s="149"/>
      <c r="I34" s="138"/>
      <c r="J34" s="138"/>
    </row>
    <row r="35" spans="1:20" ht="15" customHeight="1">
      <c r="A35" s="136"/>
      <c r="B35" s="786"/>
      <c r="C35" s="786"/>
      <c r="D35" s="786"/>
      <c r="E35" s="786"/>
      <c r="F35" s="150"/>
      <c r="G35" s="150"/>
      <c r="I35" s="787" t="s">
        <v>114</v>
      </c>
      <c r="J35" s="788"/>
      <c r="K35" s="788"/>
      <c r="L35" s="789"/>
    </row>
    <row r="36" spans="1:20" ht="15" customHeight="1">
      <c r="A36" s="139"/>
      <c r="B36" s="786"/>
      <c r="C36" s="786"/>
      <c r="D36" s="786"/>
      <c r="E36" s="786"/>
      <c r="F36" s="138"/>
      <c r="G36" s="138"/>
      <c r="I36" s="790" t="s">
        <v>115</v>
      </c>
      <c r="J36" s="782"/>
      <c r="K36" s="782"/>
      <c r="L36" s="791"/>
    </row>
    <row r="37" spans="1:20" ht="15" customHeight="1">
      <c r="C37" s="148"/>
      <c r="D37" s="138"/>
      <c r="E37" s="138"/>
      <c r="F37" s="138"/>
      <c r="G37" s="138"/>
      <c r="I37" s="790"/>
      <c r="J37" s="782"/>
      <c r="K37" s="782"/>
      <c r="L37" s="791"/>
      <c r="P37" s="782" t="s">
        <v>108</v>
      </c>
      <c r="Q37" s="782"/>
      <c r="R37" s="782"/>
      <c r="S37" s="782"/>
    </row>
    <row r="38" spans="1:20" ht="15" customHeight="1">
      <c r="B38" s="786" t="s">
        <v>51</v>
      </c>
      <c r="C38" s="786"/>
      <c r="D38" s="786"/>
      <c r="E38" s="786"/>
      <c r="F38" s="138"/>
      <c r="G38" s="138"/>
      <c r="I38" s="792"/>
      <c r="J38" s="793"/>
      <c r="K38" s="793"/>
      <c r="L38" s="794"/>
      <c r="P38" s="782"/>
      <c r="Q38" s="782"/>
      <c r="R38" s="782"/>
      <c r="S38" s="782"/>
    </row>
    <row r="39" spans="1:20" ht="15" customHeight="1">
      <c r="A39" s="136"/>
      <c r="B39" s="786"/>
      <c r="C39" s="786"/>
      <c r="D39" s="786"/>
      <c r="E39" s="786"/>
      <c r="F39" s="147"/>
      <c r="G39" s="138"/>
      <c r="J39" s="146"/>
      <c r="R39" s="138"/>
      <c r="S39" s="138"/>
    </row>
    <row r="40" spans="1:20" ht="15" customHeight="1">
      <c r="A40" s="136"/>
      <c r="B40" s="786"/>
      <c r="C40" s="786"/>
      <c r="D40" s="786"/>
      <c r="E40" s="786"/>
      <c r="F40" s="138"/>
      <c r="G40" s="141"/>
      <c r="J40" s="138"/>
      <c r="O40" s="235"/>
      <c r="P40" s="235"/>
      <c r="Q40" s="235"/>
      <c r="R40" s="236"/>
      <c r="S40" s="236"/>
      <c r="T40" s="235"/>
    </row>
    <row r="41" spans="1:20" ht="15" customHeight="1">
      <c r="A41" s="136"/>
      <c r="B41" s="171"/>
      <c r="C41" s="171"/>
      <c r="D41" s="171"/>
      <c r="E41" s="171"/>
      <c r="F41" s="138"/>
      <c r="G41" s="141"/>
      <c r="J41" s="138"/>
      <c r="O41" s="235"/>
      <c r="P41" s="813" t="s">
        <v>111</v>
      </c>
      <c r="Q41" s="813"/>
      <c r="R41" s="813"/>
      <c r="S41" s="813"/>
      <c r="T41" s="798" t="s">
        <v>22</v>
      </c>
    </row>
    <row r="42" spans="1:20" ht="15" customHeight="1">
      <c r="A42" s="774"/>
      <c r="B42" s="774"/>
      <c r="C42" s="145"/>
      <c r="D42" s="138"/>
      <c r="E42" s="138"/>
      <c r="F42" s="138"/>
      <c r="G42" s="141"/>
      <c r="J42" s="146"/>
      <c r="O42" s="235"/>
      <c r="P42" s="782" t="s">
        <v>116</v>
      </c>
      <c r="Q42" s="782"/>
      <c r="R42" s="782"/>
      <c r="S42" s="782"/>
      <c r="T42" s="798"/>
    </row>
    <row r="43" spans="1:20" ht="15" customHeight="1">
      <c r="B43" s="799" t="s">
        <v>117</v>
      </c>
      <c r="C43" s="799"/>
      <c r="D43" s="799"/>
      <c r="E43" s="799"/>
      <c r="F43" s="138"/>
      <c r="G43" s="138"/>
      <c r="O43" s="235"/>
      <c r="P43" s="782"/>
      <c r="Q43" s="782"/>
      <c r="R43" s="782"/>
      <c r="S43" s="782"/>
      <c r="T43" s="798"/>
    </row>
    <row r="44" spans="1:20" ht="15" customHeight="1">
      <c r="B44" s="799"/>
      <c r="C44" s="799"/>
      <c r="D44" s="799"/>
      <c r="E44" s="799"/>
      <c r="F44" s="170"/>
      <c r="G44" s="170"/>
      <c r="I44" s="800" t="s">
        <v>118</v>
      </c>
      <c r="J44" s="801"/>
      <c r="K44" s="801"/>
      <c r="L44" s="802"/>
      <c r="O44" s="235"/>
      <c r="P44" s="803" t="s">
        <v>206</v>
      </c>
      <c r="Q44" s="803"/>
      <c r="R44" s="803"/>
      <c r="S44" s="803"/>
      <c r="T44" s="798"/>
    </row>
    <row r="45" spans="1:20" ht="15" customHeight="1" thickBot="1">
      <c r="A45" s="144"/>
      <c r="F45" s="138"/>
      <c r="G45" s="138"/>
      <c r="I45" s="804" t="s">
        <v>296</v>
      </c>
      <c r="J45" s="805"/>
      <c r="K45" s="805"/>
      <c r="L45" s="806"/>
      <c r="O45" s="235"/>
      <c r="P45" s="803"/>
      <c r="Q45" s="803"/>
      <c r="R45" s="803"/>
      <c r="S45" s="803"/>
      <c r="T45" s="798"/>
    </row>
    <row r="46" spans="1:20" ht="15" customHeight="1" thickBot="1">
      <c r="A46" s="144"/>
      <c r="B46" s="144"/>
      <c r="C46" s="810" t="s">
        <v>119</v>
      </c>
      <c r="D46" s="811"/>
      <c r="E46" s="811"/>
      <c r="F46" s="812"/>
      <c r="I46" s="804"/>
      <c r="J46" s="805"/>
      <c r="K46" s="805"/>
      <c r="L46" s="806"/>
      <c r="O46" s="235"/>
      <c r="P46" s="805" t="s">
        <v>205</v>
      </c>
      <c r="Q46" s="805"/>
      <c r="R46" s="805"/>
      <c r="S46" s="805"/>
      <c r="T46" s="798"/>
    </row>
    <row r="47" spans="1:20" ht="15" customHeight="1">
      <c r="F47" s="138"/>
      <c r="G47" s="138"/>
      <c r="I47" s="807"/>
      <c r="J47" s="808"/>
      <c r="K47" s="808"/>
      <c r="L47" s="809"/>
      <c r="O47" s="235"/>
      <c r="P47" s="805"/>
      <c r="Q47" s="805"/>
      <c r="R47" s="805"/>
      <c r="S47" s="805"/>
      <c r="T47" s="798"/>
    </row>
    <row r="48" spans="1:20" ht="15" customHeight="1">
      <c r="B48" s="799" t="s">
        <v>120</v>
      </c>
      <c r="C48" s="799"/>
      <c r="D48" s="799"/>
      <c r="E48" s="799"/>
      <c r="G48" s="141"/>
      <c r="J48" s="142"/>
      <c r="O48" s="235"/>
      <c r="P48" s="805"/>
      <c r="Q48" s="805"/>
      <c r="R48" s="805"/>
      <c r="S48" s="805"/>
      <c r="T48" s="798"/>
    </row>
    <row r="49" spans="1:20" ht="15" customHeight="1">
      <c r="A49" s="143"/>
      <c r="B49" s="799"/>
      <c r="C49" s="799"/>
      <c r="D49" s="799"/>
      <c r="E49" s="799"/>
      <c r="G49" s="141"/>
      <c r="J49" s="142"/>
      <c r="O49" s="235"/>
      <c r="P49" s="805"/>
      <c r="Q49" s="805"/>
      <c r="R49" s="805"/>
      <c r="S49" s="805"/>
      <c r="T49" s="798"/>
    </row>
    <row r="50" spans="1:20" ht="15" customHeight="1">
      <c r="A50" s="136"/>
      <c r="B50" s="136"/>
      <c r="D50" s="137"/>
      <c r="E50" s="138"/>
      <c r="F50" s="138"/>
      <c r="G50" s="139"/>
      <c r="H50" s="2"/>
      <c r="I50" s="795" t="s">
        <v>121</v>
      </c>
      <c r="J50" s="795"/>
      <c r="K50" s="795"/>
      <c r="L50" s="795"/>
      <c r="O50" s="235"/>
      <c r="P50" s="796" t="s">
        <v>122</v>
      </c>
      <c r="Q50" s="796"/>
      <c r="R50" s="796"/>
      <c r="S50" s="796"/>
      <c r="T50" s="798"/>
    </row>
    <row r="51" spans="1:20" ht="15" customHeight="1">
      <c r="A51" s="136"/>
      <c r="B51" s="136"/>
      <c r="D51" s="138"/>
      <c r="E51" s="138"/>
      <c r="F51" s="138"/>
      <c r="G51" s="138"/>
      <c r="H51" s="140"/>
      <c r="I51" s="795"/>
      <c r="J51" s="795"/>
      <c r="K51" s="795"/>
      <c r="L51" s="795"/>
      <c r="O51" s="235"/>
      <c r="P51" s="796"/>
      <c r="Q51" s="796"/>
      <c r="R51" s="796"/>
      <c r="S51" s="796"/>
      <c r="T51" s="798"/>
    </row>
    <row r="52" spans="1:20" ht="15" customHeight="1">
      <c r="B52" s="797" t="s">
        <v>123</v>
      </c>
      <c r="C52" s="797"/>
      <c r="D52" s="797"/>
      <c r="E52" s="797"/>
      <c r="O52" s="235"/>
      <c r="P52" s="797" t="s">
        <v>67</v>
      </c>
      <c r="Q52" s="797"/>
      <c r="R52" s="797"/>
      <c r="S52" s="797"/>
      <c r="T52" s="798"/>
    </row>
    <row r="53" spans="1:20" ht="15" customHeight="1">
      <c r="B53" s="797"/>
      <c r="C53" s="797"/>
      <c r="D53" s="797"/>
      <c r="E53" s="797"/>
      <c r="O53" s="235"/>
      <c r="P53" s="797"/>
      <c r="Q53" s="797"/>
      <c r="R53" s="797"/>
      <c r="S53" s="797"/>
      <c r="T53" s="798"/>
    </row>
    <row r="54" spans="1:20" ht="15" customHeight="1">
      <c r="O54" s="235"/>
      <c r="P54" s="235"/>
      <c r="Q54" s="235"/>
      <c r="R54" s="235"/>
      <c r="S54" s="235"/>
      <c r="T54" s="235"/>
    </row>
    <row r="55" spans="1:20" ht="15" customHeight="1"/>
    <row r="56" spans="1:20" ht="15" customHeight="1"/>
    <row r="57" spans="1:20" ht="15" customHeight="1"/>
    <row r="58" spans="1:20" ht="15" customHeight="1"/>
    <row r="59" spans="1:20" ht="15" customHeight="1"/>
  </sheetData>
  <mergeCells count="36">
    <mergeCell ref="I50:L51"/>
    <mergeCell ref="P50:S51"/>
    <mergeCell ref="B52:E53"/>
    <mergeCell ref="P52:S53"/>
    <mergeCell ref="T41:T53"/>
    <mergeCell ref="A42:B42"/>
    <mergeCell ref="P42:S43"/>
    <mergeCell ref="B43:E44"/>
    <mergeCell ref="I44:L44"/>
    <mergeCell ref="P44:S45"/>
    <mergeCell ref="I45:L47"/>
    <mergeCell ref="C46:F46"/>
    <mergeCell ref="P46:S49"/>
    <mergeCell ref="B48:E49"/>
    <mergeCell ref="P41:S41"/>
    <mergeCell ref="B34:E36"/>
    <mergeCell ref="I35:L35"/>
    <mergeCell ref="I36:L38"/>
    <mergeCell ref="P37:S38"/>
    <mergeCell ref="B38:E40"/>
    <mergeCell ref="A32:B32"/>
    <mergeCell ref="E32:F33"/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  <mergeCell ref="A26:T26"/>
    <mergeCell ref="A27:T27"/>
    <mergeCell ref="B29:E31"/>
    <mergeCell ref="P29:S31"/>
    <mergeCell ref="I30:L3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zoomScaleNormal="100" zoomScaleSheetLayoutView="100" workbookViewId="0"/>
  </sheetViews>
  <sheetFormatPr defaultColWidth="9.140625" defaultRowHeight="11.25"/>
  <cols>
    <col min="1" max="1" width="18.42578125" style="160" customWidth="1"/>
    <col min="2" max="2" width="81" style="186" customWidth="1"/>
    <col min="3" max="3" width="9.140625" style="61" customWidth="1"/>
    <col min="4" max="4" width="11.7109375" style="61" customWidth="1"/>
    <col min="5" max="6" width="9.140625" style="61"/>
    <col min="7" max="7" width="11.7109375" style="61" customWidth="1"/>
    <col min="8" max="16384" width="9.140625" style="61"/>
  </cols>
  <sheetData>
    <row r="1" spans="1:2" ht="18.75">
      <c r="A1" s="15" t="s">
        <v>207</v>
      </c>
      <c r="B1" s="188"/>
    </row>
    <row r="2" spans="1:2" ht="6" customHeight="1">
      <c r="B2" s="188"/>
    </row>
    <row r="3" spans="1:2" ht="39.950000000000003" customHeight="1">
      <c r="A3" s="16" t="s">
        <v>127</v>
      </c>
      <c r="B3" s="172" t="s">
        <v>208</v>
      </c>
    </row>
    <row r="4" spans="1:2" ht="24.95" customHeight="1">
      <c r="A4" s="17" t="s">
        <v>107</v>
      </c>
      <c r="B4" s="18" t="s">
        <v>139</v>
      </c>
    </row>
    <row r="5" spans="1:2" ht="24.95" customHeight="1">
      <c r="A5" s="17" t="s">
        <v>140</v>
      </c>
      <c r="B5" s="8" t="s">
        <v>141</v>
      </c>
    </row>
    <row r="6" spans="1:2" ht="24.95" customHeight="1">
      <c r="A6" s="17" t="s">
        <v>7</v>
      </c>
      <c r="B6" s="18" t="s">
        <v>142</v>
      </c>
    </row>
    <row r="7" spans="1:2" ht="24.95" customHeight="1">
      <c r="A7" s="17" t="s">
        <v>143</v>
      </c>
      <c r="B7" s="18" t="s">
        <v>144</v>
      </c>
    </row>
    <row r="8" spans="1:2" ht="24.95" customHeight="1">
      <c r="A8" s="17" t="s">
        <v>145</v>
      </c>
      <c r="B8" s="18" t="s">
        <v>146</v>
      </c>
    </row>
    <row r="9" spans="1:2" ht="24.95" customHeight="1">
      <c r="A9" s="17" t="s">
        <v>312</v>
      </c>
      <c r="B9" s="18" t="s">
        <v>311</v>
      </c>
    </row>
    <row r="10" spans="1:2" ht="24.95" customHeight="1">
      <c r="A10" s="17" t="s">
        <v>101</v>
      </c>
      <c r="B10" s="10" t="s">
        <v>302</v>
      </c>
    </row>
    <row r="11" spans="1:2" ht="24.95" customHeight="1">
      <c r="A11" s="17" t="s">
        <v>147</v>
      </c>
      <c r="B11" s="18" t="s">
        <v>148</v>
      </c>
    </row>
    <row r="12" spans="1:2" ht="24.95" customHeight="1">
      <c r="A12" s="17" t="s">
        <v>149</v>
      </c>
      <c r="B12" s="18" t="s">
        <v>150</v>
      </c>
    </row>
    <row r="13" spans="1:2" ht="24.95" customHeight="1">
      <c r="A13" s="17" t="s">
        <v>151</v>
      </c>
      <c r="B13" s="18" t="s">
        <v>152</v>
      </c>
    </row>
    <row r="14" spans="1:2" ht="24.95" customHeight="1">
      <c r="A14" s="17" t="s">
        <v>54</v>
      </c>
      <c r="B14" s="18" t="s">
        <v>303</v>
      </c>
    </row>
    <row r="15" spans="1:2" ht="24.95" customHeight="1">
      <c r="A15" s="17" t="s">
        <v>6</v>
      </c>
      <c r="B15" s="18" t="s">
        <v>153</v>
      </c>
    </row>
    <row r="16" spans="1:2" ht="24.95" customHeight="1">
      <c r="A16" s="17" t="s">
        <v>75</v>
      </c>
      <c r="B16" s="18" t="s">
        <v>304</v>
      </c>
    </row>
    <row r="17" spans="1:2" ht="24.95" customHeight="1">
      <c r="A17" s="17" t="s">
        <v>154</v>
      </c>
      <c r="B17" s="18" t="s">
        <v>305</v>
      </c>
    </row>
    <row r="18" spans="1:2" ht="24.95" customHeight="1">
      <c r="A18" s="17" t="s">
        <v>155</v>
      </c>
      <c r="B18" s="9" t="s">
        <v>156</v>
      </c>
    </row>
    <row r="19" spans="1:2" ht="24.95" customHeight="1">
      <c r="A19" s="16" t="s">
        <v>157</v>
      </c>
      <c r="B19" s="9" t="s">
        <v>158</v>
      </c>
    </row>
    <row r="20" spans="1:2" ht="24.95" customHeight="1">
      <c r="A20" s="17" t="s">
        <v>159</v>
      </c>
      <c r="B20" s="8" t="s">
        <v>160</v>
      </c>
    </row>
    <row r="21" spans="1:2" ht="24.75" customHeight="1">
      <c r="A21" s="17" t="s">
        <v>34</v>
      </c>
      <c r="B21" s="11" t="s">
        <v>161</v>
      </c>
    </row>
    <row r="22" spans="1:2" ht="24.95" customHeight="1">
      <c r="A22" s="17" t="s">
        <v>162</v>
      </c>
      <c r="B22" s="9" t="s">
        <v>163</v>
      </c>
    </row>
    <row r="23" spans="1:2" ht="24.95" customHeight="1">
      <c r="A23" s="17" t="s">
        <v>164</v>
      </c>
      <c r="B23" s="18" t="s">
        <v>165</v>
      </c>
    </row>
    <row r="24" spans="1:2" ht="24.95" customHeight="1">
      <c r="A24" s="17" t="s">
        <v>193</v>
      </c>
      <c r="B24" s="18" t="s">
        <v>194</v>
      </c>
    </row>
    <row r="25" spans="1:2" ht="24.95" customHeight="1">
      <c r="A25" s="17" t="s">
        <v>166</v>
      </c>
      <c r="B25" s="18" t="s">
        <v>167</v>
      </c>
    </row>
    <row r="26" spans="1:2" ht="39.950000000000003" customHeight="1">
      <c r="A26" s="17" t="s">
        <v>21</v>
      </c>
      <c r="B26" s="18" t="s">
        <v>306</v>
      </c>
    </row>
    <row r="27" spans="1:2" ht="24.95" customHeight="1">
      <c r="A27" s="17" t="s">
        <v>168</v>
      </c>
      <c r="B27" s="18" t="s">
        <v>169</v>
      </c>
    </row>
    <row r="28" spans="1:2" ht="24.95" customHeight="1">
      <c r="A28" s="17" t="s">
        <v>170</v>
      </c>
      <c r="B28" s="18" t="s">
        <v>171</v>
      </c>
    </row>
    <row r="29" spans="1:2" ht="24.95" customHeight="1">
      <c r="A29" s="17" t="s">
        <v>172</v>
      </c>
      <c r="B29" s="18" t="s">
        <v>173</v>
      </c>
    </row>
    <row r="30" spans="1:2" ht="24.75" customHeight="1">
      <c r="A30" s="17" t="s">
        <v>174</v>
      </c>
      <c r="B30" s="8" t="s">
        <v>191</v>
      </c>
    </row>
    <row r="31" spans="1:2" ht="24.95" customHeight="1">
      <c r="A31" s="17" t="s">
        <v>175</v>
      </c>
      <c r="B31" s="18" t="s">
        <v>176</v>
      </c>
    </row>
    <row r="32" spans="1:2" ht="24.95" customHeight="1">
      <c r="A32" s="17" t="s">
        <v>177</v>
      </c>
      <c r="B32" s="18" t="s">
        <v>178</v>
      </c>
    </row>
    <row r="33" spans="1:2" ht="24.95" customHeight="1">
      <c r="A33" s="17" t="s">
        <v>299</v>
      </c>
      <c r="B33" s="18" t="s">
        <v>307</v>
      </c>
    </row>
    <row r="34" spans="1:2" ht="24.95" customHeight="1">
      <c r="A34" s="17" t="s">
        <v>179</v>
      </c>
      <c r="B34" s="9" t="s">
        <v>180</v>
      </c>
    </row>
    <row r="35" spans="1:2" ht="24.95" customHeight="1">
      <c r="A35" s="17" t="s">
        <v>5</v>
      </c>
      <c r="B35" s="18" t="s">
        <v>181</v>
      </c>
    </row>
    <row r="36" spans="1:2" ht="24.95" customHeight="1">
      <c r="A36" s="17" t="s">
        <v>4</v>
      </c>
      <c r="B36" s="18" t="s">
        <v>182</v>
      </c>
    </row>
    <row r="37" spans="1:2" ht="24.95" customHeight="1">
      <c r="A37" s="17" t="s">
        <v>183</v>
      </c>
      <c r="B37" s="18" t="s">
        <v>184</v>
      </c>
    </row>
    <row r="38" spans="1:2" ht="24.95" customHeight="1">
      <c r="A38" s="17" t="s">
        <v>33</v>
      </c>
      <c r="B38" s="18" t="s">
        <v>185</v>
      </c>
    </row>
    <row r="39" spans="1:2" ht="24.95" customHeight="1">
      <c r="A39" s="17" t="s">
        <v>186</v>
      </c>
      <c r="B39" s="9" t="s">
        <v>187</v>
      </c>
    </row>
    <row r="40" spans="1:2" ht="24.95" customHeight="1">
      <c r="A40" s="17" t="s">
        <v>188</v>
      </c>
      <c r="B40" s="18" t="s">
        <v>189</v>
      </c>
    </row>
    <row r="41" spans="1:2" ht="24.95" customHeight="1">
      <c r="A41" s="187"/>
      <c r="B41" s="181"/>
    </row>
    <row r="42" spans="1:2" ht="24.95" customHeight="1">
      <c r="A42" s="187"/>
      <c r="B42" s="185"/>
    </row>
  </sheetData>
  <sortState ref="A5:B40">
    <sortCondition ref="A4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D72"/>
  <sheetViews>
    <sheetView showGridLines="0" zoomScale="80" zoomScaleNormal="80" zoomScaleSheetLayoutView="100" workbookViewId="0">
      <selection activeCell="A3" sqref="A3:B71"/>
    </sheetView>
  </sheetViews>
  <sheetFormatPr defaultColWidth="9.140625" defaultRowHeight="11.25"/>
  <cols>
    <col min="1" max="1" width="90.28515625" style="480" customWidth="1"/>
    <col min="2" max="4" width="9.140625" style="480" customWidth="1"/>
    <col min="5" max="5" width="9.140625" style="480"/>
    <col min="6" max="6" width="9.140625" style="480" customWidth="1"/>
    <col min="7" max="8" width="9.140625" style="480"/>
    <col min="9" max="9" width="9.140625" style="480" customWidth="1"/>
    <col min="10" max="16384" width="9.140625" style="480"/>
  </cols>
  <sheetData>
    <row r="1" spans="1:4" ht="18.75">
      <c r="A1" s="489" t="s">
        <v>190</v>
      </c>
      <c r="C1" s="481"/>
      <c r="D1" s="481"/>
    </row>
    <row r="2" spans="1:4" s="483" customFormat="1" ht="6" customHeight="1">
      <c r="A2" s="482"/>
      <c r="B2" s="482"/>
      <c r="C2" s="482"/>
      <c r="D2" s="482"/>
    </row>
    <row r="3" spans="1:4" ht="11.45" customHeight="1">
      <c r="A3" s="645" t="s">
        <v>319</v>
      </c>
      <c r="B3" s="645"/>
    </row>
    <row r="4" spans="1:4" ht="11.45" customHeight="1">
      <c r="A4" s="645"/>
      <c r="B4" s="645"/>
    </row>
    <row r="5" spans="1:4" ht="11.45" customHeight="1">
      <c r="A5" s="645"/>
      <c r="B5" s="645"/>
      <c r="C5" s="484"/>
      <c r="D5" s="484"/>
    </row>
    <row r="6" spans="1:4" ht="11.45" customHeight="1">
      <c r="A6" s="645"/>
      <c r="B6" s="645"/>
      <c r="C6" s="484"/>
      <c r="D6" s="484"/>
    </row>
    <row r="7" spans="1:4" ht="11.45" customHeight="1">
      <c r="A7" s="645"/>
      <c r="B7" s="645"/>
      <c r="C7" s="485"/>
      <c r="D7" s="486"/>
    </row>
    <row r="8" spans="1:4" ht="11.45" customHeight="1">
      <c r="A8" s="645"/>
      <c r="B8" s="645"/>
      <c r="C8" s="484"/>
      <c r="D8" s="484"/>
    </row>
    <row r="9" spans="1:4" ht="11.45" customHeight="1">
      <c r="A9" s="645"/>
      <c r="B9" s="645"/>
      <c r="C9" s="484"/>
      <c r="D9" s="484"/>
    </row>
    <row r="10" spans="1:4" ht="11.45" customHeight="1">
      <c r="A10" s="645"/>
      <c r="B10" s="645"/>
      <c r="C10" s="484"/>
      <c r="D10" s="484"/>
    </row>
    <row r="11" spans="1:4" ht="11.45" customHeight="1">
      <c r="A11" s="645"/>
      <c r="B11" s="645"/>
      <c r="C11" s="484"/>
      <c r="D11" s="484"/>
    </row>
    <row r="12" spans="1:4" ht="11.45" customHeight="1">
      <c r="A12" s="645"/>
      <c r="B12" s="645"/>
      <c r="C12" s="484"/>
      <c r="D12" s="484"/>
    </row>
    <row r="13" spans="1:4" ht="11.45" customHeight="1">
      <c r="A13" s="645"/>
      <c r="B13" s="645"/>
      <c r="C13" s="484"/>
      <c r="D13" s="484"/>
    </row>
    <row r="14" spans="1:4" ht="11.45" customHeight="1">
      <c r="A14" s="645"/>
      <c r="B14" s="645"/>
      <c r="C14" s="486"/>
      <c r="D14" s="486"/>
    </row>
    <row r="15" spans="1:4" ht="11.45" customHeight="1">
      <c r="A15" s="645"/>
      <c r="B15" s="645"/>
      <c r="C15" s="484"/>
      <c r="D15" s="484"/>
    </row>
    <row r="16" spans="1:4" ht="11.45" customHeight="1">
      <c r="A16" s="645"/>
      <c r="B16" s="645"/>
      <c r="C16" s="484"/>
      <c r="D16" s="484"/>
    </row>
    <row r="17" spans="1:4" ht="11.45" customHeight="1">
      <c r="A17" s="645"/>
      <c r="B17" s="645"/>
      <c r="C17" s="484"/>
      <c r="D17" s="484"/>
    </row>
    <row r="18" spans="1:4" ht="11.45" customHeight="1">
      <c r="A18" s="645"/>
      <c r="B18" s="645"/>
      <c r="C18" s="486"/>
      <c r="D18" s="486"/>
    </row>
    <row r="19" spans="1:4" ht="11.45" customHeight="1">
      <c r="A19" s="645"/>
      <c r="B19" s="645"/>
      <c r="C19" s="484"/>
      <c r="D19" s="484"/>
    </row>
    <row r="20" spans="1:4" ht="11.45" customHeight="1">
      <c r="A20" s="645"/>
      <c r="B20" s="645"/>
      <c r="C20" s="484"/>
      <c r="D20" s="484"/>
    </row>
    <row r="21" spans="1:4" ht="11.45" customHeight="1">
      <c r="A21" s="645"/>
      <c r="B21" s="645"/>
      <c r="C21" s="484"/>
      <c r="D21" s="484"/>
    </row>
    <row r="22" spans="1:4" ht="11.45" customHeight="1">
      <c r="A22" s="645"/>
      <c r="B22" s="645"/>
      <c r="C22" s="484"/>
      <c r="D22" s="484"/>
    </row>
    <row r="23" spans="1:4" ht="11.45" customHeight="1">
      <c r="A23" s="645"/>
      <c r="B23" s="645"/>
      <c r="C23" s="486"/>
      <c r="D23" s="486"/>
    </row>
    <row r="24" spans="1:4" ht="11.45" customHeight="1">
      <c r="A24" s="645"/>
      <c r="B24" s="645"/>
      <c r="C24" s="486"/>
      <c r="D24" s="486"/>
    </row>
    <row r="25" spans="1:4" ht="11.45" customHeight="1">
      <c r="A25" s="645"/>
      <c r="B25" s="645"/>
      <c r="C25" s="484"/>
      <c r="D25" s="484"/>
    </row>
    <row r="26" spans="1:4" ht="11.45" customHeight="1">
      <c r="A26" s="645"/>
      <c r="B26" s="645"/>
      <c r="C26" s="484"/>
      <c r="D26" s="484"/>
    </row>
    <row r="27" spans="1:4" ht="11.45" customHeight="1">
      <c r="A27" s="645"/>
      <c r="B27" s="645"/>
      <c r="C27" s="486"/>
      <c r="D27" s="486"/>
    </row>
    <row r="28" spans="1:4" ht="11.45" customHeight="1">
      <c r="A28" s="645"/>
      <c r="B28" s="645"/>
      <c r="C28" s="487"/>
      <c r="D28" s="487"/>
    </row>
    <row r="29" spans="1:4" ht="11.45" customHeight="1">
      <c r="A29" s="645"/>
      <c r="B29" s="645"/>
      <c r="C29" s="484"/>
      <c r="D29" s="484"/>
    </row>
    <row r="30" spans="1:4" ht="11.45" customHeight="1">
      <c r="A30" s="645"/>
      <c r="B30" s="645"/>
      <c r="C30" s="484"/>
      <c r="D30" s="484"/>
    </row>
    <row r="31" spans="1:4" ht="11.45" customHeight="1">
      <c r="A31" s="645"/>
      <c r="B31" s="645"/>
      <c r="C31" s="484"/>
      <c r="D31" s="484"/>
    </row>
    <row r="32" spans="1:4" ht="11.45" customHeight="1">
      <c r="A32" s="645"/>
      <c r="B32" s="645"/>
      <c r="C32" s="484"/>
      <c r="D32" s="484"/>
    </row>
    <row r="33" spans="1:4" ht="11.45" customHeight="1">
      <c r="A33" s="645"/>
      <c r="B33" s="645"/>
      <c r="C33" s="484"/>
      <c r="D33" s="484"/>
    </row>
    <row r="34" spans="1:4" ht="11.45" customHeight="1">
      <c r="A34" s="645"/>
      <c r="B34" s="645"/>
      <c r="C34" s="484"/>
      <c r="D34" s="484"/>
    </row>
    <row r="35" spans="1:4" ht="11.45" customHeight="1">
      <c r="A35" s="645"/>
      <c r="B35" s="645"/>
      <c r="C35" s="484"/>
      <c r="D35" s="484"/>
    </row>
    <row r="36" spans="1:4" ht="11.45" customHeight="1">
      <c r="A36" s="645"/>
      <c r="B36" s="645"/>
      <c r="C36" s="484"/>
      <c r="D36" s="484"/>
    </row>
    <row r="37" spans="1:4" ht="11.45" customHeight="1">
      <c r="A37" s="645"/>
      <c r="B37" s="645"/>
      <c r="C37" s="488"/>
      <c r="D37" s="488"/>
    </row>
    <row r="38" spans="1:4" ht="11.45" customHeight="1">
      <c r="A38" s="645"/>
      <c r="B38" s="645"/>
    </row>
    <row r="39" spans="1:4" ht="11.45" customHeight="1">
      <c r="A39" s="645"/>
      <c r="B39" s="645"/>
    </row>
    <row r="40" spans="1:4" ht="11.45" customHeight="1">
      <c r="A40" s="645"/>
      <c r="B40" s="645"/>
    </row>
    <row r="41" spans="1:4" ht="11.45" customHeight="1">
      <c r="A41" s="645"/>
      <c r="B41" s="645"/>
    </row>
    <row r="42" spans="1:4" ht="11.45" customHeight="1">
      <c r="A42" s="645"/>
      <c r="B42" s="645"/>
    </row>
    <row r="43" spans="1:4" ht="11.45" customHeight="1">
      <c r="A43" s="645"/>
      <c r="B43" s="645"/>
    </row>
    <row r="44" spans="1:4" ht="11.45" customHeight="1">
      <c r="A44" s="645"/>
      <c r="B44" s="645"/>
    </row>
    <row r="45" spans="1:4" ht="11.45" customHeight="1">
      <c r="A45" s="645"/>
      <c r="B45" s="645"/>
    </row>
    <row r="46" spans="1:4" ht="11.45" customHeight="1">
      <c r="A46" s="645"/>
      <c r="B46" s="645"/>
    </row>
    <row r="47" spans="1:4" ht="11.45" customHeight="1">
      <c r="A47" s="645"/>
      <c r="B47" s="645"/>
    </row>
    <row r="48" spans="1:4" ht="11.45" customHeight="1">
      <c r="A48" s="645"/>
      <c r="B48" s="645"/>
    </row>
    <row r="49" spans="1:2" ht="11.45" customHeight="1">
      <c r="A49" s="645"/>
      <c r="B49" s="645"/>
    </row>
    <row r="50" spans="1:2" ht="11.45" customHeight="1">
      <c r="A50" s="645"/>
      <c r="B50" s="645"/>
    </row>
    <row r="51" spans="1:2" ht="11.45" customHeight="1">
      <c r="A51" s="645"/>
      <c r="B51" s="645"/>
    </row>
    <row r="52" spans="1:2" ht="11.45" customHeight="1">
      <c r="A52" s="645"/>
      <c r="B52" s="645"/>
    </row>
    <row r="53" spans="1:2" ht="11.45" customHeight="1">
      <c r="A53" s="645"/>
      <c r="B53" s="645"/>
    </row>
    <row r="54" spans="1:2" ht="11.45" customHeight="1">
      <c r="A54" s="645"/>
      <c r="B54" s="645"/>
    </row>
    <row r="55" spans="1:2" ht="11.45" customHeight="1">
      <c r="A55" s="645"/>
      <c r="B55" s="645"/>
    </row>
    <row r="56" spans="1:2" ht="11.45" customHeight="1">
      <c r="A56" s="645"/>
      <c r="B56" s="645"/>
    </row>
    <row r="57" spans="1:2" ht="11.45" customHeight="1">
      <c r="A57" s="645"/>
      <c r="B57" s="645"/>
    </row>
    <row r="58" spans="1:2" ht="11.45" customHeight="1">
      <c r="A58" s="645"/>
      <c r="B58" s="645"/>
    </row>
    <row r="59" spans="1:2" ht="11.45" customHeight="1">
      <c r="A59" s="645"/>
      <c r="B59" s="645"/>
    </row>
    <row r="60" spans="1:2" ht="11.45" customHeight="1">
      <c r="A60" s="645"/>
      <c r="B60" s="645"/>
    </row>
    <row r="61" spans="1:2" ht="11.45" customHeight="1">
      <c r="A61" s="645"/>
      <c r="B61" s="645"/>
    </row>
    <row r="62" spans="1:2" ht="11.45" customHeight="1">
      <c r="A62" s="645"/>
      <c r="B62" s="645"/>
    </row>
    <row r="63" spans="1:2" ht="11.45" customHeight="1">
      <c r="A63" s="645"/>
      <c r="B63" s="645"/>
    </row>
    <row r="64" spans="1:2" ht="11.45" customHeight="1">
      <c r="A64" s="645"/>
      <c r="B64" s="645"/>
    </row>
    <row r="65" spans="1:2" ht="11.45" customHeight="1">
      <c r="A65" s="645"/>
      <c r="B65" s="645"/>
    </row>
    <row r="66" spans="1:2" ht="11.45" customHeight="1">
      <c r="A66" s="645"/>
      <c r="B66" s="645"/>
    </row>
    <row r="67" spans="1:2" ht="11.45" customHeight="1">
      <c r="A67" s="645"/>
      <c r="B67" s="645"/>
    </row>
    <row r="68" spans="1:2" ht="11.45" customHeight="1">
      <c r="A68" s="645"/>
      <c r="B68" s="645"/>
    </row>
    <row r="69" spans="1:2" ht="11.45" customHeight="1">
      <c r="A69" s="645"/>
      <c r="B69" s="645"/>
    </row>
    <row r="70" spans="1:2" ht="11.45" customHeight="1">
      <c r="A70" s="645"/>
      <c r="B70" s="645"/>
    </row>
    <row r="71" spans="1:2" ht="11.45" customHeight="1">
      <c r="A71" s="645"/>
      <c r="B71" s="645"/>
    </row>
    <row r="72" spans="1:2" ht="10.9" customHeight="1"/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R57"/>
  <sheetViews>
    <sheetView showGridLines="0" zoomScaleNormal="100" zoomScaleSheetLayoutView="100" workbookViewId="0"/>
  </sheetViews>
  <sheetFormatPr defaultColWidth="9.140625" defaultRowHeight="11.25"/>
  <cols>
    <col min="1" max="1" width="9.5703125" style="20" customWidth="1"/>
    <col min="2" max="2" width="8.42578125" style="20" customWidth="1"/>
    <col min="3" max="3" width="10.85546875" style="20" customWidth="1"/>
    <col min="4" max="6" width="8.28515625" style="20" customWidth="1"/>
    <col min="7" max="7" width="9.7109375" style="20" customWidth="1"/>
    <col min="8" max="10" width="8.28515625" style="20" customWidth="1"/>
    <col min="11" max="11" width="9.7109375" style="20" customWidth="1"/>
    <col min="12" max="16384" width="9.140625" style="20"/>
  </cols>
  <sheetData>
    <row r="1" spans="1:18" ht="18.75">
      <c r="A1" s="19" t="s">
        <v>126</v>
      </c>
    </row>
    <row r="2" spans="1:18" ht="15.75">
      <c r="A2" s="655" t="s">
        <v>128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</row>
    <row r="3" spans="1:18" ht="6" customHeight="1">
      <c r="A3" s="21"/>
      <c r="B3" s="21"/>
      <c r="C3" s="22"/>
      <c r="D3" s="656"/>
      <c r="E3" s="657"/>
      <c r="F3" s="657"/>
      <c r="G3" s="657"/>
      <c r="H3" s="657"/>
      <c r="I3" s="657"/>
      <c r="J3" s="657"/>
      <c r="K3" s="657"/>
    </row>
    <row r="4" spans="1:18" ht="20.25" customHeight="1">
      <c r="A4" s="347"/>
      <c r="B4" s="347"/>
      <c r="C4" s="408"/>
      <c r="D4" s="661">
        <v>2021</v>
      </c>
      <c r="E4" s="662"/>
      <c r="F4" s="662"/>
      <c r="G4" s="662"/>
      <c r="H4" s="662"/>
      <c r="I4" s="662"/>
      <c r="J4" s="662"/>
      <c r="K4" s="662"/>
    </row>
    <row r="5" spans="1:18" s="34" customFormat="1" ht="20.100000000000001" customHeight="1">
      <c r="A5" s="254"/>
      <c r="B5" s="254"/>
      <c r="C5" s="254"/>
      <c r="D5" s="658" t="s">
        <v>272</v>
      </c>
      <c r="E5" s="659"/>
      <c r="F5" s="659"/>
      <c r="G5" s="660"/>
      <c r="H5" s="658" t="s">
        <v>273</v>
      </c>
      <c r="I5" s="659"/>
      <c r="J5" s="659"/>
      <c r="K5" s="659"/>
    </row>
    <row r="6" spans="1:18" ht="20.100000000000001" customHeight="1">
      <c r="A6" s="405"/>
      <c r="B6" s="405"/>
      <c r="C6" s="405"/>
      <c r="D6" s="407" t="s">
        <v>314</v>
      </c>
      <c r="E6" s="406" t="s">
        <v>315</v>
      </c>
      <c r="F6" s="406" t="s">
        <v>316</v>
      </c>
      <c r="G6" s="414" t="s">
        <v>61</v>
      </c>
      <c r="H6" s="407" t="str">
        <f>D6</f>
        <v>duben</v>
      </c>
      <c r="I6" s="406" t="str">
        <f>E6</f>
        <v>květen</v>
      </c>
      <c r="J6" s="406" t="str">
        <f>F6</f>
        <v>červen</v>
      </c>
      <c r="K6" s="419" t="str">
        <f>G6</f>
        <v>II. čtvrtletí</v>
      </c>
    </row>
    <row r="7" spans="1:18" ht="15" customHeight="1">
      <c r="A7" s="646" t="s">
        <v>53</v>
      </c>
      <c r="B7" s="663" t="s">
        <v>23</v>
      </c>
      <c r="C7" s="409" t="s">
        <v>25</v>
      </c>
      <c r="D7" s="412">
        <v>4463022.7661145683</v>
      </c>
      <c r="E7" s="23">
        <v>4429615.7506066039</v>
      </c>
      <c r="F7" s="23">
        <v>4103212.565671484</v>
      </c>
      <c r="G7" s="415">
        <f>SUM(D7:F7)</f>
        <v>12995851.082392655</v>
      </c>
      <c r="H7" s="23">
        <v>47606849.074000001</v>
      </c>
      <c r="I7" s="23">
        <v>47258310.269000001</v>
      </c>
      <c r="J7" s="23">
        <v>43787888.638999999</v>
      </c>
      <c r="K7" s="420">
        <f>SUM(H7:J7)</f>
        <v>138653047.98199999</v>
      </c>
      <c r="L7" s="35"/>
      <c r="M7" s="35"/>
      <c r="N7" s="35"/>
      <c r="O7" s="35"/>
      <c r="P7" s="35"/>
      <c r="Q7" s="35"/>
      <c r="R7" s="35"/>
    </row>
    <row r="8" spans="1:18" ht="15" customHeight="1">
      <c r="A8" s="646"/>
      <c r="B8" s="663"/>
      <c r="C8" s="409" t="s">
        <v>26</v>
      </c>
      <c r="D8" s="412">
        <v>171.67483347493643</v>
      </c>
      <c r="E8" s="23">
        <v>120.32064084668029</v>
      </c>
      <c r="F8" s="23">
        <v>42.637017575158346</v>
      </c>
      <c r="G8" s="415">
        <f>SUM(D8:F8)</f>
        <v>334.63249189677504</v>
      </c>
      <c r="H8" s="23">
        <v>1802.5520729999996</v>
      </c>
      <c r="I8" s="23">
        <v>1263.3881010000005</v>
      </c>
      <c r="J8" s="23">
        <v>447.6984159999999</v>
      </c>
      <c r="K8" s="420">
        <f t="shared" ref="K8:K48" si="0">SUM(H8:J8)</f>
        <v>3513.63859</v>
      </c>
      <c r="L8" s="35"/>
      <c r="M8" s="35"/>
      <c r="N8" s="35"/>
      <c r="O8" s="35"/>
      <c r="P8" s="35"/>
      <c r="Q8" s="35"/>
    </row>
    <row r="9" spans="1:18" ht="15" customHeight="1">
      <c r="A9" s="646"/>
      <c r="B9" s="664"/>
      <c r="C9" s="410" t="s">
        <v>27</v>
      </c>
      <c r="D9" s="32">
        <v>4463194.440948043</v>
      </c>
      <c r="E9" s="24">
        <v>4429736.071247451</v>
      </c>
      <c r="F9" s="24">
        <v>4103255.2026890591</v>
      </c>
      <c r="G9" s="416">
        <f t="shared" ref="G9" si="1">SUM(D9:F9)</f>
        <v>12996185.714884553</v>
      </c>
      <c r="H9" s="32">
        <v>47608651.626073003</v>
      </c>
      <c r="I9" s="24">
        <v>47259573.657100998</v>
      </c>
      <c r="J9" s="24">
        <v>43788336.337416001</v>
      </c>
      <c r="K9" s="421">
        <f t="shared" si="0"/>
        <v>138656561.62059</v>
      </c>
      <c r="L9" s="35"/>
      <c r="M9" s="35"/>
      <c r="N9" s="35"/>
      <c r="O9" s="35"/>
      <c r="P9" s="35"/>
      <c r="Q9" s="35"/>
    </row>
    <row r="10" spans="1:18" ht="15" customHeight="1">
      <c r="A10" s="646"/>
      <c r="B10" s="665" t="s">
        <v>24</v>
      </c>
      <c r="C10" s="411" t="s">
        <v>25</v>
      </c>
      <c r="D10" s="412">
        <v>3701582.4538453417</v>
      </c>
      <c r="E10" s="23">
        <v>3585600.4293701858</v>
      </c>
      <c r="F10" s="413">
        <v>3147788.4122797758</v>
      </c>
      <c r="G10" s="417">
        <f>SUM(D10:F10)</f>
        <v>10434971.295495303</v>
      </c>
      <c r="H10" s="23">
        <v>39499081.068324745</v>
      </c>
      <c r="I10" s="23">
        <v>38268491.557172999</v>
      </c>
      <c r="J10" s="413">
        <v>33604925.093999997</v>
      </c>
      <c r="K10" s="422">
        <f t="shared" si="0"/>
        <v>111372497.71949774</v>
      </c>
      <c r="L10" s="35"/>
      <c r="M10" s="35"/>
      <c r="N10" s="35"/>
      <c r="O10" s="35"/>
      <c r="P10" s="35"/>
      <c r="Q10" s="35"/>
    </row>
    <row r="11" spans="1:18" ht="15" customHeight="1">
      <c r="A11" s="646"/>
      <c r="B11" s="663"/>
      <c r="C11" s="409" t="s">
        <v>26</v>
      </c>
      <c r="D11" s="412">
        <v>34.094554436883541</v>
      </c>
      <c r="E11" s="23">
        <v>20.180082920373177</v>
      </c>
      <c r="F11" s="23">
        <v>10.968518025169724</v>
      </c>
      <c r="G11" s="415">
        <f>SUM(D11:F11)</f>
        <v>65.243155382426451</v>
      </c>
      <c r="H11" s="23">
        <v>363.99842639999997</v>
      </c>
      <c r="I11" s="23">
        <v>215.48091790000001</v>
      </c>
      <c r="J11" s="23">
        <v>117.20252310000001</v>
      </c>
      <c r="K11" s="420">
        <f t="shared" si="0"/>
        <v>696.68186739999999</v>
      </c>
      <c r="L11" s="35"/>
      <c r="M11" s="35"/>
      <c r="N11" s="35"/>
      <c r="O11" s="35"/>
      <c r="P11" s="35"/>
      <c r="Q11" s="35"/>
    </row>
    <row r="12" spans="1:18" ht="15" customHeight="1">
      <c r="A12" s="646"/>
      <c r="B12" s="664"/>
      <c r="C12" s="410" t="s">
        <v>27</v>
      </c>
      <c r="D12" s="32">
        <v>3701616.5483997785</v>
      </c>
      <c r="E12" s="24">
        <v>3585620.6094531063</v>
      </c>
      <c r="F12" s="24">
        <v>3147799.3807978011</v>
      </c>
      <c r="G12" s="416">
        <f t="shared" ref="G12" si="2">SUM(D12:F12)</f>
        <v>10435036.538650686</v>
      </c>
      <c r="H12" s="32">
        <v>39499445.066751145</v>
      </c>
      <c r="I12" s="24">
        <v>38268707.0380909</v>
      </c>
      <c r="J12" s="24">
        <v>33605042.296523094</v>
      </c>
      <c r="K12" s="421">
        <f t="shared" si="0"/>
        <v>111373194.40136513</v>
      </c>
      <c r="L12" s="35"/>
      <c r="M12" s="35"/>
      <c r="N12" s="35"/>
      <c r="O12" s="35"/>
      <c r="P12" s="35"/>
      <c r="Q12" s="35"/>
    </row>
    <row r="13" spans="1:18" ht="15" customHeight="1">
      <c r="A13" s="646"/>
      <c r="B13" s="651" t="s">
        <v>56</v>
      </c>
      <c r="C13" s="411" t="s">
        <v>25</v>
      </c>
      <c r="D13" s="412">
        <v>761440.31226922665</v>
      </c>
      <c r="E13" s="23">
        <v>844015.32123641809</v>
      </c>
      <c r="F13" s="413">
        <v>955424.15339170815</v>
      </c>
      <c r="G13" s="417">
        <f>SUM(D13:F13)</f>
        <v>2560879.7868973529</v>
      </c>
      <c r="H13" s="23">
        <v>8107768.0056752563</v>
      </c>
      <c r="I13" s="23">
        <v>8989818.7118270025</v>
      </c>
      <c r="J13" s="413">
        <v>10182963.545000002</v>
      </c>
      <c r="K13" s="422">
        <f t="shared" si="0"/>
        <v>27280550.262502261</v>
      </c>
      <c r="L13" s="35"/>
      <c r="M13" s="35"/>
      <c r="N13" s="35"/>
      <c r="O13" s="35"/>
      <c r="P13" s="35"/>
      <c r="Q13" s="35"/>
    </row>
    <row r="14" spans="1:18" ht="15" customHeight="1">
      <c r="A14" s="646"/>
      <c r="B14" s="663"/>
      <c r="C14" s="409" t="s">
        <v>26</v>
      </c>
      <c r="D14" s="412">
        <v>137.58027903805288</v>
      </c>
      <c r="E14" s="23">
        <v>100.14055792630711</v>
      </c>
      <c r="F14" s="23">
        <v>31.668499549988624</v>
      </c>
      <c r="G14" s="415">
        <f>SUM(D14:F14)</f>
        <v>269.3893365143486</v>
      </c>
      <c r="H14" s="23">
        <v>1438.5536465999996</v>
      </c>
      <c r="I14" s="23">
        <v>1047.9071831000006</v>
      </c>
      <c r="J14" s="23">
        <v>330.49589289999989</v>
      </c>
      <c r="K14" s="420">
        <f t="shared" si="0"/>
        <v>2816.9567226000004</v>
      </c>
      <c r="L14" s="35"/>
      <c r="M14" s="35"/>
      <c r="N14" s="35"/>
      <c r="O14" s="35"/>
      <c r="P14" s="35"/>
      <c r="Q14" s="35"/>
    </row>
    <row r="15" spans="1:18" ht="15" customHeight="1">
      <c r="A15" s="647"/>
      <c r="B15" s="664"/>
      <c r="C15" s="410" t="s">
        <v>27</v>
      </c>
      <c r="D15" s="32">
        <v>761577.8925482647</v>
      </c>
      <c r="E15" s="24">
        <v>844115.46179434436</v>
      </c>
      <c r="F15" s="24">
        <v>955455.82189125812</v>
      </c>
      <c r="G15" s="416">
        <f t="shared" ref="G15:G52" si="3">SUM(D15:F15)</f>
        <v>2561149.1762338672</v>
      </c>
      <c r="H15" s="32">
        <v>8109206.5593218561</v>
      </c>
      <c r="I15" s="24">
        <v>8990866.619010102</v>
      </c>
      <c r="J15" s="24">
        <v>10183294.040892901</v>
      </c>
      <c r="K15" s="421">
        <f t="shared" si="0"/>
        <v>27283367.219224855</v>
      </c>
      <c r="L15" s="35"/>
      <c r="M15" s="35"/>
      <c r="N15" s="35"/>
      <c r="O15" s="35"/>
      <c r="P15" s="35"/>
      <c r="Q15" s="35"/>
    </row>
    <row r="16" spans="1:18" ht="15" customHeight="1">
      <c r="A16" s="646" t="s">
        <v>192</v>
      </c>
      <c r="B16" s="663" t="s">
        <v>28</v>
      </c>
      <c r="C16" s="409" t="s">
        <v>299</v>
      </c>
      <c r="D16" s="412">
        <v>95120.512000000002</v>
      </c>
      <c r="E16" s="23">
        <v>7.0999999999999994E-2</v>
      </c>
      <c r="F16" s="23">
        <v>0</v>
      </c>
      <c r="G16" s="415">
        <f t="shared" si="3"/>
        <v>95120.582999999999</v>
      </c>
      <c r="H16" s="23">
        <v>1014242.455</v>
      </c>
      <c r="I16" s="23">
        <v>0.75800000000000001</v>
      </c>
      <c r="J16" s="23">
        <v>0</v>
      </c>
      <c r="K16" s="420">
        <f t="shared" si="0"/>
        <v>1014243.213</v>
      </c>
      <c r="L16" s="35"/>
      <c r="M16" s="35"/>
      <c r="N16" s="35"/>
      <c r="O16" s="35"/>
      <c r="P16" s="35"/>
      <c r="Q16" s="35"/>
    </row>
    <row r="17" spans="1:17" ht="15" customHeight="1">
      <c r="A17" s="646"/>
      <c r="B17" s="663"/>
      <c r="C17" s="409" t="s">
        <v>54</v>
      </c>
      <c r="D17" s="412">
        <v>52150.002999999997</v>
      </c>
      <c r="E17" s="23">
        <v>786.45899999999995</v>
      </c>
      <c r="F17" s="23">
        <v>0</v>
      </c>
      <c r="G17" s="415">
        <f>SUM(D17:F17)</f>
        <v>52936.462</v>
      </c>
      <c r="H17" s="23">
        <v>557717.48</v>
      </c>
      <c r="I17" s="23">
        <v>8395.277</v>
      </c>
      <c r="J17" s="23">
        <v>0</v>
      </c>
      <c r="K17" s="420">
        <f t="shared" si="0"/>
        <v>566112.75699999998</v>
      </c>
      <c r="L17" s="35"/>
      <c r="M17" s="35"/>
      <c r="N17" s="35"/>
      <c r="O17" s="35"/>
      <c r="P17" s="35"/>
      <c r="Q17" s="35"/>
    </row>
    <row r="18" spans="1:17" ht="15" customHeight="1">
      <c r="A18" s="646"/>
      <c r="B18" s="663"/>
      <c r="C18" s="409" t="s">
        <v>75</v>
      </c>
      <c r="D18" s="412">
        <v>0</v>
      </c>
      <c r="E18" s="23">
        <v>0</v>
      </c>
      <c r="F18" s="23">
        <v>0</v>
      </c>
      <c r="G18" s="415">
        <f>SUM(D18:F18)</f>
        <v>0</v>
      </c>
      <c r="H18" s="23">
        <v>0</v>
      </c>
      <c r="I18" s="23">
        <v>0</v>
      </c>
      <c r="J18" s="23">
        <v>0</v>
      </c>
      <c r="K18" s="420">
        <f t="shared" si="0"/>
        <v>0</v>
      </c>
      <c r="L18" s="35"/>
      <c r="M18" s="35"/>
      <c r="N18" s="35"/>
      <c r="O18" s="35"/>
      <c r="P18" s="35"/>
      <c r="Q18" s="35"/>
    </row>
    <row r="19" spans="1:17" ht="15" customHeight="1">
      <c r="A19" s="646"/>
      <c r="B19" s="664"/>
      <c r="C19" s="410" t="s">
        <v>27</v>
      </c>
      <c r="D19" s="32">
        <v>147270.51500000001</v>
      </c>
      <c r="E19" s="24">
        <v>786.53</v>
      </c>
      <c r="F19" s="24">
        <v>0</v>
      </c>
      <c r="G19" s="416">
        <f>SUM(D19:F19)</f>
        <v>148057.04500000001</v>
      </c>
      <c r="H19" s="32">
        <v>1571959.9350000001</v>
      </c>
      <c r="I19" s="24">
        <v>8396.0349999999999</v>
      </c>
      <c r="J19" s="24">
        <v>0</v>
      </c>
      <c r="K19" s="421">
        <f>SUM(H19:J19)</f>
        <v>1580355.97</v>
      </c>
      <c r="L19" s="35"/>
      <c r="M19" s="35"/>
      <c r="N19" s="35"/>
      <c r="O19" s="35"/>
      <c r="P19" s="35"/>
      <c r="Q19" s="35"/>
    </row>
    <row r="20" spans="1:17" ht="15" customHeight="1">
      <c r="A20" s="646"/>
      <c r="B20" s="665" t="s">
        <v>29</v>
      </c>
      <c r="C20" s="411" t="s">
        <v>299</v>
      </c>
      <c r="D20" s="412">
        <v>16547.745999999999</v>
      </c>
      <c r="E20" s="23">
        <v>252617.03899999999</v>
      </c>
      <c r="F20" s="413">
        <v>436776.58200000005</v>
      </c>
      <c r="G20" s="417">
        <f t="shared" si="3"/>
        <v>705941.36700000009</v>
      </c>
      <c r="H20" s="23">
        <v>176570.65742999999</v>
      </c>
      <c r="I20" s="23">
        <v>2697153.1275849999</v>
      </c>
      <c r="J20" s="413">
        <v>4666105.3152660001</v>
      </c>
      <c r="K20" s="422">
        <f t="shared" si="0"/>
        <v>7539829.1002810001</v>
      </c>
      <c r="L20" s="35"/>
      <c r="M20" s="35"/>
      <c r="N20" s="35"/>
      <c r="O20" s="35"/>
      <c r="P20" s="35"/>
      <c r="Q20" s="35"/>
    </row>
    <row r="21" spans="1:17" ht="15" customHeight="1">
      <c r="A21" s="646"/>
      <c r="B21" s="663"/>
      <c r="C21" s="409" t="s">
        <v>54</v>
      </c>
      <c r="D21" s="412">
        <v>14051.165999999999</v>
      </c>
      <c r="E21" s="23">
        <v>18876.925999999999</v>
      </c>
      <c r="F21" s="23">
        <v>73072.993999999977</v>
      </c>
      <c r="G21" s="415">
        <f t="shared" si="3"/>
        <v>106001.08599999998</v>
      </c>
      <c r="H21" s="23">
        <v>149877.106</v>
      </c>
      <c r="I21" s="23">
        <v>201596.65299999999</v>
      </c>
      <c r="J21" s="23">
        <v>780586.79099999997</v>
      </c>
      <c r="K21" s="420">
        <f t="shared" si="0"/>
        <v>1132060.5499999998</v>
      </c>
      <c r="L21" s="35"/>
      <c r="M21" s="35"/>
      <c r="N21" s="35"/>
      <c r="O21" s="35"/>
      <c r="P21" s="35"/>
      <c r="Q21" s="35"/>
    </row>
    <row r="22" spans="1:17" ht="15" customHeight="1">
      <c r="A22" s="646"/>
      <c r="B22" s="663"/>
      <c r="C22" s="409" t="s">
        <v>75</v>
      </c>
      <c r="D22" s="412">
        <v>15004.369000000001</v>
      </c>
      <c r="E22" s="23">
        <v>0</v>
      </c>
      <c r="F22" s="23">
        <v>46411.873000000021</v>
      </c>
      <c r="G22" s="415">
        <f t="shared" si="3"/>
        <v>61416.24200000002</v>
      </c>
      <c r="H22" s="23">
        <v>160142.66699999999</v>
      </c>
      <c r="I22" s="23">
        <v>0</v>
      </c>
      <c r="J22" s="23">
        <v>495770.36100000003</v>
      </c>
      <c r="K22" s="420">
        <f t="shared" si="0"/>
        <v>655913.02800000005</v>
      </c>
      <c r="L22" s="35"/>
      <c r="M22" s="35"/>
      <c r="N22" s="35"/>
      <c r="O22" s="35"/>
      <c r="P22" s="35"/>
      <c r="Q22" s="35"/>
    </row>
    <row r="23" spans="1:17" ht="15" customHeight="1">
      <c r="A23" s="646"/>
      <c r="B23" s="664"/>
      <c r="C23" s="410" t="s">
        <v>27</v>
      </c>
      <c r="D23" s="32">
        <v>45603.280999999995</v>
      </c>
      <c r="E23" s="24">
        <v>271493.96499999997</v>
      </c>
      <c r="F23" s="24">
        <v>556261.44900000002</v>
      </c>
      <c r="G23" s="416">
        <f t="shared" si="3"/>
        <v>873358.69500000007</v>
      </c>
      <c r="H23" s="32">
        <v>486590.43042999995</v>
      </c>
      <c r="I23" s="24">
        <v>2898749.7805849998</v>
      </c>
      <c r="J23" s="24">
        <v>5942462.4672660008</v>
      </c>
      <c r="K23" s="421">
        <f t="shared" si="0"/>
        <v>9327802.6782810017</v>
      </c>
      <c r="L23" s="35"/>
      <c r="M23" s="35"/>
      <c r="N23" s="35"/>
      <c r="O23" s="35"/>
      <c r="P23" s="35"/>
      <c r="Q23" s="35"/>
    </row>
    <row r="24" spans="1:17" ht="15" customHeight="1">
      <c r="A24" s="646"/>
      <c r="B24" s="651" t="s">
        <v>57</v>
      </c>
      <c r="C24" s="411" t="s">
        <v>299</v>
      </c>
      <c r="D24" s="412">
        <v>78572.766000000003</v>
      </c>
      <c r="E24" s="23">
        <v>-252616.96799999999</v>
      </c>
      <c r="F24" s="413">
        <v>-436776.58200000005</v>
      </c>
      <c r="G24" s="417">
        <f t="shared" si="3"/>
        <v>-610820.78399999999</v>
      </c>
      <c r="H24" s="23">
        <v>837671.79756999994</v>
      </c>
      <c r="I24" s="23">
        <v>-2697152.369585</v>
      </c>
      <c r="J24" s="413">
        <v>-4666105.3152660001</v>
      </c>
      <c r="K24" s="422">
        <f t="shared" si="0"/>
        <v>-6525585.8872810006</v>
      </c>
      <c r="L24" s="35"/>
      <c r="M24" s="35"/>
      <c r="N24" s="35"/>
      <c r="O24" s="35"/>
      <c r="P24" s="35"/>
      <c r="Q24" s="35"/>
    </row>
    <row r="25" spans="1:17" ht="15" customHeight="1">
      <c r="A25" s="646"/>
      <c r="B25" s="663"/>
      <c r="C25" s="409" t="s">
        <v>54</v>
      </c>
      <c r="D25" s="412">
        <v>38098.837</v>
      </c>
      <c r="E25" s="23">
        <v>-18090.467000000001</v>
      </c>
      <c r="F25" s="23">
        <v>-73072.993999999977</v>
      </c>
      <c r="G25" s="415">
        <f t="shared" si="3"/>
        <v>-53064.623999999982</v>
      </c>
      <c r="H25" s="23">
        <v>407840.37399999995</v>
      </c>
      <c r="I25" s="23">
        <v>-193201.37599999999</v>
      </c>
      <c r="J25" s="23">
        <v>-780586.79099999997</v>
      </c>
      <c r="K25" s="420">
        <f t="shared" si="0"/>
        <v>-565947.79300000006</v>
      </c>
      <c r="L25" s="35"/>
      <c r="M25" s="35"/>
      <c r="N25" s="35"/>
      <c r="O25" s="35"/>
      <c r="P25" s="35"/>
      <c r="Q25" s="35"/>
    </row>
    <row r="26" spans="1:17" ht="15" customHeight="1">
      <c r="A26" s="646"/>
      <c r="B26" s="663"/>
      <c r="C26" s="409" t="s">
        <v>75</v>
      </c>
      <c r="D26" s="412">
        <v>-15004.369000000001</v>
      </c>
      <c r="E26" s="23">
        <v>0</v>
      </c>
      <c r="F26" s="23">
        <v>-46411.873000000021</v>
      </c>
      <c r="G26" s="415">
        <f t="shared" si="3"/>
        <v>-61416.24200000002</v>
      </c>
      <c r="H26" s="23">
        <v>-160142.66699999999</v>
      </c>
      <c r="I26" s="23">
        <v>0</v>
      </c>
      <c r="J26" s="23">
        <v>-495770.36100000003</v>
      </c>
      <c r="K26" s="420">
        <f t="shared" si="0"/>
        <v>-655913.02800000005</v>
      </c>
      <c r="L26" s="35"/>
      <c r="M26" s="35"/>
      <c r="N26" s="35"/>
      <c r="O26" s="35"/>
      <c r="P26" s="35"/>
      <c r="Q26" s="35"/>
    </row>
    <row r="27" spans="1:17" ht="15" customHeight="1">
      <c r="A27" s="646"/>
      <c r="B27" s="664"/>
      <c r="C27" s="410" t="s">
        <v>27</v>
      </c>
      <c r="D27" s="32">
        <v>101667.234</v>
      </c>
      <c r="E27" s="24">
        <v>-270707.435</v>
      </c>
      <c r="F27" s="24">
        <v>-556261.44900000002</v>
      </c>
      <c r="G27" s="416">
        <f t="shared" si="3"/>
        <v>-725301.65</v>
      </c>
      <c r="H27" s="32">
        <v>1085369.5045699999</v>
      </c>
      <c r="I27" s="24">
        <v>-2890353.7455850001</v>
      </c>
      <c r="J27" s="24">
        <v>-5942462.4672660008</v>
      </c>
      <c r="K27" s="421">
        <f t="shared" si="0"/>
        <v>-7747446.7082810011</v>
      </c>
      <c r="L27" s="35"/>
      <c r="M27" s="35"/>
      <c r="N27" s="35"/>
      <c r="O27" s="35"/>
      <c r="P27" s="35"/>
      <c r="Q27" s="35"/>
    </row>
    <row r="28" spans="1:17" ht="15" customHeight="1">
      <c r="A28" s="647"/>
      <c r="B28" s="666" t="s">
        <v>59</v>
      </c>
      <c r="C28" s="667"/>
      <c r="D28" s="33">
        <v>446814.02323249081</v>
      </c>
      <c r="E28" s="25">
        <v>717299.65723249095</v>
      </c>
      <c r="F28" s="25">
        <v>1273301.9382324908</v>
      </c>
      <c r="G28" s="418">
        <f>F28</f>
        <v>1273301.9382324908</v>
      </c>
      <c r="H28" s="33">
        <v>4907212.2473854171</v>
      </c>
      <c r="I28" s="25">
        <v>7795149.6623944174</v>
      </c>
      <c r="J28" s="25">
        <v>13734783.292918418</v>
      </c>
      <c r="K28" s="423">
        <f>J28</f>
        <v>13734783.292918418</v>
      </c>
      <c r="L28" s="35"/>
      <c r="M28" s="35"/>
      <c r="N28" s="35"/>
      <c r="O28" s="35"/>
      <c r="P28" s="35"/>
      <c r="Q28" s="35"/>
    </row>
    <row r="29" spans="1:17" ht="15" customHeight="1">
      <c r="A29" s="646" t="s">
        <v>55</v>
      </c>
      <c r="B29" s="649" t="s">
        <v>289</v>
      </c>
      <c r="C29" s="409" t="s">
        <v>30</v>
      </c>
      <c r="D29" s="412">
        <v>8904.9040000000005</v>
      </c>
      <c r="E29" s="23">
        <v>8950.7029999999995</v>
      </c>
      <c r="F29" s="23">
        <v>9265.5910000000003</v>
      </c>
      <c r="G29" s="415">
        <f t="shared" si="3"/>
        <v>27121.198</v>
      </c>
      <c r="H29" s="23">
        <v>97015.908037200003</v>
      </c>
      <c r="I29" s="23">
        <v>97149.610162900004</v>
      </c>
      <c r="J29" s="23">
        <v>100621.1426732</v>
      </c>
      <c r="K29" s="420">
        <f t="shared" si="0"/>
        <v>294786.66087329999</v>
      </c>
      <c r="L29" s="35"/>
      <c r="M29" s="35"/>
      <c r="N29" s="35"/>
      <c r="O29" s="35"/>
      <c r="P29" s="35"/>
      <c r="Q29" s="35"/>
    </row>
    <row r="30" spans="1:17" ht="15" customHeight="1">
      <c r="A30" s="646"/>
      <c r="B30" s="649"/>
      <c r="C30" s="409" t="s">
        <v>33</v>
      </c>
      <c r="D30" s="412">
        <v>141.14800000000196</v>
      </c>
      <c r="E30" s="23">
        <v>106.86299999999937</v>
      </c>
      <c r="F30" s="23">
        <v>110.35700000000043</v>
      </c>
      <c r="G30" s="415">
        <f t="shared" si="3"/>
        <v>358.36800000000176</v>
      </c>
      <c r="H30" s="23">
        <v>1528.376199999997</v>
      </c>
      <c r="I30" s="23">
        <v>1171.3030000000108</v>
      </c>
      <c r="J30" s="23">
        <v>1206.5921999999991</v>
      </c>
      <c r="K30" s="420">
        <f t="shared" si="0"/>
        <v>3906.2714000000069</v>
      </c>
      <c r="L30" s="35"/>
      <c r="M30" s="35"/>
      <c r="N30" s="35"/>
      <c r="O30" s="35"/>
      <c r="P30" s="35"/>
      <c r="Q30" s="35"/>
    </row>
    <row r="31" spans="1:17" ht="15" customHeight="1">
      <c r="A31" s="646"/>
      <c r="B31" s="650"/>
      <c r="C31" s="410" t="s">
        <v>27</v>
      </c>
      <c r="D31" s="32">
        <v>9046.0520000000033</v>
      </c>
      <c r="E31" s="24">
        <v>9057.5659999999989</v>
      </c>
      <c r="F31" s="24">
        <v>9375.9480000000003</v>
      </c>
      <c r="G31" s="416">
        <f t="shared" si="3"/>
        <v>27479.566000000003</v>
      </c>
      <c r="H31" s="32">
        <v>98544.284237200001</v>
      </c>
      <c r="I31" s="24">
        <v>98320.913162900019</v>
      </c>
      <c r="J31" s="24">
        <v>101827.7348732</v>
      </c>
      <c r="K31" s="421">
        <f t="shared" si="0"/>
        <v>298692.93227330002</v>
      </c>
      <c r="L31" s="35"/>
      <c r="M31" s="35"/>
      <c r="N31" s="35"/>
      <c r="O31" s="35"/>
      <c r="P31" s="35"/>
      <c r="Q31" s="35"/>
    </row>
    <row r="32" spans="1:17" ht="15" customHeight="1">
      <c r="A32" s="646"/>
      <c r="B32" s="651" t="s">
        <v>290</v>
      </c>
      <c r="C32" s="411" t="s">
        <v>30</v>
      </c>
      <c r="D32" s="412">
        <v>1170.7429999999999</v>
      </c>
      <c r="E32" s="23">
        <v>992.79100000000005</v>
      </c>
      <c r="F32" s="413">
        <v>851.07899999999995</v>
      </c>
      <c r="G32" s="417">
        <f t="shared" si="3"/>
        <v>3014.6130000000003</v>
      </c>
      <c r="H32" s="23">
        <v>12279.581</v>
      </c>
      <c r="I32" s="23">
        <v>10389.514999999999</v>
      </c>
      <c r="J32" s="413">
        <v>8877.3320000000003</v>
      </c>
      <c r="K32" s="422">
        <f t="shared" si="0"/>
        <v>31546.428</v>
      </c>
      <c r="L32" s="35"/>
      <c r="M32" s="35"/>
      <c r="N32" s="35"/>
      <c r="O32" s="35"/>
      <c r="P32" s="35"/>
      <c r="Q32" s="35"/>
    </row>
    <row r="33" spans="1:17" ht="15" customHeight="1">
      <c r="A33" s="646"/>
      <c r="B33" s="649"/>
      <c r="C33" s="409" t="s">
        <v>33</v>
      </c>
      <c r="D33" s="412">
        <v>0</v>
      </c>
      <c r="E33" s="23">
        <v>0</v>
      </c>
      <c r="F33" s="23">
        <v>0</v>
      </c>
      <c r="G33" s="415">
        <f t="shared" si="3"/>
        <v>0</v>
      </c>
      <c r="H33" s="23">
        <v>0</v>
      </c>
      <c r="I33" s="23">
        <v>0</v>
      </c>
      <c r="J33" s="23">
        <v>0</v>
      </c>
      <c r="K33" s="420">
        <f t="shared" si="0"/>
        <v>0</v>
      </c>
      <c r="L33" s="35"/>
      <c r="M33" s="35"/>
      <c r="N33" s="35"/>
      <c r="O33" s="35"/>
      <c r="P33" s="35"/>
      <c r="Q33" s="35"/>
    </row>
    <row r="34" spans="1:17" ht="15" customHeight="1">
      <c r="A34" s="646"/>
      <c r="B34" s="650"/>
      <c r="C34" s="410" t="s">
        <v>27</v>
      </c>
      <c r="D34" s="32">
        <v>1170.7429999999999</v>
      </c>
      <c r="E34" s="24">
        <v>992.79100000000005</v>
      </c>
      <c r="F34" s="24">
        <v>851.07899999999995</v>
      </c>
      <c r="G34" s="416">
        <f t="shared" si="3"/>
        <v>3014.6130000000003</v>
      </c>
      <c r="H34" s="32">
        <v>12279.581</v>
      </c>
      <c r="I34" s="24">
        <v>10389.514999999999</v>
      </c>
      <c r="J34" s="24">
        <v>8877.3320000000003</v>
      </c>
      <c r="K34" s="421">
        <f t="shared" si="0"/>
        <v>31546.428</v>
      </c>
      <c r="L34" s="35"/>
      <c r="M34" s="35"/>
      <c r="N34" s="35"/>
      <c r="O34" s="35"/>
      <c r="P34" s="35"/>
      <c r="Q34" s="35"/>
    </row>
    <row r="35" spans="1:17" ht="15" customHeight="1">
      <c r="A35" s="646"/>
      <c r="B35" s="651" t="s">
        <v>27</v>
      </c>
      <c r="C35" s="411" t="s">
        <v>30</v>
      </c>
      <c r="D35" s="412">
        <v>10075.647000000001</v>
      </c>
      <c r="E35" s="23">
        <v>9943.4939999999988</v>
      </c>
      <c r="F35" s="413">
        <v>10116.67</v>
      </c>
      <c r="G35" s="417">
        <f t="shared" si="3"/>
        <v>30135.811000000002</v>
      </c>
      <c r="H35" s="23">
        <v>109295.48903720001</v>
      </c>
      <c r="I35" s="23">
        <v>107539.1251629</v>
      </c>
      <c r="J35" s="413">
        <v>109498.47467319999</v>
      </c>
      <c r="K35" s="422">
        <f t="shared" si="0"/>
        <v>326333.0888733</v>
      </c>
      <c r="L35" s="35"/>
      <c r="M35" s="35"/>
      <c r="N35" s="35"/>
      <c r="O35" s="35"/>
      <c r="P35" s="35"/>
      <c r="Q35" s="35"/>
    </row>
    <row r="36" spans="1:17" ht="15" customHeight="1">
      <c r="A36" s="646"/>
      <c r="B36" s="649"/>
      <c r="C36" s="409" t="s">
        <v>33</v>
      </c>
      <c r="D36" s="412">
        <v>141.14800000000196</v>
      </c>
      <c r="E36" s="23">
        <v>106.86299999999937</v>
      </c>
      <c r="F36" s="23">
        <v>110.35700000000043</v>
      </c>
      <c r="G36" s="415">
        <f t="shared" si="3"/>
        <v>358.36800000000176</v>
      </c>
      <c r="H36" s="23">
        <v>1528.376199999997</v>
      </c>
      <c r="I36" s="23">
        <v>1171.3030000000108</v>
      </c>
      <c r="J36" s="23">
        <v>1206.5921999999991</v>
      </c>
      <c r="K36" s="420">
        <f t="shared" si="0"/>
        <v>3906.2714000000069</v>
      </c>
      <c r="L36" s="35"/>
      <c r="M36" s="35"/>
      <c r="N36" s="35"/>
      <c r="O36" s="35"/>
      <c r="P36" s="35"/>
      <c r="Q36" s="35"/>
    </row>
    <row r="37" spans="1:17" ht="15" customHeight="1">
      <c r="A37" s="647"/>
      <c r="B37" s="650"/>
      <c r="C37" s="410" t="s">
        <v>27</v>
      </c>
      <c r="D37" s="32">
        <v>10216.795000000002</v>
      </c>
      <c r="E37" s="24">
        <v>10050.356999999998</v>
      </c>
      <c r="F37" s="24">
        <v>10227.027</v>
      </c>
      <c r="G37" s="416">
        <f t="shared" si="3"/>
        <v>30494.179000000004</v>
      </c>
      <c r="H37" s="32">
        <v>110823.86523720001</v>
      </c>
      <c r="I37" s="24">
        <v>108710.42816290002</v>
      </c>
      <c r="J37" s="24">
        <v>110705.06687319999</v>
      </c>
      <c r="K37" s="421">
        <f t="shared" si="0"/>
        <v>330239.36027330003</v>
      </c>
      <c r="L37" s="35"/>
      <c r="M37" s="35"/>
      <c r="N37" s="35"/>
      <c r="O37" s="35"/>
      <c r="P37" s="35"/>
      <c r="Q37" s="35"/>
    </row>
    <row r="38" spans="1:17" ht="15" customHeight="1">
      <c r="A38" s="646" t="s">
        <v>74</v>
      </c>
      <c r="B38" s="649" t="s">
        <v>58</v>
      </c>
      <c r="C38" s="409" t="s">
        <v>78</v>
      </c>
      <c r="D38" s="412">
        <v>791157.57824591454</v>
      </c>
      <c r="E38" s="23">
        <v>563588.71014650725</v>
      </c>
      <c r="F38" s="23">
        <v>355473.27060006082</v>
      </c>
      <c r="G38" s="415">
        <f t="shared" si="3"/>
        <v>1710219.5589924827</v>
      </c>
      <c r="H38" s="23">
        <v>8446439.3634519596</v>
      </c>
      <c r="I38" s="23">
        <v>6017922.8114169855</v>
      </c>
      <c r="J38" s="23">
        <v>3798206.4658310027</v>
      </c>
      <c r="K38" s="420">
        <f t="shared" si="0"/>
        <v>18262568.640699949</v>
      </c>
      <c r="L38" s="35"/>
      <c r="M38" s="35"/>
      <c r="N38" s="35"/>
      <c r="O38" s="35"/>
      <c r="P38" s="35"/>
      <c r="Q38" s="35"/>
    </row>
    <row r="39" spans="1:17" ht="15" customHeight="1">
      <c r="A39" s="646"/>
      <c r="B39" s="649"/>
      <c r="C39" s="409" t="s">
        <v>31</v>
      </c>
      <c r="D39" s="412">
        <v>11500.204094243934</v>
      </c>
      <c r="E39" s="23">
        <v>4169.7029786090507</v>
      </c>
      <c r="F39" s="23">
        <v>-512.86864557171498</v>
      </c>
      <c r="G39" s="415">
        <f t="shared" si="3"/>
        <v>15157.03842728127</v>
      </c>
      <c r="H39" s="23">
        <v>122775.94125971463</v>
      </c>
      <c r="I39" s="23">
        <v>44521.445624920365</v>
      </c>
      <c r="J39" s="23">
        <v>-5486.3212402639474</v>
      </c>
      <c r="K39" s="420">
        <f t="shared" si="0"/>
        <v>161811.06564437103</v>
      </c>
      <c r="L39" s="35"/>
      <c r="M39" s="35"/>
      <c r="N39" s="35"/>
      <c r="O39" s="35"/>
      <c r="P39" s="35"/>
      <c r="Q39" s="35"/>
    </row>
    <row r="40" spans="1:17" ht="15" customHeight="1">
      <c r="A40" s="646"/>
      <c r="B40" s="650"/>
      <c r="C40" s="410" t="s">
        <v>27</v>
      </c>
      <c r="D40" s="32">
        <v>802657.78234015848</v>
      </c>
      <c r="E40" s="24">
        <v>567758.41312511626</v>
      </c>
      <c r="F40" s="24">
        <v>354960.40195448912</v>
      </c>
      <c r="G40" s="416">
        <f t="shared" si="3"/>
        <v>1725376.5974197637</v>
      </c>
      <c r="H40" s="32">
        <v>8569215.3047116734</v>
      </c>
      <c r="I40" s="24">
        <v>6062444.257041906</v>
      </c>
      <c r="J40" s="24">
        <v>3792720.1445907387</v>
      </c>
      <c r="K40" s="421">
        <f t="shared" si="0"/>
        <v>18424379.706344318</v>
      </c>
      <c r="L40" s="35"/>
      <c r="M40" s="35"/>
      <c r="N40" s="35"/>
      <c r="O40" s="35"/>
      <c r="P40" s="35"/>
      <c r="Q40" s="35"/>
    </row>
    <row r="41" spans="1:17" ht="15" customHeight="1">
      <c r="A41" s="646"/>
      <c r="B41" s="651" t="s">
        <v>291</v>
      </c>
      <c r="C41" s="411" t="s">
        <v>78</v>
      </c>
      <c r="D41" s="412">
        <v>1170.7429999999999</v>
      </c>
      <c r="E41" s="23">
        <v>980.46799999999996</v>
      </c>
      <c r="F41" s="413">
        <v>832.77</v>
      </c>
      <c r="G41" s="417">
        <f t="shared" si="3"/>
        <v>2983.9809999999998</v>
      </c>
      <c r="H41" s="23">
        <v>12279.580999999998</v>
      </c>
      <c r="I41" s="23">
        <v>10257.913999999999</v>
      </c>
      <c r="J41" s="413">
        <v>8681.8250000000007</v>
      </c>
      <c r="K41" s="422">
        <f t="shared" si="0"/>
        <v>31219.319999999996</v>
      </c>
      <c r="L41" s="35"/>
      <c r="M41" s="35"/>
      <c r="N41" s="35"/>
      <c r="O41" s="35"/>
      <c r="P41" s="35"/>
      <c r="Q41" s="35"/>
    </row>
    <row r="42" spans="1:17" ht="15" customHeight="1">
      <c r="A42" s="646"/>
      <c r="B42" s="649"/>
      <c r="C42" s="409" t="s">
        <v>31</v>
      </c>
      <c r="D42" s="412">
        <v>0</v>
      </c>
      <c r="E42" s="23">
        <v>0</v>
      </c>
      <c r="F42" s="23">
        <v>0</v>
      </c>
      <c r="G42" s="415">
        <f t="shared" si="3"/>
        <v>0</v>
      </c>
      <c r="H42" s="23">
        <v>0</v>
      </c>
      <c r="I42" s="23">
        <v>0</v>
      </c>
      <c r="J42" s="23">
        <v>0</v>
      </c>
      <c r="K42" s="420">
        <f t="shared" si="0"/>
        <v>0</v>
      </c>
      <c r="L42" s="35"/>
      <c r="M42" s="35"/>
      <c r="N42" s="35"/>
      <c r="O42" s="35"/>
      <c r="P42" s="35"/>
      <c r="Q42" s="35"/>
    </row>
    <row r="43" spans="1:17" ht="15" customHeight="1">
      <c r="A43" s="646"/>
      <c r="B43" s="650"/>
      <c r="C43" s="410" t="s">
        <v>27</v>
      </c>
      <c r="D43" s="32">
        <v>1170.7429999999999</v>
      </c>
      <c r="E43" s="24">
        <v>980.46799999999996</v>
      </c>
      <c r="F43" s="24">
        <v>832.77</v>
      </c>
      <c r="G43" s="416">
        <f t="shared" si="3"/>
        <v>2983.9809999999998</v>
      </c>
      <c r="H43" s="32">
        <v>12279.580999999998</v>
      </c>
      <c r="I43" s="24">
        <v>10257.913999999999</v>
      </c>
      <c r="J43" s="24">
        <v>8681.8250000000007</v>
      </c>
      <c r="K43" s="421">
        <f t="shared" si="0"/>
        <v>31219.319999999996</v>
      </c>
      <c r="L43" s="35"/>
      <c r="M43" s="35"/>
      <c r="N43" s="35"/>
      <c r="O43" s="35"/>
      <c r="P43" s="35"/>
      <c r="Q43" s="35"/>
    </row>
    <row r="44" spans="1:17" ht="15" customHeight="1">
      <c r="A44" s="646"/>
      <c r="B44" s="652" t="s">
        <v>100</v>
      </c>
      <c r="C44" s="653"/>
      <c r="D44" s="33">
        <v>141.14800000000196</v>
      </c>
      <c r="E44" s="25">
        <v>106.86299999999937</v>
      </c>
      <c r="F44" s="25">
        <v>110.35700000000043</v>
      </c>
      <c r="G44" s="418">
        <f t="shared" si="3"/>
        <v>358.36800000000176</v>
      </c>
      <c r="H44" s="33">
        <v>1528.376199999997</v>
      </c>
      <c r="I44" s="25">
        <v>1171.3030000000108</v>
      </c>
      <c r="J44" s="25">
        <v>1206.5921999999991</v>
      </c>
      <c r="K44" s="423">
        <f t="shared" si="0"/>
        <v>3906.2714000000069</v>
      </c>
      <c r="L44" s="35"/>
      <c r="M44" s="35"/>
      <c r="N44" s="35"/>
      <c r="O44" s="35"/>
      <c r="P44" s="35"/>
      <c r="Q44" s="35"/>
    </row>
    <row r="45" spans="1:17" ht="15" customHeight="1">
      <c r="A45" s="646"/>
      <c r="B45" s="652" t="s">
        <v>96</v>
      </c>
      <c r="C45" s="653"/>
      <c r="D45" s="33">
        <v>74540.069000000003</v>
      </c>
      <c r="E45" s="25">
        <v>11199.824000000001</v>
      </c>
      <c r="F45" s="25">
        <v>56576.145999999993</v>
      </c>
      <c r="G45" s="418">
        <f t="shared" si="3"/>
        <v>142316.03899999999</v>
      </c>
      <c r="H45" s="33">
        <v>795736.68003399996</v>
      </c>
      <c r="I45" s="25">
        <v>119592.13981100002</v>
      </c>
      <c r="J45" s="25">
        <v>604120.40352800011</v>
      </c>
      <c r="K45" s="423">
        <f t="shared" si="0"/>
        <v>1519449.223373</v>
      </c>
      <c r="L45" s="35"/>
      <c r="M45" s="35"/>
      <c r="N45" s="35"/>
      <c r="O45" s="35"/>
      <c r="P45" s="35"/>
      <c r="Q45" s="35"/>
    </row>
    <row r="46" spans="1:17" ht="15" customHeight="1">
      <c r="A46" s="646"/>
      <c r="B46" s="651" t="s">
        <v>32</v>
      </c>
      <c r="C46" s="411" t="s">
        <v>78</v>
      </c>
      <c r="D46" s="412">
        <v>866868.39024591458</v>
      </c>
      <c r="E46" s="23">
        <v>575769.00214650726</v>
      </c>
      <c r="F46" s="413">
        <v>412882.18660006084</v>
      </c>
      <c r="G46" s="417">
        <f t="shared" si="3"/>
        <v>1855519.5789924827</v>
      </c>
      <c r="H46" s="23">
        <v>9254455.6244859602</v>
      </c>
      <c r="I46" s="23">
        <v>6147772.8652279852</v>
      </c>
      <c r="J46" s="413">
        <v>4411008.6943590026</v>
      </c>
      <c r="K46" s="422">
        <f t="shared" si="0"/>
        <v>19813237.184072949</v>
      </c>
      <c r="L46" s="35"/>
      <c r="M46" s="35"/>
      <c r="N46" s="35"/>
      <c r="O46" s="35"/>
      <c r="P46" s="35"/>
      <c r="Q46" s="35"/>
    </row>
    <row r="47" spans="1:17" ht="15" customHeight="1">
      <c r="A47" s="646"/>
      <c r="B47" s="649"/>
      <c r="C47" s="409" t="s">
        <v>109</v>
      </c>
      <c r="D47" s="412">
        <v>15347.523094243938</v>
      </c>
      <c r="E47" s="23">
        <v>7351.96297860905</v>
      </c>
      <c r="F47" s="23">
        <v>2377.3943544282852</v>
      </c>
      <c r="G47" s="415">
        <f t="shared" si="3"/>
        <v>25076.880427281274</v>
      </c>
      <c r="H47" s="23">
        <v>163864.93335871462</v>
      </c>
      <c r="I47" s="23">
        <v>78519.575070920371</v>
      </c>
      <c r="J47" s="23">
        <v>25414.852341736045</v>
      </c>
      <c r="K47" s="420">
        <f t="shared" si="0"/>
        <v>267799.36077137105</v>
      </c>
      <c r="L47" s="35"/>
      <c r="M47" s="35"/>
      <c r="N47" s="35"/>
      <c r="O47" s="35"/>
      <c r="P47" s="35"/>
      <c r="Q47" s="35"/>
    </row>
    <row r="48" spans="1:17" ht="15" customHeight="1">
      <c r="A48" s="647"/>
      <c r="B48" s="650"/>
      <c r="C48" s="410" t="s">
        <v>27</v>
      </c>
      <c r="D48" s="32">
        <v>882215.91334015853</v>
      </c>
      <c r="E48" s="24">
        <v>583120.96512511629</v>
      </c>
      <c r="F48" s="24">
        <v>415259.58095448912</v>
      </c>
      <c r="G48" s="416">
        <f>SUM(D48:F48)</f>
        <v>1880596.4594197639</v>
      </c>
      <c r="H48" s="32">
        <v>9418320.5578446742</v>
      </c>
      <c r="I48" s="24">
        <v>6226292.4402989056</v>
      </c>
      <c r="J48" s="24">
        <v>4436423.5467007384</v>
      </c>
      <c r="K48" s="421">
        <f t="shared" si="0"/>
        <v>20081036.544844318</v>
      </c>
      <c r="L48" s="35"/>
      <c r="M48" s="35"/>
      <c r="N48" s="35"/>
      <c r="O48" s="35"/>
      <c r="P48" s="35"/>
      <c r="Q48" s="35"/>
    </row>
    <row r="49" spans="1:17" ht="0.95" customHeight="1">
      <c r="A49" s="26"/>
      <c r="B49" s="27"/>
      <c r="C49" s="28"/>
      <c r="D49" s="23"/>
      <c r="E49" s="23"/>
      <c r="F49" s="23"/>
      <c r="G49" s="1"/>
      <c r="H49" s="23"/>
      <c r="I49" s="23"/>
      <c r="J49" s="23"/>
      <c r="K49" s="1"/>
      <c r="L49" s="35"/>
      <c r="M49" s="35"/>
      <c r="N49" s="35"/>
      <c r="O49" s="35"/>
      <c r="P49" s="35"/>
      <c r="Q49" s="35"/>
    </row>
    <row r="50" spans="1:17" ht="0.95" customHeight="1">
      <c r="A50" s="26"/>
      <c r="B50" s="27"/>
      <c r="C50" s="28"/>
      <c r="D50" s="23"/>
      <c r="E50" s="23"/>
      <c r="F50" s="23"/>
      <c r="G50" s="1"/>
      <c r="H50" s="23"/>
      <c r="I50" s="23"/>
      <c r="J50" s="23"/>
      <c r="K50" s="1"/>
      <c r="L50" s="35"/>
      <c r="M50" s="35"/>
      <c r="N50" s="35"/>
      <c r="O50" s="35"/>
      <c r="P50" s="35"/>
      <c r="Q50" s="35"/>
    </row>
    <row r="51" spans="1:17" ht="0.95" customHeight="1">
      <c r="A51" s="29"/>
      <c r="B51" s="30"/>
      <c r="C51" s="31"/>
      <c r="D51" s="24"/>
      <c r="E51" s="24"/>
      <c r="F51" s="24"/>
      <c r="G51" s="4"/>
      <c r="H51" s="24"/>
      <c r="I51" s="24"/>
      <c r="J51" s="24"/>
      <c r="K51" s="4"/>
      <c r="L51" s="35"/>
      <c r="M51" s="35"/>
      <c r="N51" s="35"/>
      <c r="O51" s="35"/>
      <c r="P51" s="35"/>
      <c r="Q51" s="35"/>
    </row>
    <row r="52" spans="1:17" ht="15" customHeight="1">
      <c r="A52" s="648" t="s">
        <v>127</v>
      </c>
      <c r="B52" s="648"/>
      <c r="C52" s="648"/>
      <c r="D52" s="33">
        <v>8753.9917918939609</v>
      </c>
      <c r="E52" s="25">
        <v>-337.41866922844201</v>
      </c>
      <c r="F52" s="25">
        <v>5838.181063231139</v>
      </c>
      <c r="G52" s="418">
        <f t="shared" si="3"/>
        <v>14254.754185896658</v>
      </c>
      <c r="H52" s="33">
        <v>112920.62871561572</v>
      </c>
      <c r="I52" s="25">
        <v>17069.13871090766</v>
      </c>
      <c r="J52" s="25">
        <v>84886.906200632453</v>
      </c>
      <c r="K52" s="423">
        <f>SUM(H52:J52)</f>
        <v>214876.67362715583</v>
      </c>
      <c r="L52" s="35"/>
      <c r="M52" s="35"/>
      <c r="N52" s="35"/>
      <c r="O52" s="35"/>
      <c r="P52" s="35"/>
      <c r="Q52" s="35"/>
    </row>
    <row r="53" spans="1:17" ht="5.0999999999999996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M53" s="35"/>
    </row>
    <row r="54" spans="1:17">
      <c r="A54" s="654" t="s">
        <v>298</v>
      </c>
      <c r="B54" s="654"/>
      <c r="C54" s="654"/>
      <c r="D54" s="654"/>
      <c r="E54" s="654"/>
      <c r="F54" s="654"/>
      <c r="G54" s="654"/>
      <c r="H54" s="654"/>
      <c r="I54" s="654"/>
      <c r="J54" s="654"/>
      <c r="K54" s="654"/>
    </row>
    <row r="55" spans="1:17">
      <c r="A55" s="654"/>
      <c r="B55" s="654"/>
      <c r="C55" s="654"/>
      <c r="D55" s="654"/>
      <c r="E55" s="654"/>
      <c r="F55" s="654"/>
      <c r="G55" s="654"/>
      <c r="H55" s="654"/>
      <c r="I55" s="654"/>
      <c r="J55" s="654"/>
      <c r="K55" s="654"/>
    </row>
    <row r="56" spans="1:17">
      <c r="A56" s="654"/>
      <c r="B56" s="654"/>
      <c r="C56" s="654"/>
      <c r="D56" s="654"/>
      <c r="E56" s="654"/>
      <c r="F56" s="654"/>
      <c r="G56" s="654"/>
      <c r="H56" s="654"/>
      <c r="I56" s="654"/>
      <c r="J56" s="654"/>
      <c r="K56" s="654"/>
    </row>
    <row r="57" spans="1:17">
      <c r="A57" s="654"/>
      <c r="B57" s="654"/>
      <c r="C57" s="654"/>
      <c r="D57" s="654"/>
      <c r="E57" s="654"/>
      <c r="F57" s="654"/>
      <c r="G57" s="654"/>
      <c r="H57" s="654"/>
      <c r="I57" s="654"/>
      <c r="J57" s="654"/>
      <c r="K57" s="654"/>
    </row>
  </sheetData>
  <mergeCells count="26">
    <mergeCell ref="A54:K57"/>
    <mergeCell ref="A2:K2"/>
    <mergeCell ref="D3:K3"/>
    <mergeCell ref="D5:G5"/>
    <mergeCell ref="H5:K5"/>
    <mergeCell ref="D4:K4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4"/>
  <sheetViews>
    <sheetView showGridLines="0" zoomScaleNormal="100" zoomScaleSheetLayoutView="100" workbookViewId="0"/>
  </sheetViews>
  <sheetFormatPr defaultRowHeight="11.25"/>
  <cols>
    <col min="1" max="1" width="7.42578125" style="61" customWidth="1"/>
    <col min="2" max="7" width="7.28515625" style="61" customWidth="1"/>
    <col min="8" max="8" width="8" style="61" customWidth="1"/>
    <col min="9" max="9" width="8.28515625" style="61" customWidth="1"/>
    <col min="10" max="16" width="7.42578125" style="61" customWidth="1"/>
    <col min="17" max="17" width="8" style="61" customWidth="1"/>
    <col min="18" max="18" width="8.28515625" style="61" customWidth="1"/>
    <col min="19" max="19" width="7.42578125" style="61" customWidth="1"/>
    <col min="20" max="20" width="9.28515625" style="61" bestFit="1" customWidth="1"/>
    <col min="21" max="21" width="11.42578125" style="61" bestFit="1" customWidth="1"/>
    <col min="22" max="260" width="9.140625" style="61"/>
    <col min="261" max="273" width="10.7109375" style="61" customWidth="1"/>
    <col min="274" max="516" width="9.140625" style="61"/>
    <col min="517" max="529" width="10.7109375" style="61" customWidth="1"/>
    <col min="530" max="772" width="9.140625" style="61"/>
    <col min="773" max="785" width="10.7109375" style="61" customWidth="1"/>
    <col min="786" max="1028" width="9.140625" style="61"/>
    <col min="1029" max="1041" width="10.7109375" style="61" customWidth="1"/>
    <col min="1042" max="1284" width="9.140625" style="61"/>
    <col min="1285" max="1297" width="10.7109375" style="61" customWidth="1"/>
    <col min="1298" max="1540" width="9.140625" style="61"/>
    <col min="1541" max="1553" width="10.7109375" style="61" customWidth="1"/>
    <col min="1554" max="1796" width="9.140625" style="61"/>
    <col min="1797" max="1809" width="10.7109375" style="61" customWidth="1"/>
    <col min="1810" max="2052" width="9.140625" style="61"/>
    <col min="2053" max="2065" width="10.7109375" style="61" customWidth="1"/>
    <col min="2066" max="2308" width="9.140625" style="61"/>
    <col min="2309" max="2321" width="10.7109375" style="61" customWidth="1"/>
    <col min="2322" max="2564" width="9.140625" style="61"/>
    <col min="2565" max="2577" width="10.7109375" style="61" customWidth="1"/>
    <col min="2578" max="2820" width="9.140625" style="61"/>
    <col min="2821" max="2833" width="10.7109375" style="61" customWidth="1"/>
    <col min="2834" max="3076" width="9.140625" style="61"/>
    <col min="3077" max="3089" width="10.7109375" style="61" customWidth="1"/>
    <col min="3090" max="3332" width="9.140625" style="61"/>
    <col min="3333" max="3345" width="10.7109375" style="61" customWidth="1"/>
    <col min="3346" max="3588" width="9.140625" style="61"/>
    <col min="3589" max="3601" width="10.7109375" style="61" customWidth="1"/>
    <col min="3602" max="3844" width="9.140625" style="61"/>
    <col min="3845" max="3857" width="10.7109375" style="61" customWidth="1"/>
    <col min="3858" max="4100" width="9.140625" style="61"/>
    <col min="4101" max="4113" width="10.7109375" style="61" customWidth="1"/>
    <col min="4114" max="4356" width="9.140625" style="61"/>
    <col min="4357" max="4369" width="10.7109375" style="61" customWidth="1"/>
    <col min="4370" max="4612" width="9.140625" style="61"/>
    <col min="4613" max="4625" width="10.7109375" style="61" customWidth="1"/>
    <col min="4626" max="4868" width="9.140625" style="61"/>
    <col min="4869" max="4881" width="10.7109375" style="61" customWidth="1"/>
    <col min="4882" max="5124" width="9.140625" style="61"/>
    <col min="5125" max="5137" width="10.7109375" style="61" customWidth="1"/>
    <col min="5138" max="5380" width="9.140625" style="61"/>
    <col min="5381" max="5393" width="10.7109375" style="61" customWidth="1"/>
    <col min="5394" max="5636" width="9.140625" style="61"/>
    <col min="5637" max="5649" width="10.7109375" style="61" customWidth="1"/>
    <col min="5650" max="5892" width="9.140625" style="61"/>
    <col min="5893" max="5905" width="10.7109375" style="61" customWidth="1"/>
    <col min="5906" max="6148" width="9.140625" style="61"/>
    <col min="6149" max="6161" width="10.7109375" style="61" customWidth="1"/>
    <col min="6162" max="6404" width="9.140625" style="61"/>
    <col min="6405" max="6417" width="10.7109375" style="61" customWidth="1"/>
    <col min="6418" max="6660" width="9.140625" style="61"/>
    <col min="6661" max="6673" width="10.7109375" style="61" customWidth="1"/>
    <col min="6674" max="6916" width="9.140625" style="61"/>
    <col min="6917" max="6929" width="10.7109375" style="61" customWidth="1"/>
    <col min="6930" max="7172" width="9.140625" style="61"/>
    <col min="7173" max="7185" width="10.7109375" style="61" customWidth="1"/>
    <col min="7186" max="7428" width="9.140625" style="61"/>
    <col min="7429" max="7441" width="10.7109375" style="61" customWidth="1"/>
    <col min="7442" max="7684" width="9.140625" style="61"/>
    <col min="7685" max="7697" width="10.7109375" style="61" customWidth="1"/>
    <col min="7698" max="7940" width="9.140625" style="61"/>
    <col min="7941" max="7953" width="10.7109375" style="61" customWidth="1"/>
    <col min="7954" max="8196" width="9.140625" style="61"/>
    <col min="8197" max="8209" width="10.7109375" style="61" customWidth="1"/>
    <col min="8210" max="8452" width="9.140625" style="61"/>
    <col min="8453" max="8465" width="10.7109375" style="61" customWidth="1"/>
    <col min="8466" max="8708" width="9.140625" style="61"/>
    <col min="8709" max="8721" width="10.7109375" style="61" customWidth="1"/>
    <col min="8722" max="8964" width="9.140625" style="61"/>
    <col min="8965" max="8977" width="10.7109375" style="61" customWidth="1"/>
    <col min="8978" max="9220" width="9.140625" style="61"/>
    <col min="9221" max="9233" width="10.7109375" style="61" customWidth="1"/>
    <col min="9234" max="9476" width="9.140625" style="61"/>
    <col min="9477" max="9489" width="10.7109375" style="61" customWidth="1"/>
    <col min="9490" max="9732" width="9.140625" style="61"/>
    <col min="9733" max="9745" width="10.7109375" style="61" customWidth="1"/>
    <col min="9746" max="9988" width="9.140625" style="61"/>
    <col min="9989" max="10001" width="10.7109375" style="61" customWidth="1"/>
    <col min="10002" max="10244" width="9.140625" style="61"/>
    <col min="10245" max="10257" width="10.7109375" style="61" customWidth="1"/>
    <col min="10258" max="10500" width="9.140625" style="61"/>
    <col min="10501" max="10513" width="10.7109375" style="61" customWidth="1"/>
    <col min="10514" max="10756" width="9.140625" style="61"/>
    <col min="10757" max="10769" width="10.7109375" style="61" customWidth="1"/>
    <col min="10770" max="11012" width="9.140625" style="61"/>
    <col min="11013" max="11025" width="10.7109375" style="61" customWidth="1"/>
    <col min="11026" max="11268" width="9.140625" style="61"/>
    <col min="11269" max="11281" width="10.7109375" style="61" customWidth="1"/>
    <col min="11282" max="11524" width="9.140625" style="61"/>
    <col min="11525" max="11537" width="10.7109375" style="61" customWidth="1"/>
    <col min="11538" max="11780" width="9.140625" style="61"/>
    <col min="11781" max="11793" width="10.7109375" style="61" customWidth="1"/>
    <col min="11794" max="12036" width="9.140625" style="61"/>
    <col min="12037" max="12049" width="10.7109375" style="61" customWidth="1"/>
    <col min="12050" max="12292" width="9.140625" style="61"/>
    <col min="12293" max="12305" width="10.7109375" style="61" customWidth="1"/>
    <col min="12306" max="12548" width="9.140625" style="61"/>
    <col min="12549" max="12561" width="10.7109375" style="61" customWidth="1"/>
    <col min="12562" max="12804" width="9.140625" style="61"/>
    <col min="12805" max="12817" width="10.7109375" style="61" customWidth="1"/>
    <col min="12818" max="13060" width="9.140625" style="61"/>
    <col min="13061" max="13073" width="10.7109375" style="61" customWidth="1"/>
    <col min="13074" max="13316" width="9.140625" style="61"/>
    <col min="13317" max="13329" width="10.7109375" style="61" customWidth="1"/>
    <col min="13330" max="13572" width="9.140625" style="61"/>
    <col min="13573" max="13585" width="10.7109375" style="61" customWidth="1"/>
    <col min="13586" max="13828" width="9.140625" style="61"/>
    <col min="13829" max="13841" width="10.7109375" style="61" customWidth="1"/>
    <col min="13842" max="14084" width="9.140625" style="61"/>
    <col min="14085" max="14097" width="10.7109375" style="61" customWidth="1"/>
    <col min="14098" max="14340" width="9.140625" style="61"/>
    <col min="14341" max="14353" width="10.7109375" style="61" customWidth="1"/>
    <col min="14354" max="14596" width="9.140625" style="61"/>
    <col min="14597" max="14609" width="10.7109375" style="61" customWidth="1"/>
    <col min="14610" max="14852" width="9.140625" style="61"/>
    <col min="14853" max="14865" width="10.7109375" style="61" customWidth="1"/>
    <col min="14866" max="15108" width="9.140625" style="61"/>
    <col min="15109" max="15121" width="10.7109375" style="61" customWidth="1"/>
    <col min="15122" max="15364" width="9.140625" style="61"/>
    <col min="15365" max="15377" width="10.7109375" style="61" customWidth="1"/>
    <col min="15378" max="15620" width="9.140625" style="61"/>
    <col min="15621" max="15633" width="10.7109375" style="61" customWidth="1"/>
    <col min="15634" max="15876" width="9.140625" style="61"/>
    <col min="15877" max="15889" width="10.7109375" style="61" customWidth="1"/>
    <col min="15890" max="16132" width="9.140625" style="61"/>
    <col min="16133" max="16145" width="10.7109375" style="61" customWidth="1"/>
    <col min="16146" max="16384" width="9.140625" style="61"/>
  </cols>
  <sheetData>
    <row r="1" spans="1:23" ht="15.75">
      <c r="A1" s="673" t="s">
        <v>129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</row>
    <row r="2" spans="1:23" ht="6" customHeight="1">
      <c r="A2" s="194"/>
      <c r="B2" s="671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spans="1:23" ht="15.95" customHeight="1">
      <c r="A3" s="433"/>
      <c r="B3" s="669">
        <v>2021</v>
      </c>
      <c r="C3" s="670"/>
      <c r="D3" s="670"/>
      <c r="E3" s="670"/>
      <c r="F3" s="670"/>
      <c r="G3" s="670"/>
      <c r="H3" s="670"/>
      <c r="I3" s="670"/>
      <c r="J3" s="670"/>
      <c r="K3" s="670"/>
      <c r="L3" s="670"/>
      <c r="M3" s="670"/>
      <c r="N3" s="670"/>
      <c r="O3" s="670"/>
      <c r="P3" s="670"/>
      <c r="Q3" s="670"/>
      <c r="R3" s="670"/>
      <c r="S3" s="670"/>
    </row>
    <row r="4" spans="1:23" ht="15.95" customHeight="1">
      <c r="A4" s="424"/>
      <c r="B4" s="678" t="s">
        <v>274</v>
      </c>
      <c r="C4" s="679"/>
      <c r="D4" s="679"/>
      <c r="E4" s="679"/>
      <c r="F4" s="679"/>
      <c r="G4" s="679"/>
      <c r="H4" s="679"/>
      <c r="I4" s="679"/>
      <c r="J4" s="679"/>
      <c r="K4" s="678" t="s">
        <v>275</v>
      </c>
      <c r="L4" s="679"/>
      <c r="M4" s="679"/>
      <c r="N4" s="679"/>
      <c r="O4" s="679"/>
      <c r="P4" s="679"/>
      <c r="Q4" s="679"/>
      <c r="R4" s="679"/>
      <c r="S4" s="679"/>
    </row>
    <row r="5" spans="1:23" ht="25.15" customHeight="1">
      <c r="A5" s="334"/>
      <c r="B5" s="674" t="s">
        <v>264</v>
      </c>
      <c r="C5" s="674"/>
      <c r="D5" s="674"/>
      <c r="E5" s="674" t="s">
        <v>265</v>
      </c>
      <c r="F5" s="674"/>
      <c r="G5" s="674"/>
      <c r="H5" s="675" t="s">
        <v>261</v>
      </c>
      <c r="I5" s="676" t="s">
        <v>260</v>
      </c>
      <c r="J5" s="677" t="s">
        <v>74</v>
      </c>
      <c r="K5" s="674" t="s">
        <v>264</v>
      </c>
      <c r="L5" s="674"/>
      <c r="M5" s="674"/>
      <c r="N5" s="674" t="s">
        <v>265</v>
      </c>
      <c r="O5" s="674"/>
      <c r="P5" s="674"/>
      <c r="Q5" s="675" t="s">
        <v>261</v>
      </c>
      <c r="R5" s="676" t="s">
        <v>260</v>
      </c>
      <c r="S5" s="677" t="s">
        <v>74</v>
      </c>
    </row>
    <row r="6" spans="1:23" ht="22.5">
      <c r="A6" s="425" t="s">
        <v>210</v>
      </c>
      <c r="B6" s="249" t="s">
        <v>23</v>
      </c>
      <c r="C6" s="247" t="s">
        <v>24</v>
      </c>
      <c r="D6" s="248" t="s">
        <v>263</v>
      </c>
      <c r="E6" s="249" t="s">
        <v>28</v>
      </c>
      <c r="F6" s="247" t="s">
        <v>29</v>
      </c>
      <c r="G6" s="248" t="s">
        <v>262</v>
      </c>
      <c r="H6" s="675"/>
      <c r="I6" s="676"/>
      <c r="J6" s="677"/>
      <c r="K6" s="249" t="s">
        <v>23</v>
      </c>
      <c r="L6" s="247" t="s">
        <v>24</v>
      </c>
      <c r="M6" s="248" t="s">
        <v>263</v>
      </c>
      <c r="N6" s="249" t="s">
        <v>28</v>
      </c>
      <c r="O6" s="247" t="s">
        <v>29</v>
      </c>
      <c r="P6" s="248" t="s">
        <v>262</v>
      </c>
      <c r="Q6" s="675"/>
      <c r="R6" s="676"/>
      <c r="S6" s="677"/>
    </row>
    <row r="7" spans="1:23" ht="12" customHeight="1">
      <c r="A7" s="426" t="s">
        <v>212</v>
      </c>
      <c r="B7" s="434">
        <v>3924.2500326039481</v>
      </c>
      <c r="C7" s="37">
        <v>3451.1586520247843</v>
      </c>
      <c r="D7" s="38">
        <v>473.0913805791638</v>
      </c>
      <c r="E7" s="39">
        <v>789.69179599999995</v>
      </c>
      <c r="F7" s="39">
        <v>2.6978270000000002</v>
      </c>
      <c r="G7" s="38">
        <v>786.99396899999999</v>
      </c>
      <c r="H7" s="40">
        <v>9.0499230000000015</v>
      </c>
      <c r="I7" s="40">
        <v>3.973877472500317</v>
      </c>
      <c r="J7" s="348">
        <v>1273.1091500516641</v>
      </c>
      <c r="K7" s="434">
        <v>41860.176082150996</v>
      </c>
      <c r="L7" s="37">
        <v>36831.828747453808</v>
      </c>
      <c r="M7" s="38">
        <v>5028.3473346971878</v>
      </c>
      <c r="N7" s="39">
        <v>8450.216527999999</v>
      </c>
      <c r="O7" s="39">
        <v>28.785749760999998</v>
      </c>
      <c r="P7" s="38">
        <v>8421.4307782389988</v>
      </c>
      <c r="Q7" s="40">
        <v>97.506033269700012</v>
      </c>
      <c r="R7" s="40">
        <v>51.405938269117847</v>
      </c>
      <c r="S7" s="348">
        <v>13598.690084475003</v>
      </c>
      <c r="T7" s="62"/>
      <c r="U7" s="197"/>
      <c r="V7" s="197"/>
      <c r="W7" s="197"/>
    </row>
    <row r="8" spans="1:23" ht="12" customHeight="1">
      <c r="A8" s="427" t="s">
        <v>213</v>
      </c>
      <c r="B8" s="434">
        <v>2861.3715631551599</v>
      </c>
      <c r="C8" s="39">
        <v>2327.7665878553048</v>
      </c>
      <c r="D8" s="41">
        <v>533.60497529985514</v>
      </c>
      <c r="E8" s="39">
        <v>624.79144200000007</v>
      </c>
      <c r="F8" s="39">
        <v>3.5317380000000003</v>
      </c>
      <c r="G8" s="41">
        <v>621.25970400000006</v>
      </c>
      <c r="H8" s="42">
        <v>9.0832660000000001</v>
      </c>
      <c r="I8" s="42">
        <v>1.2588134807781317</v>
      </c>
      <c r="J8" s="349">
        <v>1165.2067587806337</v>
      </c>
      <c r="K8" s="434">
        <v>30521.533250960001</v>
      </c>
      <c r="L8" s="39">
        <v>24835.738430450201</v>
      </c>
      <c r="M8" s="41">
        <v>5685.7948205098</v>
      </c>
      <c r="N8" s="39">
        <v>6679.6841591509992</v>
      </c>
      <c r="O8" s="39">
        <v>37.696117206999993</v>
      </c>
      <c r="P8" s="41">
        <v>6641.9880419439996</v>
      </c>
      <c r="Q8" s="42">
        <v>98.264847071800006</v>
      </c>
      <c r="R8" s="42">
        <v>24.36525105698593</v>
      </c>
      <c r="S8" s="349">
        <v>12450.412960582584</v>
      </c>
      <c r="T8" s="52"/>
      <c r="U8" s="197"/>
      <c r="V8" s="197"/>
      <c r="W8" s="197"/>
    </row>
    <row r="9" spans="1:23" ht="12" customHeight="1">
      <c r="A9" s="428" t="s">
        <v>214</v>
      </c>
      <c r="B9" s="435">
        <v>4062.4285724960346</v>
      </c>
      <c r="C9" s="43">
        <v>3248.4701769314206</v>
      </c>
      <c r="D9" s="44">
        <v>813.95839556461397</v>
      </c>
      <c r="E9" s="45">
        <v>271.89667100000003</v>
      </c>
      <c r="F9" s="43">
        <v>11.090530999999999</v>
      </c>
      <c r="G9" s="44">
        <v>260.80614000000003</v>
      </c>
      <c r="H9" s="46">
        <v>10.846574</v>
      </c>
      <c r="I9" s="46">
        <v>5.5631238013021651</v>
      </c>
      <c r="J9" s="45">
        <v>1091.1742333659163</v>
      </c>
      <c r="K9" s="435">
        <v>43323.269209140002</v>
      </c>
      <c r="L9" s="43">
        <v>34660.552606424506</v>
      </c>
      <c r="M9" s="44">
        <v>8662.7166027154963</v>
      </c>
      <c r="N9" s="45">
        <v>2905.2380152590003</v>
      </c>
      <c r="O9" s="43">
        <v>118.320072782</v>
      </c>
      <c r="P9" s="44">
        <v>2786.9179424770005</v>
      </c>
      <c r="Q9" s="46">
        <v>117.52354022669999</v>
      </c>
      <c r="R9" s="46">
        <v>75.176244514279063</v>
      </c>
      <c r="S9" s="45">
        <v>11642.334329933479</v>
      </c>
      <c r="T9" s="196"/>
      <c r="U9" s="197"/>
      <c r="V9" s="197"/>
      <c r="W9" s="197"/>
    </row>
    <row r="10" spans="1:23" ht="12" customHeight="1">
      <c r="A10" s="426" t="s">
        <v>215</v>
      </c>
      <c r="B10" s="434">
        <v>4463.1944409480429</v>
      </c>
      <c r="C10" s="39">
        <v>3701.6165483997784</v>
      </c>
      <c r="D10" s="38">
        <v>761.57789254826457</v>
      </c>
      <c r="E10" s="39">
        <v>147.27051500000002</v>
      </c>
      <c r="F10" s="39">
        <v>45.603280999999996</v>
      </c>
      <c r="G10" s="38">
        <v>101.66723400000002</v>
      </c>
      <c r="H10" s="40">
        <v>10.216795000000001</v>
      </c>
      <c r="I10" s="40">
        <v>8.7539917918939611</v>
      </c>
      <c r="J10" s="348">
        <v>882.21591334015852</v>
      </c>
      <c r="K10" s="434">
        <v>47608.651626073006</v>
      </c>
      <c r="L10" s="39">
        <v>39499.445066751148</v>
      </c>
      <c r="M10" s="38">
        <v>8109.2065593218576</v>
      </c>
      <c r="N10" s="39">
        <v>1571.9599350000001</v>
      </c>
      <c r="O10" s="39">
        <v>486.59043042999997</v>
      </c>
      <c r="P10" s="38">
        <v>1085.3695045700001</v>
      </c>
      <c r="Q10" s="40">
        <v>110.82386523720001</v>
      </c>
      <c r="R10" s="40">
        <v>112.92062871561572</v>
      </c>
      <c r="S10" s="348">
        <v>9418.3205578446741</v>
      </c>
      <c r="T10" s="52"/>
      <c r="U10" s="197"/>
      <c r="V10" s="197"/>
      <c r="W10" s="197"/>
    </row>
    <row r="11" spans="1:23" ht="12" customHeight="1">
      <c r="A11" s="427" t="s">
        <v>216</v>
      </c>
      <c r="B11" s="434">
        <v>4429.736071247451</v>
      </c>
      <c r="C11" s="39">
        <v>3585.6206094531062</v>
      </c>
      <c r="D11" s="41">
        <v>844.11546179434481</v>
      </c>
      <c r="E11" s="39">
        <v>0.78652999999999995</v>
      </c>
      <c r="F11" s="39">
        <v>271.49396499999995</v>
      </c>
      <c r="G11" s="41">
        <v>-270.70743499999992</v>
      </c>
      <c r="H11" s="42">
        <v>10.050356999999998</v>
      </c>
      <c r="I11" s="42">
        <v>-0.33741866922844199</v>
      </c>
      <c r="J11" s="349">
        <v>583.1209651251163</v>
      </c>
      <c r="K11" s="434">
        <v>47259.573657100998</v>
      </c>
      <c r="L11" s="39">
        <v>38268.707038090899</v>
      </c>
      <c r="M11" s="41">
        <v>8990.8666190100994</v>
      </c>
      <c r="N11" s="39">
        <v>8.3960349999999995</v>
      </c>
      <c r="O11" s="39">
        <v>2898.7497805849998</v>
      </c>
      <c r="P11" s="41">
        <v>-2890.3537455849996</v>
      </c>
      <c r="Q11" s="42">
        <v>108.71042816290002</v>
      </c>
      <c r="R11" s="42">
        <v>17.069138710907659</v>
      </c>
      <c r="S11" s="349">
        <v>6226.2924402989056</v>
      </c>
      <c r="T11" s="52"/>
      <c r="U11" s="197"/>
      <c r="V11" s="197"/>
      <c r="W11" s="197"/>
    </row>
    <row r="12" spans="1:23" ht="12" customHeight="1">
      <c r="A12" s="428" t="s">
        <v>217</v>
      </c>
      <c r="B12" s="435">
        <v>4103.2552026890589</v>
      </c>
      <c r="C12" s="43">
        <v>3147.7993807978009</v>
      </c>
      <c r="D12" s="44">
        <v>955.45582189125798</v>
      </c>
      <c r="E12" s="45">
        <v>0</v>
      </c>
      <c r="F12" s="43">
        <v>556.26144899999997</v>
      </c>
      <c r="G12" s="44">
        <v>-556.26144899999997</v>
      </c>
      <c r="H12" s="46">
        <v>10.227027</v>
      </c>
      <c r="I12" s="46">
        <v>5.8381810632311391</v>
      </c>
      <c r="J12" s="45">
        <v>415.25958095448914</v>
      </c>
      <c r="K12" s="435">
        <v>43788.336337416004</v>
      </c>
      <c r="L12" s="43">
        <v>33605.042296523097</v>
      </c>
      <c r="M12" s="44">
        <v>10183.294040892906</v>
      </c>
      <c r="N12" s="45">
        <v>0</v>
      </c>
      <c r="O12" s="43">
        <v>5942.4624672660011</v>
      </c>
      <c r="P12" s="44">
        <v>-5942.4624672660011</v>
      </c>
      <c r="Q12" s="46">
        <v>110.7050668732</v>
      </c>
      <c r="R12" s="46">
        <v>84.886906200632453</v>
      </c>
      <c r="S12" s="45">
        <v>4436.4235467007384</v>
      </c>
      <c r="T12" s="52"/>
      <c r="U12" s="197"/>
      <c r="V12" s="197"/>
      <c r="W12" s="197"/>
    </row>
    <row r="13" spans="1:23" ht="12" customHeight="1">
      <c r="A13" s="426" t="s">
        <v>218</v>
      </c>
      <c r="B13" s="434"/>
      <c r="C13" s="39"/>
      <c r="D13" s="38"/>
      <c r="E13" s="39"/>
      <c r="F13" s="39"/>
      <c r="G13" s="38"/>
      <c r="H13" s="40"/>
      <c r="I13" s="40"/>
      <c r="J13" s="348"/>
      <c r="K13" s="434"/>
      <c r="L13" s="39"/>
      <c r="M13" s="38"/>
      <c r="N13" s="39"/>
      <c r="O13" s="39"/>
      <c r="P13" s="38"/>
      <c r="Q13" s="40"/>
      <c r="R13" s="40"/>
      <c r="S13" s="348"/>
      <c r="T13" s="52"/>
      <c r="U13" s="197"/>
      <c r="V13" s="197"/>
      <c r="W13" s="197"/>
    </row>
    <row r="14" spans="1:23" ht="12" customHeight="1">
      <c r="A14" s="427" t="s">
        <v>219</v>
      </c>
      <c r="B14" s="434"/>
      <c r="C14" s="39"/>
      <c r="D14" s="41"/>
      <c r="E14" s="39"/>
      <c r="F14" s="39"/>
      <c r="G14" s="41"/>
      <c r="H14" s="42"/>
      <c r="I14" s="42"/>
      <c r="J14" s="349"/>
      <c r="K14" s="434"/>
      <c r="L14" s="39"/>
      <c r="M14" s="41"/>
      <c r="N14" s="39"/>
      <c r="O14" s="39"/>
      <c r="P14" s="41"/>
      <c r="Q14" s="42"/>
      <c r="R14" s="42"/>
      <c r="S14" s="349"/>
      <c r="T14" s="52"/>
      <c r="U14" s="197"/>
      <c r="V14" s="197"/>
      <c r="W14" s="197"/>
    </row>
    <row r="15" spans="1:23" ht="12" customHeight="1">
      <c r="A15" s="428" t="s">
        <v>220</v>
      </c>
      <c r="B15" s="435"/>
      <c r="C15" s="43"/>
      <c r="D15" s="44"/>
      <c r="E15" s="45"/>
      <c r="F15" s="43"/>
      <c r="G15" s="44"/>
      <c r="H15" s="46"/>
      <c r="I15" s="46"/>
      <c r="J15" s="45"/>
      <c r="K15" s="435"/>
      <c r="L15" s="43"/>
      <c r="M15" s="44"/>
      <c r="N15" s="45"/>
      <c r="O15" s="43"/>
      <c r="P15" s="44"/>
      <c r="Q15" s="46"/>
      <c r="R15" s="46"/>
      <c r="S15" s="45"/>
      <c r="T15" s="52"/>
      <c r="U15" s="197"/>
      <c r="V15" s="197"/>
      <c r="W15" s="197"/>
    </row>
    <row r="16" spans="1:23" ht="12" customHeight="1">
      <c r="A16" s="426" t="s">
        <v>221</v>
      </c>
      <c r="B16" s="434"/>
      <c r="C16" s="39"/>
      <c r="D16" s="38"/>
      <c r="E16" s="39"/>
      <c r="F16" s="39"/>
      <c r="G16" s="38"/>
      <c r="H16" s="40"/>
      <c r="I16" s="40"/>
      <c r="J16" s="348"/>
      <c r="K16" s="434"/>
      <c r="L16" s="39"/>
      <c r="M16" s="38"/>
      <c r="N16" s="39"/>
      <c r="O16" s="39"/>
      <c r="P16" s="38"/>
      <c r="Q16" s="40"/>
      <c r="R16" s="40"/>
      <c r="S16" s="348"/>
      <c r="T16" s="52"/>
      <c r="U16" s="197"/>
      <c r="V16" s="197"/>
      <c r="W16" s="197"/>
    </row>
    <row r="17" spans="1:23" ht="12" customHeight="1">
      <c r="A17" s="427" t="s">
        <v>222</v>
      </c>
      <c r="B17" s="434"/>
      <c r="C17" s="39"/>
      <c r="D17" s="41"/>
      <c r="E17" s="39"/>
      <c r="F17" s="39"/>
      <c r="G17" s="41"/>
      <c r="H17" s="42"/>
      <c r="I17" s="42"/>
      <c r="J17" s="349"/>
      <c r="K17" s="434"/>
      <c r="L17" s="39"/>
      <c r="M17" s="41"/>
      <c r="N17" s="39"/>
      <c r="O17" s="39"/>
      <c r="P17" s="41"/>
      <c r="Q17" s="42"/>
      <c r="R17" s="42"/>
      <c r="S17" s="349"/>
      <c r="T17" s="52"/>
      <c r="U17" s="197"/>
      <c r="V17" s="197"/>
      <c r="W17" s="197"/>
    </row>
    <row r="18" spans="1:23" ht="12" customHeight="1">
      <c r="A18" s="428" t="s">
        <v>223</v>
      </c>
      <c r="B18" s="435"/>
      <c r="C18" s="43"/>
      <c r="D18" s="44"/>
      <c r="E18" s="45"/>
      <c r="F18" s="43"/>
      <c r="G18" s="44"/>
      <c r="H18" s="46"/>
      <c r="I18" s="46"/>
      <c r="J18" s="45"/>
      <c r="K18" s="435"/>
      <c r="L18" s="43"/>
      <c r="M18" s="44"/>
      <c r="N18" s="45"/>
      <c r="O18" s="43"/>
      <c r="P18" s="44"/>
      <c r="Q18" s="46"/>
      <c r="R18" s="46"/>
      <c r="S18" s="45"/>
      <c r="T18" s="52"/>
      <c r="U18" s="197"/>
      <c r="V18" s="197"/>
      <c r="W18" s="197"/>
    </row>
    <row r="19" spans="1:23" ht="12" customHeight="1">
      <c r="A19" s="429" t="s">
        <v>52</v>
      </c>
      <c r="B19" s="436">
        <f>SUM(B7:B9)</f>
        <v>10848.050168255144</v>
      </c>
      <c r="C19" s="250">
        <f>SUM(C7:C9)</f>
        <v>9027.3954168115088</v>
      </c>
      <c r="D19" s="251">
        <f t="shared" ref="D19:J19" si="0">SUM(D7:D9)</f>
        <v>1820.6547514436329</v>
      </c>
      <c r="E19" s="250">
        <f t="shared" si="0"/>
        <v>1686.379909</v>
      </c>
      <c r="F19" s="250">
        <f t="shared" si="0"/>
        <v>17.320095999999999</v>
      </c>
      <c r="G19" s="251">
        <f t="shared" si="0"/>
        <v>1669.0598130000003</v>
      </c>
      <c r="H19" s="252">
        <f t="shared" si="0"/>
        <v>28.979763000000002</v>
      </c>
      <c r="I19" s="252">
        <f t="shared" si="0"/>
        <v>10.795814754580615</v>
      </c>
      <c r="J19" s="350">
        <f t="shared" si="0"/>
        <v>3529.490142198214</v>
      </c>
      <c r="K19" s="436">
        <f>SUM(K7:K9)</f>
        <v>115704.97854225099</v>
      </c>
      <c r="L19" s="250">
        <f t="shared" ref="L19:S19" si="1">SUM(L7:L9)</f>
        <v>96328.119784328519</v>
      </c>
      <c r="M19" s="251">
        <f t="shared" si="1"/>
        <v>19376.858757922484</v>
      </c>
      <c r="N19" s="250">
        <f t="shared" si="1"/>
        <v>18035.13870241</v>
      </c>
      <c r="O19" s="250">
        <f t="shared" si="1"/>
        <v>184.80193974999997</v>
      </c>
      <c r="P19" s="251">
        <f t="shared" si="1"/>
        <v>17850.336762659997</v>
      </c>
      <c r="Q19" s="252">
        <f t="shared" si="1"/>
        <v>313.2944205682</v>
      </c>
      <c r="R19" s="252">
        <f t="shared" si="1"/>
        <v>150.94743384038284</v>
      </c>
      <c r="S19" s="350">
        <f t="shared" si="1"/>
        <v>37691.437374991066</v>
      </c>
    </row>
    <row r="20" spans="1:23" ht="12" customHeight="1">
      <c r="A20" s="430" t="s">
        <v>61</v>
      </c>
      <c r="B20" s="436">
        <f>SUM(B10:B12)</f>
        <v>12996.185714884552</v>
      </c>
      <c r="C20" s="250">
        <f>SUM(C10:C12)</f>
        <v>10435.036538650686</v>
      </c>
      <c r="D20" s="598">
        <f t="shared" ref="D20:J20" si="2">SUM(D10:D12)</f>
        <v>2561.1491762338674</v>
      </c>
      <c r="E20" s="250">
        <f t="shared" si="2"/>
        <v>148.05704500000002</v>
      </c>
      <c r="F20" s="250">
        <f t="shared" si="2"/>
        <v>873.3586949999999</v>
      </c>
      <c r="G20" s="598">
        <f t="shared" si="2"/>
        <v>-725.30164999999988</v>
      </c>
      <c r="H20" s="599">
        <f t="shared" si="2"/>
        <v>30.494178999999999</v>
      </c>
      <c r="I20" s="599">
        <f t="shared" si="2"/>
        <v>14.254754185896658</v>
      </c>
      <c r="J20" s="436">
        <f t="shared" si="2"/>
        <v>1880.596459419764</v>
      </c>
      <c r="K20" s="436">
        <f>SUM(K10:K12)</f>
        <v>138656.56162059002</v>
      </c>
      <c r="L20" s="250">
        <f t="shared" ref="L20:S20" si="3">SUM(L10:L12)</f>
        <v>111373.19440136514</v>
      </c>
      <c r="M20" s="598">
        <f t="shared" si="3"/>
        <v>27283.367219224863</v>
      </c>
      <c r="N20" s="250">
        <f t="shared" si="3"/>
        <v>1580.3559700000001</v>
      </c>
      <c r="O20" s="250">
        <f t="shared" si="3"/>
        <v>9327.8026782810011</v>
      </c>
      <c r="P20" s="598">
        <f t="shared" si="3"/>
        <v>-7747.4467082810006</v>
      </c>
      <c r="Q20" s="599">
        <f t="shared" si="3"/>
        <v>330.23936027330001</v>
      </c>
      <c r="R20" s="599">
        <f t="shared" si="3"/>
        <v>214.87667362715581</v>
      </c>
      <c r="S20" s="436">
        <f t="shared" si="3"/>
        <v>20081.036544844319</v>
      </c>
    </row>
    <row r="21" spans="1:23" ht="12" customHeight="1">
      <c r="A21" s="430" t="s">
        <v>73</v>
      </c>
      <c r="B21" s="537">
        <f>SUM(B13:B15)</f>
        <v>0</v>
      </c>
      <c r="C21" s="538">
        <f>SUM(C13:C15)</f>
        <v>0</v>
      </c>
      <c r="D21" s="539">
        <f t="shared" ref="D21:J21" si="4">SUM(D13:D15)</f>
        <v>0</v>
      </c>
      <c r="E21" s="538">
        <f t="shared" si="4"/>
        <v>0</v>
      </c>
      <c r="F21" s="538">
        <f t="shared" si="4"/>
        <v>0</v>
      </c>
      <c r="G21" s="539">
        <f t="shared" si="4"/>
        <v>0</v>
      </c>
      <c r="H21" s="540">
        <f t="shared" si="4"/>
        <v>0</v>
      </c>
      <c r="I21" s="540">
        <f>SUM(I13:I15)</f>
        <v>0</v>
      </c>
      <c r="J21" s="537">
        <f t="shared" si="4"/>
        <v>0</v>
      </c>
      <c r="K21" s="537">
        <f>SUM(K13:K15)</f>
        <v>0</v>
      </c>
      <c r="L21" s="538">
        <f t="shared" ref="L21:S21" si="5">SUM(L13:L15)</f>
        <v>0</v>
      </c>
      <c r="M21" s="539">
        <f t="shared" si="5"/>
        <v>0</v>
      </c>
      <c r="N21" s="538">
        <f t="shared" si="5"/>
        <v>0</v>
      </c>
      <c r="O21" s="538">
        <f t="shared" si="5"/>
        <v>0</v>
      </c>
      <c r="P21" s="539">
        <f t="shared" si="5"/>
        <v>0</v>
      </c>
      <c r="Q21" s="540">
        <f t="shared" si="5"/>
        <v>0</v>
      </c>
      <c r="R21" s="540">
        <f t="shared" si="5"/>
        <v>0</v>
      </c>
      <c r="S21" s="537">
        <f t="shared" si="5"/>
        <v>0</v>
      </c>
    </row>
    <row r="22" spans="1:23" ht="12" customHeight="1">
      <c r="A22" s="431" t="s">
        <v>62</v>
      </c>
      <c r="B22" s="541">
        <f>SUM(B16:B18)</f>
        <v>0</v>
      </c>
      <c r="C22" s="542">
        <f>SUM(C16:C18)</f>
        <v>0</v>
      </c>
      <c r="D22" s="543">
        <f t="shared" ref="D22:J22" si="6">SUM(D16:D18)</f>
        <v>0</v>
      </c>
      <c r="E22" s="541">
        <f t="shared" si="6"/>
        <v>0</v>
      </c>
      <c r="F22" s="542">
        <f t="shared" si="6"/>
        <v>0</v>
      </c>
      <c r="G22" s="543">
        <f t="shared" si="6"/>
        <v>0</v>
      </c>
      <c r="H22" s="544">
        <f t="shared" si="6"/>
        <v>0</v>
      </c>
      <c r="I22" s="544">
        <f t="shared" si="6"/>
        <v>0</v>
      </c>
      <c r="J22" s="541">
        <f t="shared" si="6"/>
        <v>0</v>
      </c>
      <c r="K22" s="541">
        <f>SUM(K16:K18)</f>
        <v>0</v>
      </c>
      <c r="L22" s="542">
        <f t="shared" ref="L22:R22" si="7">SUM(L16:L18)</f>
        <v>0</v>
      </c>
      <c r="M22" s="543">
        <f t="shared" si="7"/>
        <v>0</v>
      </c>
      <c r="N22" s="541">
        <f t="shared" si="7"/>
        <v>0</v>
      </c>
      <c r="O22" s="542">
        <f t="shared" si="7"/>
        <v>0</v>
      </c>
      <c r="P22" s="543">
        <f t="shared" si="7"/>
        <v>0</v>
      </c>
      <c r="Q22" s="544">
        <f t="shared" si="7"/>
        <v>0</v>
      </c>
      <c r="R22" s="544">
        <f t="shared" si="7"/>
        <v>0</v>
      </c>
      <c r="S22" s="541">
        <f>SUM(S16:S18)</f>
        <v>0</v>
      </c>
    </row>
    <row r="23" spans="1:23" ht="12" customHeight="1">
      <c r="A23" s="426" t="s">
        <v>63</v>
      </c>
      <c r="B23" s="434">
        <f>SUM(B7:B12)</f>
        <v>23844.235883139696</v>
      </c>
      <c r="C23" s="37">
        <f>SUM(C7:C12)</f>
        <v>19462.431955462194</v>
      </c>
      <c r="D23" s="448">
        <f t="shared" ref="D23:J23" si="8">SUM(D7:D12)</f>
        <v>4381.8039276774998</v>
      </c>
      <c r="E23" s="37">
        <f t="shared" si="8"/>
        <v>1834.436954</v>
      </c>
      <c r="F23" s="37">
        <f t="shared" si="8"/>
        <v>890.67879099999993</v>
      </c>
      <c r="G23" s="448">
        <f t="shared" si="8"/>
        <v>943.75816300000054</v>
      </c>
      <c r="H23" s="600">
        <f t="shared" si="8"/>
        <v>59.473942000000001</v>
      </c>
      <c r="I23" s="600">
        <f t="shared" si="8"/>
        <v>25.050568940477277</v>
      </c>
      <c r="J23" s="437">
        <f t="shared" si="8"/>
        <v>5410.086601617978</v>
      </c>
      <c r="K23" s="434">
        <f>SUM(K7:K12)</f>
        <v>254361.54016284097</v>
      </c>
      <c r="L23" s="37">
        <f t="shared" ref="L23:S23" si="9">SUM(L7:L12)</f>
        <v>207701.31418569369</v>
      </c>
      <c r="M23" s="448">
        <f t="shared" si="9"/>
        <v>46660.225977147347</v>
      </c>
      <c r="N23" s="37">
        <f t="shared" si="9"/>
        <v>19615.494672410001</v>
      </c>
      <c r="O23" s="37">
        <f t="shared" si="9"/>
        <v>9512.6046180310004</v>
      </c>
      <c r="P23" s="448">
        <f t="shared" si="9"/>
        <v>10102.890054378997</v>
      </c>
      <c r="Q23" s="600">
        <f t="shared" si="9"/>
        <v>643.53378084149995</v>
      </c>
      <c r="R23" s="600">
        <f t="shared" si="9"/>
        <v>365.82410746753868</v>
      </c>
      <c r="S23" s="437">
        <f t="shared" si="9"/>
        <v>57772.473919835385</v>
      </c>
    </row>
    <row r="24" spans="1:23" ht="12" customHeight="1">
      <c r="A24" s="428" t="s">
        <v>64</v>
      </c>
      <c r="B24" s="549">
        <f>SUM(B13:B18)</f>
        <v>0</v>
      </c>
      <c r="C24" s="550">
        <f>SUM(C13:C18)</f>
        <v>0</v>
      </c>
      <c r="D24" s="551">
        <f t="shared" ref="D24:J24" si="10">SUM(D13:D18)</f>
        <v>0</v>
      </c>
      <c r="E24" s="549">
        <f t="shared" si="10"/>
        <v>0</v>
      </c>
      <c r="F24" s="550">
        <f t="shared" si="10"/>
        <v>0</v>
      </c>
      <c r="G24" s="551">
        <f t="shared" si="10"/>
        <v>0</v>
      </c>
      <c r="H24" s="552">
        <f t="shared" si="10"/>
        <v>0</v>
      </c>
      <c r="I24" s="552">
        <f t="shared" si="10"/>
        <v>0</v>
      </c>
      <c r="J24" s="549">
        <f t="shared" si="10"/>
        <v>0</v>
      </c>
      <c r="K24" s="549">
        <f>SUM(K13:K18)</f>
        <v>0</v>
      </c>
      <c r="L24" s="550">
        <f t="shared" ref="L24:S24" si="11">SUM(L13:L18)</f>
        <v>0</v>
      </c>
      <c r="M24" s="551">
        <f t="shared" si="11"/>
        <v>0</v>
      </c>
      <c r="N24" s="549">
        <f t="shared" si="11"/>
        <v>0</v>
      </c>
      <c r="O24" s="550">
        <f t="shared" si="11"/>
        <v>0</v>
      </c>
      <c r="P24" s="551">
        <f t="shared" si="11"/>
        <v>0</v>
      </c>
      <c r="Q24" s="552">
        <f t="shared" si="11"/>
        <v>0</v>
      </c>
      <c r="R24" s="552">
        <f t="shared" si="11"/>
        <v>0</v>
      </c>
      <c r="S24" s="549">
        <f t="shared" si="11"/>
        <v>0</v>
      </c>
    </row>
    <row r="25" spans="1:23" ht="12" customHeight="1">
      <c r="A25" s="432" t="s">
        <v>224</v>
      </c>
      <c r="B25" s="545">
        <f>SUM(B7:B18)</f>
        <v>23844.235883139696</v>
      </c>
      <c r="C25" s="546">
        <f>SUM(C7:C18)</f>
        <v>19462.431955462194</v>
      </c>
      <c r="D25" s="547">
        <f t="shared" ref="D25:J25" si="12">SUM(D7:D18)</f>
        <v>4381.8039276774998</v>
      </c>
      <c r="E25" s="545">
        <f t="shared" si="12"/>
        <v>1834.436954</v>
      </c>
      <c r="F25" s="546">
        <f t="shared" si="12"/>
        <v>890.67879099999993</v>
      </c>
      <c r="G25" s="547">
        <f t="shared" si="12"/>
        <v>943.75816300000054</v>
      </c>
      <c r="H25" s="548">
        <f t="shared" si="12"/>
        <v>59.473942000000001</v>
      </c>
      <c r="I25" s="548">
        <f t="shared" si="12"/>
        <v>25.050568940477277</v>
      </c>
      <c r="J25" s="545">
        <f t="shared" si="12"/>
        <v>5410.086601617978</v>
      </c>
      <c r="K25" s="545">
        <f>SUM(K7:K18)</f>
        <v>254361.54016284097</v>
      </c>
      <c r="L25" s="546">
        <f t="shared" ref="L25:S25" si="13">SUM(L7:L18)</f>
        <v>207701.31418569369</v>
      </c>
      <c r="M25" s="547">
        <f t="shared" si="13"/>
        <v>46660.225977147347</v>
      </c>
      <c r="N25" s="545">
        <f t="shared" si="13"/>
        <v>19615.494672410001</v>
      </c>
      <c r="O25" s="546">
        <f t="shared" si="13"/>
        <v>9512.6046180310004</v>
      </c>
      <c r="P25" s="547">
        <f t="shared" si="13"/>
        <v>10102.890054378997</v>
      </c>
      <c r="Q25" s="548">
        <f t="shared" si="13"/>
        <v>643.53378084149995</v>
      </c>
      <c r="R25" s="548">
        <f t="shared" si="13"/>
        <v>365.82410746753868</v>
      </c>
      <c r="S25" s="545">
        <f t="shared" si="13"/>
        <v>57772.473919835385</v>
      </c>
    </row>
    <row r="26" spans="1:23" ht="8.1" customHeight="1"/>
    <row r="27" spans="1:23" ht="12.95" customHeight="1">
      <c r="A27" s="668" t="s">
        <v>282</v>
      </c>
      <c r="B27" s="668"/>
      <c r="C27" s="668"/>
      <c r="D27" s="668"/>
      <c r="E27" s="668"/>
      <c r="F27" s="668"/>
      <c r="G27" s="668"/>
      <c r="H27" s="668"/>
      <c r="I27" s="668"/>
      <c r="J27" s="143"/>
      <c r="K27" s="668" t="s">
        <v>283</v>
      </c>
      <c r="L27" s="668"/>
      <c r="M27" s="668"/>
      <c r="N27" s="668"/>
      <c r="O27" s="668"/>
      <c r="P27" s="668"/>
      <c r="Q27" s="668"/>
      <c r="R27" s="668"/>
      <c r="S27" s="668"/>
    </row>
    <row r="28" spans="1:23" ht="8.1" customHeight="1">
      <c r="D28" s="202"/>
      <c r="E28" s="203" t="s">
        <v>292</v>
      </c>
      <c r="F28" s="203" t="s">
        <v>293</v>
      </c>
      <c r="G28" s="63"/>
      <c r="H28" s="63"/>
      <c r="L28" s="63"/>
      <c r="M28" s="203"/>
      <c r="N28" s="203" t="s">
        <v>294</v>
      </c>
      <c r="O28" s="202" t="s">
        <v>295</v>
      </c>
    </row>
    <row r="29" spans="1:23" ht="8.1" customHeight="1">
      <c r="D29" s="202" t="str">
        <f>A7</f>
        <v>Leden</v>
      </c>
      <c r="E29" s="203">
        <f>B7</f>
        <v>3924.2500326039481</v>
      </c>
      <c r="F29" s="203">
        <f>C7*-1</f>
        <v>-3451.1586520247843</v>
      </c>
      <c r="G29" s="63"/>
      <c r="L29" s="63"/>
      <c r="M29" s="203" t="str">
        <f>A7</f>
        <v>Leden</v>
      </c>
      <c r="N29" s="203">
        <f>E7</f>
        <v>789.69179599999995</v>
      </c>
      <c r="O29" s="203">
        <f>F7*-1</f>
        <v>-2.6978270000000002</v>
      </c>
    </row>
    <row r="30" spans="1:23" ht="8.1" customHeight="1">
      <c r="D30" s="202" t="str">
        <f t="shared" ref="D30:D40" si="14">A8</f>
        <v>Únor</v>
      </c>
      <c r="E30" s="203">
        <f t="shared" ref="E30:E40" si="15">B8</f>
        <v>2861.3715631551599</v>
      </c>
      <c r="F30" s="203">
        <f t="shared" ref="F30:F40" si="16">C8*-1</f>
        <v>-2327.7665878553048</v>
      </c>
      <c r="G30" s="63"/>
      <c r="L30" s="63"/>
      <c r="M30" s="203" t="str">
        <f t="shared" ref="M30:M40" si="17">A8</f>
        <v>Únor</v>
      </c>
      <c r="N30" s="203">
        <f t="shared" ref="N30:N40" si="18">E8</f>
        <v>624.79144200000007</v>
      </c>
      <c r="O30" s="203">
        <f t="shared" ref="O30:O40" si="19">F8*-1</f>
        <v>-3.5317380000000003</v>
      </c>
    </row>
    <row r="31" spans="1:23" ht="8.1" customHeight="1">
      <c r="D31" s="202" t="str">
        <f t="shared" si="14"/>
        <v>Březen</v>
      </c>
      <c r="E31" s="203">
        <f t="shared" si="15"/>
        <v>4062.4285724960346</v>
      </c>
      <c r="F31" s="203">
        <f t="shared" si="16"/>
        <v>-3248.4701769314206</v>
      </c>
      <c r="G31" s="63"/>
      <c r="L31" s="63"/>
      <c r="M31" s="203" t="str">
        <f t="shared" si="17"/>
        <v>Březen</v>
      </c>
      <c r="N31" s="203">
        <f t="shared" si="18"/>
        <v>271.89667100000003</v>
      </c>
      <c r="O31" s="203">
        <f t="shared" si="19"/>
        <v>-11.090530999999999</v>
      </c>
    </row>
    <row r="32" spans="1:23" ht="8.1" customHeight="1">
      <c r="D32" s="202" t="str">
        <f t="shared" si="14"/>
        <v>Duben</v>
      </c>
      <c r="E32" s="203">
        <f t="shared" si="15"/>
        <v>4463.1944409480429</v>
      </c>
      <c r="F32" s="203">
        <f t="shared" si="16"/>
        <v>-3701.6165483997784</v>
      </c>
      <c r="G32" s="63"/>
      <c r="L32" s="63"/>
      <c r="M32" s="203" t="str">
        <f t="shared" si="17"/>
        <v>Duben</v>
      </c>
      <c r="N32" s="203">
        <f t="shared" si="18"/>
        <v>147.27051500000002</v>
      </c>
      <c r="O32" s="203">
        <f t="shared" si="19"/>
        <v>-45.603280999999996</v>
      </c>
    </row>
    <row r="33" spans="4:15" ht="8.1" customHeight="1">
      <c r="D33" s="202" t="str">
        <f t="shared" si="14"/>
        <v>Květen</v>
      </c>
      <c r="E33" s="203">
        <f t="shared" si="15"/>
        <v>4429.736071247451</v>
      </c>
      <c r="F33" s="203">
        <f t="shared" si="16"/>
        <v>-3585.6206094531062</v>
      </c>
      <c r="G33" s="63"/>
      <c r="L33" s="63"/>
      <c r="M33" s="203" t="str">
        <f t="shared" si="17"/>
        <v>Květen</v>
      </c>
      <c r="N33" s="203">
        <f t="shared" si="18"/>
        <v>0.78652999999999995</v>
      </c>
      <c r="O33" s="203">
        <f t="shared" si="19"/>
        <v>-271.49396499999995</v>
      </c>
    </row>
    <row r="34" spans="4:15" ht="8.1" customHeight="1">
      <c r="D34" s="202" t="str">
        <f t="shared" si="14"/>
        <v>Červen</v>
      </c>
      <c r="E34" s="203">
        <f t="shared" si="15"/>
        <v>4103.2552026890589</v>
      </c>
      <c r="F34" s="203">
        <f t="shared" si="16"/>
        <v>-3147.7993807978009</v>
      </c>
      <c r="G34" s="63"/>
      <c r="L34" s="63"/>
      <c r="M34" s="203" t="str">
        <f t="shared" si="17"/>
        <v>Červen</v>
      </c>
      <c r="N34" s="203">
        <f t="shared" si="18"/>
        <v>0</v>
      </c>
      <c r="O34" s="203">
        <f t="shared" si="19"/>
        <v>-556.26144899999997</v>
      </c>
    </row>
    <row r="35" spans="4:15" ht="8.1" customHeight="1">
      <c r="D35" s="202" t="str">
        <f t="shared" si="14"/>
        <v>Červenec</v>
      </c>
      <c r="E35" s="203">
        <f t="shared" si="15"/>
        <v>0</v>
      </c>
      <c r="F35" s="203">
        <f t="shared" si="16"/>
        <v>0</v>
      </c>
      <c r="G35" s="63"/>
      <c r="L35" s="63"/>
      <c r="M35" s="203" t="str">
        <f t="shared" si="17"/>
        <v>Červenec</v>
      </c>
      <c r="N35" s="203">
        <f t="shared" si="18"/>
        <v>0</v>
      </c>
      <c r="O35" s="203">
        <f t="shared" si="19"/>
        <v>0</v>
      </c>
    </row>
    <row r="36" spans="4:15" ht="8.1" customHeight="1">
      <c r="D36" s="202" t="str">
        <f t="shared" si="14"/>
        <v>Srpen</v>
      </c>
      <c r="E36" s="203">
        <f t="shared" si="15"/>
        <v>0</v>
      </c>
      <c r="F36" s="203">
        <f t="shared" si="16"/>
        <v>0</v>
      </c>
      <c r="G36" s="63"/>
      <c r="L36" s="63"/>
      <c r="M36" s="203" t="str">
        <f t="shared" si="17"/>
        <v>Srpen</v>
      </c>
      <c r="N36" s="203">
        <f t="shared" si="18"/>
        <v>0</v>
      </c>
      <c r="O36" s="203">
        <f t="shared" si="19"/>
        <v>0</v>
      </c>
    </row>
    <row r="37" spans="4:15" ht="8.1" customHeight="1">
      <c r="D37" s="202" t="str">
        <f t="shared" si="14"/>
        <v>Září</v>
      </c>
      <c r="E37" s="203">
        <f t="shared" si="15"/>
        <v>0</v>
      </c>
      <c r="F37" s="203">
        <f t="shared" si="16"/>
        <v>0</v>
      </c>
      <c r="G37" s="63"/>
      <c r="L37" s="63"/>
      <c r="M37" s="203" t="str">
        <f t="shared" si="17"/>
        <v>Září</v>
      </c>
      <c r="N37" s="203">
        <f t="shared" si="18"/>
        <v>0</v>
      </c>
      <c r="O37" s="203">
        <f t="shared" si="19"/>
        <v>0</v>
      </c>
    </row>
    <row r="38" spans="4:15" ht="8.1" customHeight="1">
      <c r="D38" s="202" t="str">
        <f t="shared" si="14"/>
        <v>Říjen</v>
      </c>
      <c r="E38" s="203">
        <f t="shared" si="15"/>
        <v>0</v>
      </c>
      <c r="F38" s="203">
        <f t="shared" si="16"/>
        <v>0</v>
      </c>
      <c r="G38" s="63"/>
      <c r="L38" s="63"/>
      <c r="M38" s="203" t="str">
        <f t="shared" si="17"/>
        <v>Říjen</v>
      </c>
      <c r="N38" s="203">
        <f t="shared" si="18"/>
        <v>0</v>
      </c>
      <c r="O38" s="203">
        <f t="shared" si="19"/>
        <v>0</v>
      </c>
    </row>
    <row r="39" spans="4:15" ht="8.1" customHeight="1">
      <c r="D39" s="202" t="str">
        <f t="shared" si="14"/>
        <v>Listopad</v>
      </c>
      <c r="E39" s="203">
        <f t="shared" si="15"/>
        <v>0</v>
      </c>
      <c r="F39" s="203">
        <f t="shared" si="16"/>
        <v>0</v>
      </c>
      <c r="G39" s="63"/>
      <c r="L39" s="63"/>
      <c r="M39" s="203" t="str">
        <f t="shared" si="17"/>
        <v>Listopad</v>
      </c>
      <c r="N39" s="203">
        <f t="shared" si="18"/>
        <v>0</v>
      </c>
      <c r="O39" s="203">
        <f t="shared" si="19"/>
        <v>0</v>
      </c>
    </row>
    <row r="40" spans="4:15" ht="8.1" customHeight="1">
      <c r="D40" s="202" t="str">
        <f t="shared" si="14"/>
        <v>Prosinec</v>
      </c>
      <c r="E40" s="203">
        <f t="shared" si="15"/>
        <v>0</v>
      </c>
      <c r="F40" s="203">
        <f t="shared" si="16"/>
        <v>0</v>
      </c>
      <c r="M40" s="203" t="str">
        <f t="shared" si="17"/>
        <v>Prosinec</v>
      </c>
      <c r="N40" s="203">
        <f t="shared" si="18"/>
        <v>0</v>
      </c>
      <c r="O40" s="203">
        <f t="shared" si="19"/>
        <v>0</v>
      </c>
    </row>
    <row r="41" spans="4:15" ht="12" customHeight="1">
      <c r="M41" s="63"/>
    </row>
    <row r="42" spans="4:15" ht="12" customHeight="1"/>
    <row r="43" spans="4:15" ht="12" customHeight="1"/>
    <row r="44" spans="4:15" ht="12" customHeight="1"/>
  </sheetData>
  <mergeCells count="17">
    <mergeCell ref="K5:M5"/>
    <mergeCell ref="A27:I27"/>
    <mergeCell ref="B3:S3"/>
    <mergeCell ref="K27:S27"/>
    <mergeCell ref="B2:S2"/>
    <mergeCell ref="A1:S1"/>
    <mergeCell ref="N5:P5"/>
    <mergeCell ref="H5:H6"/>
    <mergeCell ref="I5:I6"/>
    <mergeCell ref="J5:J6"/>
    <mergeCell ref="B4:J4"/>
    <mergeCell ref="K4:S4"/>
    <mergeCell ref="Q5:Q6"/>
    <mergeCell ref="R5:R6"/>
    <mergeCell ref="S5:S6"/>
    <mergeCell ref="B5:D5"/>
    <mergeCell ref="E5:G5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0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V58"/>
  <sheetViews>
    <sheetView showGridLines="0" zoomScaleNormal="100" zoomScaleSheetLayoutView="100" workbookViewId="0"/>
  </sheetViews>
  <sheetFormatPr defaultRowHeight="11.25"/>
  <cols>
    <col min="1" max="1" width="7.5703125" style="61" customWidth="1"/>
    <col min="2" max="3" width="7.7109375" style="61" customWidth="1"/>
    <col min="4" max="4" width="7.28515625" style="61" customWidth="1"/>
    <col min="5" max="6" width="7.7109375" style="61" customWidth="1"/>
    <col min="7" max="7" width="7.42578125" style="61" customWidth="1"/>
    <col min="8" max="13" width="7.7109375" style="61" customWidth="1"/>
    <col min="14" max="14" width="6.28515625" style="61" customWidth="1"/>
    <col min="15" max="16" width="5.7109375" style="61" customWidth="1"/>
    <col min="17" max="17" width="6.28515625" style="61" customWidth="1"/>
    <col min="18" max="18" width="7.28515625" style="61" customWidth="1"/>
    <col min="19" max="19" width="5.7109375" style="61" customWidth="1"/>
    <col min="20" max="20" width="6.5703125" style="61" customWidth="1"/>
    <col min="21" max="259" width="9.140625" style="61"/>
    <col min="260" max="272" width="10.7109375" style="61" customWidth="1"/>
    <col min="273" max="515" width="9.140625" style="61"/>
    <col min="516" max="528" width="10.7109375" style="61" customWidth="1"/>
    <col min="529" max="771" width="9.140625" style="61"/>
    <col min="772" max="784" width="10.7109375" style="61" customWidth="1"/>
    <col min="785" max="1027" width="9.140625" style="61"/>
    <col min="1028" max="1040" width="10.7109375" style="61" customWidth="1"/>
    <col min="1041" max="1283" width="9.140625" style="61"/>
    <col min="1284" max="1296" width="10.7109375" style="61" customWidth="1"/>
    <col min="1297" max="1539" width="9.140625" style="61"/>
    <col min="1540" max="1552" width="10.7109375" style="61" customWidth="1"/>
    <col min="1553" max="1795" width="9.140625" style="61"/>
    <col min="1796" max="1808" width="10.7109375" style="61" customWidth="1"/>
    <col min="1809" max="2051" width="9.140625" style="61"/>
    <col min="2052" max="2064" width="10.7109375" style="61" customWidth="1"/>
    <col min="2065" max="2307" width="9.140625" style="61"/>
    <col min="2308" max="2320" width="10.7109375" style="61" customWidth="1"/>
    <col min="2321" max="2563" width="9.140625" style="61"/>
    <col min="2564" max="2576" width="10.7109375" style="61" customWidth="1"/>
    <col min="2577" max="2819" width="9.140625" style="61"/>
    <col min="2820" max="2832" width="10.7109375" style="61" customWidth="1"/>
    <col min="2833" max="3075" width="9.140625" style="61"/>
    <col min="3076" max="3088" width="10.7109375" style="61" customWidth="1"/>
    <col min="3089" max="3331" width="9.140625" style="61"/>
    <col min="3332" max="3344" width="10.7109375" style="61" customWidth="1"/>
    <col min="3345" max="3587" width="9.140625" style="61"/>
    <col min="3588" max="3600" width="10.7109375" style="61" customWidth="1"/>
    <col min="3601" max="3843" width="9.140625" style="61"/>
    <col min="3844" max="3856" width="10.7109375" style="61" customWidth="1"/>
    <col min="3857" max="4099" width="9.140625" style="61"/>
    <col min="4100" max="4112" width="10.7109375" style="61" customWidth="1"/>
    <col min="4113" max="4355" width="9.140625" style="61"/>
    <col min="4356" max="4368" width="10.7109375" style="61" customWidth="1"/>
    <col min="4369" max="4611" width="9.140625" style="61"/>
    <col min="4612" max="4624" width="10.7109375" style="61" customWidth="1"/>
    <col min="4625" max="4867" width="9.140625" style="61"/>
    <col min="4868" max="4880" width="10.7109375" style="61" customWidth="1"/>
    <col min="4881" max="5123" width="9.140625" style="61"/>
    <col min="5124" max="5136" width="10.7109375" style="61" customWidth="1"/>
    <col min="5137" max="5379" width="9.140625" style="61"/>
    <col min="5380" max="5392" width="10.7109375" style="61" customWidth="1"/>
    <col min="5393" max="5635" width="9.140625" style="61"/>
    <col min="5636" max="5648" width="10.7109375" style="61" customWidth="1"/>
    <col min="5649" max="5891" width="9.140625" style="61"/>
    <col min="5892" max="5904" width="10.7109375" style="61" customWidth="1"/>
    <col min="5905" max="6147" width="9.140625" style="61"/>
    <col min="6148" max="6160" width="10.7109375" style="61" customWidth="1"/>
    <col min="6161" max="6403" width="9.140625" style="61"/>
    <col min="6404" max="6416" width="10.7109375" style="61" customWidth="1"/>
    <col min="6417" max="6659" width="9.140625" style="61"/>
    <col min="6660" max="6672" width="10.7109375" style="61" customWidth="1"/>
    <col min="6673" max="6915" width="9.140625" style="61"/>
    <col min="6916" max="6928" width="10.7109375" style="61" customWidth="1"/>
    <col min="6929" max="7171" width="9.140625" style="61"/>
    <col min="7172" max="7184" width="10.7109375" style="61" customWidth="1"/>
    <col min="7185" max="7427" width="9.140625" style="61"/>
    <col min="7428" max="7440" width="10.7109375" style="61" customWidth="1"/>
    <col min="7441" max="7683" width="9.140625" style="61"/>
    <col min="7684" max="7696" width="10.7109375" style="61" customWidth="1"/>
    <col min="7697" max="7939" width="9.140625" style="61"/>
    <col min="7940" max="7952" width="10.7109375" style="61" customWidth="1"/>
    <col min="7953" max="8195" width="9.140625" style="61"/>
    <col min="8196" max="8208" width="10.7109375" style="61" customWidth="1"/>
    <col min="8209" max="8451" width="9.140625" style="61"/>
    <col min="8452" max="8464" width="10.7109375" style="61" customWidth="1"/>
    <col min="8465" max="8707" width="9.140625" style="61"/>
    <col min="8708" max="8720" width="10.7109375" style="61" customWidth="1"/>
    <col min="8721" max="8963" width="9.140625" style="61"/>
    <col min="8964" max="8976" width="10.7109375" style="61" customWidth="1"/>
    <col min="8977" max="9219" width="9.140625" style="61"/>
    <col min="9220" max="9232" width="10.7109375" style="61" customWidth="1"/>
    <col min="9233" max="9475" width="9.140625" style="61"/>
    <col min="9476" max="9488" width="10.7109375" style="61" customWidth="1"/>
    <col min="9489" max="9731" width="9.140625" style="61"/>
    <col min="9732" max="9744" width="10.7109375" style="61" customWidth="1"/>
    <col min="9745" max="9987" width="9.140625" style="61"/>
    <col min="9988" max="10000" width="10.7109375" style="61" customWidth="1"/>
    <col min="10001" max="10243" width="9.140625" style="61"/>
    <col min="10244" max="10256" width="10.7109375" style="61" customWidth="1"/>
    <col min="10257" max="10499" width="9.140625" style="61"/>
    <col min="10500" max="10512" width="10.7109375" style="61" customWidth="1"/>
    <col min="10513" max="10755" width="9.140625" style="61"/>
    <col min="10756" max="10768" width="10.7109375" style="61" customWidth="1"/>
    <col min="10769" max="11011" width="9.140625" style="61"/>
    <col min="11012" max="11024" width="10.7109375" style="61" customWidth="1"/>
    <col min="11025" max="11267" width="9.140625" style="61"/>
    <col min="11268" max="11280" width="10.7109375" style="61" customWidth="1"/>
    <col min="11281" max="11523" width="9.140625" style="61"/>
    <col min="11524" max="11536" width="10.7109375" style="61" customWidth="1"/>
    <col min="11537" max="11779" width="9.140625" style="61"/>
    <col min="11780" max="11792" width="10.7109375" style="61" customWidth="1"/>
    <col min="11793" max="12035" width="9.140625" style="61"/>
    <col min="12036" max="12048" width="10.7109375" style="61" customWidth="1"/>
    <col min="12049" max="12291" width="9.140625" style="61"/>
    <col min="12292" max="12304" width="10.7109375" style="61" customWidth="1"/>
    <col min="12305" max="12547" width="9.140625" style="61"/>
    <col min="12548" max="12560" width="10.7109375" style="61" customWidth="1"/>
    <col min="12561" max="12803" width="9.140625" style="61"/>
    <col min="12804" max="12816" width="10.7109375" style="61" customWidth="1"/>
    <col min="12817" max="13059" width="9.140625" style="61"/>
    <col min="13060" max="13072" width="10.7109375" style="61" customWidth="1"/>
    <col min="13073" max="13315" width="9.140625" style="61"/>
    <col min="13316" max="13328" width="10.7109375" style="61" customWidth="1"/>
    <col min="13329" max="13571" width="9.140625" style="61"/>
    <col min="13572" max="13584" width="10.7109375" style="61" customWidth="1"/>
    <col min="13585" max="13827" width="9.140625" style="61"/>
    <col min="13828" max="13840" width="10.7109375" style="61" customWidth="1"/>
    <col min="13841" max="14083" width="9.140625" style="61"/>
    <col min="14084" max="14096" width="10.7109375" style="61" customWidth="1"/>
    <col min="14097" max="14339" width="9.140625" style="61"/>
    <col min="14340" max="14352" width="10.7109375" style="61" customWidth="1"/>
    <col min="14353" max="14595" width="9.140625" style="61"/>
    <col min="14596" max="14608" width="10.7109375" style="61" customWidth="1"/>
    <col min="14609" max="14851" width="9.140625" style="61"/>
    <col min="14852" max="14864" width="10.7109375" style="61" customWidth="1"/>
    <col min="14865" max="15107" width="9.140625" style="61"/>
    <col min="15108" max="15120" width="10.7109375" style="61" customWidth="1"/>
    <col min="15121" max="15363" width="9.140625" style="61"/>
    <col min="15364" max="15376" width="10.7109375" style="61" customWidth="1"/>
    <col min="15377" max="15619" width="9.140625" style="61"/>
    <col min="15620" max="15632" width="10.7109375" style="61" customWidth="1"/>
    <col min="15633" max="15875" width="9.140625" style="61"/>
    <col min="15876" max="15888" width="10.7109375" style="61" customWidth="1"/>
    <col min="15889" max="16131" width="9.140625" style="61"/>
    <col min="16132" max="16144" width="10.7109375" style="61" customWidth="1"/>
    <col min="16145" max="16384" width="9.140625" style="61"/>
  </cols>
  <sheetData>
    <row r="1" spans="1:22" ht="18.75">
      <c r="A1" s="5" t="s">
        <v>131</v>
      </c>
    </row>
    <row r="2" spans="1:22" ht="15.75">
      <c r="A2" s="60" t="s">
        <v>130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2" ht="6" customHeight="1">
      <c r="A3" s="198"/>
      <c r="B3" s="199"/>
      <c r="C3" s="199"/>
      <c r="D3" s="199"/>
      <c r="E3" s="199"/>
      <c r="F3" s="199"/>
      <c r="G3" s="199"/>
      <c r="H3" s="199"/>
      <c r="I3" s="199"/>
      <c r="J3" s="199"/>
      <c r="K3" s="200"/>
      <c r="L3" s="199"/>
      <c r="M3" s="199"/>
      <c r="N3" s="199"/>
      <c r="O3" s="199"/>
      <c r="P3" s="199"/>
      <c r="Q3" s="199"/>
      <c r="R3" s="199"/>
      <c r="S3" s="201"/>
      <c r="T3" s="201"/>
    </row>
    <row r="4" spans="1:22" ht="15.95" customHeight="1">
      <c r="A4" s="681">
        <v>2021</v>
      </c>
      <c r="B4" s="681"/>
      <c r="C4" s="681"/>
      <c r="D4" s="681"/>
      <c r="E4" s="681"/>
      <c r="F4" s="681"/>
      <c r="G4" s="681"/>
      <c r="H4" s="681"/>
      <c r="I4" s="681"/>
      <c r="J4" s="681"/>
      <c r="K4" s="681"/>
      <c r="L4" s="681"/>
      <c r="M4" s="681"/>
      <c r="N4" s="681"/>
      <c r="O4" s="681"/>
      <c r="P4" s="681"/>
      <c r="Q4" s="681"/>
      <c r="R4" s="681"/>
      <c r="S4" s="681"/>
      <c r="T4" s="681"/>
    </row>
    <row r="5" spans="1:22" ht="15.95" customHeight="1">
      <c r="A5" s="433"/>
      <c r="B5" s="690" t="s">
        <v>274</v>
      </c>
      <c r="C5" s="689"/>
      <c r="D5" s="689"/>
      <c r="E5" s="689"/>
      <c r="F5" s="689"/>
      <c r="G5" s="689"/>
      <c r="H5" s="691"/>
      <c r="I5" s="689" t="s">
        <v>275</v>
      </c>
      <c r="J5" s="689"/>
      <c r="K5" s="689"/>
      <c r="L5" s="689"/>
      <c r="M5" s="689"/>
      <c r="N5" s="690" t="s">
        <v>276</v>
      </c>
      <c r="O5" s="689"/>
      <c r="P5" s="689"/>
      <c r="Q5" s="689"/>
      <c r="R5" s="691"/>
      <c r="S5" s="255" t="s">
        <v>277</v>
      </c>
      <c r="T5" s="255" t="s">
        <v>275</v>
      </c>
    </row>
    <row r="6" spans="1:22" ht="38.25" customHeight="1">
      <c r="A6" s="334"/>
      <c r="B6" s="674" t="s">
        <v>198</v>
      </c>
      <c r="C6" s="674"/>
      <c r="D6" s="674"/>
      <c r="E6" s="683" t="s">
        <v>199</v>
      </c>
      <c r="F6" s="684"/>
      <c r="G6" s="685"/>
      <c r="H6" s="331" t="s">
        <v>195</v>
      </c>
      <c r="I6" s="684" t="s">
        <v>198</v>
      </c>
      <c r="J6" s="685"/>
      <c r="K6" s="683" t="s">
        <v>199</v>
      </c>
      <c r="L6" s="685"/>
      <c r="M6" s="333" t="s">
        <v>195</v>
      </c>
      <c r="N6" s="683" t="s">
        <v>196</v>
      </c>
      <c r="O6" s="684"/>
      <c r="P6" s="684"/>
      <c r="Q6" s="684"/>
      <c r="R6" s="685"/>
      <c r="S6" s="686" t="s">
        <v>197</v>
      </c>
      <c r="T6" s="687"/>
    </row>
    <row r="7" spans="1:22" ht="22.5">
      <c r="A7" s="425" t="s">
        <v>210</v>
      </c>
      <c r="B7" s="258">
        <f>A4</f>
        <v>2021</v>
      </c>
      <c r="C7" s="257">
        <f>B7-1</f>
        <v>2020</v>
      </c>
      <c r="D7" s="332" t="s">
        <v>225</v>
      </c>
      <c r="E7" s="258">
        <f>B7</f>
        <v>2021</v>
      </c>
      <c r="F7" s="257">
        <f>C7</f>
        <v>2020</v>
      </c>
      <c r="G7" s="332" t="s">
        <v>225</v>
      </c>
      <c r="H7" s="444">
        <f>B7</f>
        <v>2021</v>
      </c>
      <c r="I7" s="256">
        <f>B7</f>
        <v>2021</v>
      </c>
      <c r="J7" s="257">
        <f>C7</f>
        <v>2020</v>
      </c>
      <c r="K7" s="258">
        <f>B7</f>
        <v>2021</v>
      </c>
      <c r="L7" s="257">
        <f>C7</f>
        <v>2020</v>
      </c>
      <c r="M7" s="258">
        <f>B7</f>
        <v>2021</v>
      </c>
      <c r="N7" s="446" t="s">
        <v>72</v>
      </c>
      <c r="O7" s="259" t="s">
        <v>226</v>
      </c>
      <c r="P7" s="259" t="s">
        <v>227</v>
      </c>
      <c r="Q7" s="259" t="s">
        <v>155</v>
      </c>
      <c r="R7" s="447" t="s">
        <v>157</v>
      </c>
      <c r="S7" s="688"/>
      <c r="T7" s="688"/>
    </row>
    <row r="8" spans="1:22" ht="12" customHeight="1">
      <c r="A8" s="426" t="s">
        <v>212</v>
      </c>
      <c r="B8" s="434">
        <v>1273.1090817392794</v>
      </c>
      <c r="C8" s="49">
        <v>1216.7321244530992</v>
      </c>
      <c r="D8" s="50">
        <v>4.6334732315480444E-2</v>
      </c>
      <c r="E8" s="39">
        <v>1283.9255507782743</v>
      </c>
      <c r="F8" s="51">
        <v>1271.0978185461424</v>
      </c>
      <c r="G8" s="50">
        <v>1.0091852920339373E-2</v>
      </c>
      <c r="H8" s="40">
        <v>1290</v>
      </c>
      <c r="I8" s="39">
        <v>13598.690108542996</v>
      </c>
      <c r="J8" s="51">
        <v>12975.854633698591</v>
      </c>
      <c r="K8" s="39">
        <v>13714.226014020156</v>
      </c>
      <c r="L8" s="49">
        <v>13555.63824377508</v>
      </c>
      <c r="M8" s="437">
        <v>13780</v>
      </c>
      <c r="N8" s="434">
        <v>-0.91290322580645156</v>
      </c>
      <c r="O8" s="37">
        <v>4.7</v>
      </c>
      <c r="P8" s="37">
        <v>-6.8</v>
      </c>
      <c r="Q8" s="37">
        <v>-1.2258064516129035</v>
      </c>
      <c r="R8" s="448">
        <v>0.31290322580645191</v>
      </c>
      <c r="S8" s="52">
        <v>132.13724852304009</v>
      </c>
      <c r="T8" s="351">
        <v>1411.4213939999995</v>
      </c>
      <c r="U8" s="197"/>
      <c r="V8" s="195"/>
    </row>
    <row r="9" spans="1:22" ht="12" customHeight="1">
      <c r="A9" s="427" t="s">
        <v>213</v>
      </c>
      <c r="B9" s="434">
        <v>1165.2067863432326</v>
      </c>
      <c r="C9" s="53">
        <v>975.54125988720068</v>
      </c>
      <c r="D9" s="54">
        <v>0.19442081463367569</v>
      </c>
      <c r="E9" s="39">
        <v>1146.9243868263973</v>
      </c>
      <c r="F9" s="53">
        <v>1101.6918690209363</v>
      </c>
      <c r="G9" s="54">
        <v>4.1057321994813906E-2</v>
      </c>
      <c r="H9" s="42">
        <v>1130</v>
      </c>
      <c r="I9" s="39">
        <v>12450.412914203998</v>
      </c>
      <c r="J9" s="53">
        <v>10404.805657233001</v>
      </c>
      <c r="K9" s="39">
        <v>12255.062676190544</v>
      </c>
      <c r="L9" s="55">
        <v>11750.287007483477</v>
      </c>
      <c r="M9" s="434">
        <v>12070</v>
      </c>
      <c r="N9" s="349">
        <v>-0.7250000000000002</v>
      </c>
      <c r="O9" s="39">
        <v>6.3</v>
      </c>
      <c r="P9" s="39">
        <v>-10.8</v>
      </c>
      <c r="Q9" s="39">
        <v>-0.15517241379310354</v>
      </c>
      <c r="R9" s="449">
        <v>-0.56982758620689666</v>
      </c>
      <c r="S9" s="52">
        <v>117.70398794370406</v>
      </c>
      <c r="T9" s="52">
        <v>1257.6851669999994</v>
      </c>
      <c r="U9" s="197"/>
      <c r="V9" s="195"/>
    </row>
    <row r="10" spans="1:22" ht="12" customHeight="1">
      <c r="A10" s="428" t="s">
        <v>214</v>
      </c>
      <c r="B10" s="435">
        <v>1091.1743164401041</v>
      </c>
      <c r="C10" s="56">
        <v>919.13679822659753</v>
      </c>
      <c r="D10" s="57">
        <v>0.18717291979326636</v>
      </c>
      <c r="E10" s="45">
        <v>1071.0225001294161</v>
      </c>
      <c r="F10" s="56">
        <v>941.55418570595805</v>
      </c>
      <c r="G10" s="57">
        <v>0.13750490029034854</v>
      </c>
      <c r="H10" s="46">
        <v>950</v>
      </c>
      <c r="I10" s="43">
        <v>11642.334331728001</v>
      </c>
      <c r="J10" s="56">
        <v>9804.5446560620221</v>
      </c>
      <c r="K10" s="45">
        <v>11427.323604893802</v>
      </c>
      <c r="L10" s="58">
        <v>10043.673670412996</v>
      </c>
      <c r="M10" s="435">
        <v>10150</v>
      </c>
      <c r="N10" s="45">
        <v>2.8290322580645157</v>
      </c>
      <c r="O10" s="43">
        <v>12.8</v>
      </c>
      <c r="P10" s="43">
        <v>-4.0999999999999996</v>
      </c>
      <c r="Q10" s="43">
        <v>3.512903225806451</v>
      </c>
      <c r="R10" s="450">
        <v>-0.68387096774193523</v>
      </c>
      <c r="S10" s="59">
        <v>142.94155875569496</v>
      </c>
      <c r="T10" s="59">
        <v>1525.1216219999988</v>
      </c>
      <c r="U10" s="197"/>
      <c r="V10" s="195"/>
    </row>
    <row r="11" spans="1:22" ht="12" customHeight="1">
      <c r="A11" s="426" t="s">
        <v>215</v>
      </c>
      <c r="B11" s="434">
        <v>882.21581415663218</v>
      </c>
      <c r="C11" s="51">
        <v>574.97791279910632</v>
      </c>
      <c r="D11" s="50">
        <v>0.53434731059812524</v>
      </c>
      <c r="E11" s="39">
        <v>783.39723392085205</v>
      </c>
      <c r="F11" s="51">
        <v>600.75614293903197</v>
      </c>
      <c r="G11" s="50">
        <v>0.30401868233639601</v>
      </c>
      <c r="H11" s="40">
        <v>660</v>
      </c>
      <c r="I11" s="39">
        <v>9418.3205980989987</v>
      </c>
      <c r="J11" s="51">
        <v>6139.2938281569986</v>
      </c>
      <c r="K11" s="39">
        <v>8363.3575666334291</v>
      </c>
      <c r="L11" s="49">
        <v>6414.5394083366173</v>
      </c>
      <c r="M11" s="437">
        <v>7050</v>
      </c>
      <c r="N11" s="434">
        <v>5.6766666666666667</v>
      </c>
      <c r="O11" s="37">
        <v>13.1</v>
      </c>
      <c r="P11" s="37">
        <v>-1</v>
      </c>
      <c r="Q11" s="37">
        <v>8.6366666666666667</v>
      </c>
      <c r="R11" s="448">
        <v>-2.96</v>
      </c>
      <c r="S11" s="52">
        <v>135.19548769874791</v>
      </c>
      <c r="T11" s="351">
        <v>1443.3138439999991</v>
      </c>
      <c r="U11" s="197"/>
      <c r="V11" s="195"/>
    </row>
    <row r="12" spans="1:22" ht="12" customHeight="1">
      <c r="A12" s="427" t="s">
        <v>216</v>
      </c>
      <c r="B12" s="434">
        <v>583.12097919475741</v>
      </c>
      <c r="C12" s="53">
        <v>492.34500831307162</v>
      </c>
      <c r="D12" s="54">
        <v>0.18437471559367025</v>
      </c>
      <c r="E12" s="39">
        <v>531.2374116596751</v>
      </c>
      <c r="F12" s="53">
        <v>446.34154013009879</v>
      </c>
      <c r="G12" s="54">
        <v>0.19020383248404579</v>
      </c>
      <c r="H12" s="42">
        <v>510</v>
      </c>
      <c r="I12" s="39">
        <v>6226.2924504459997</v>
      </c>
      <c r="J12" s="53">
        <v>5259.1176987460103</v>
      </c>
      <c r="K12" s="39">
        <v>5672.3040391698642</v>
      </c>
      <c r="L12" s="55">
        <v>4767.7190867163572</v>
      </c>
      <c r="M12" s="434">
        <v>5450</v>
      </c>
      <c r="N12" s="349">
        <v>10.835483870967742</v>
      </c>
      <c r="O12" s="39">
        <v>21</v>
      </c>
      <c r="P12" s="39">
        <v>5.9</v>
      </c>
      <c r="Q12" s="39">
        <v>13.522580645161288</v>
      </c>
      <c r="R12" s="449">
        <v>-2.6870967741935452</v>
      </c>
      <c r="S12" s="52">
        <v>65.364405219898401</v>
      </c>
      <c r="T12" s="52">
        <v>697.93049200000064</v>
      </c>
      <c r="U12" s="197"/>
      <c r="V12" s="195"/>
    </row>
    <row r="13" spans="1:22" ht="12" customHeight="1">
      <c r="A13" s="428" t="s">
        <v>217</v>
      </c>
      <c r="B13" s="435">
        <v>415.25950427794277</v>
      </c>
      <c r="C13" s="56">
        <v>403.48574995004486</v>
      </c>
      <c r="D13" s="57">
        <v>2.9180099493862178E-2</v>
      </c>
      <c r="E13" s="45">
        <v>423.47880666077111</v>
      </c>
      <c r="F13" s="56">
        <v>403.56538051943727</v>
      </c>
      <c r="G13" s="57">
        <v>4.9343742309369713E-2</v>
      </c>
      <c r="H13" s="46">
        <v>410</v>
      </c>
      <c r="I13" s="43">
        <v>4436.4235755820009</v>
      </c>
      <c r="J13" s="56">
        <v>4321.4837631619812</v>
      </c>
      <c r="K13" s="45">
        <v>4524.2344660983335</v>
      </c>
      <c r="L13" s="58">
        <v>4322.33663643625</v>
      </c>
      <c r="M13" s="435">
        <v>4380</v>
      </c>
      <c r="N13" s="45">
        <v>19.076666666666668</v>
      </c>
      <c r="O13" s="43">
        <v>24.8</v>
      </c>
      <c r="P13" s="43">
        <v>12.7</v>
      </c>
      <c r="Q13" s="43">
        <v>16.59</v>
      </c>
      <c r="R13" s="450">
        <v>2.4866666666666681</v>
      </c>
      <c r="S13" s="639">
        <v>108.33051662678943</v>
      </c>
      <c r="T13" s="639">
        <v>1157.3485039999991</v>
      </c>
      <c r="U13" s="634"/>
      <c r="V13" s="195"/>
    </row>
    <row r="14" spans="1:22" ht="12" customHeight="1">
      <c r="A14" s="426" t="s">
        <v>218</v>
      </c>
      <c r="B14" s="434"/>
      <c r="C14" s="51">
        <v>414.1869341608122</v>
      </c>
      <c r="D14" s="50"/>
      <c r="E14" s="39"/>
      <c r="F14" s="51">
        <v>411.71884548827001</v>
      </c>
      <c r="G14" s="50"/>
      <c r="H14" s="40">
        <v>380</v>
      </c>
      <c r="I14" s="39"/>
      <c r="J14" s="51">
        <v>4434.5268647080129</v>
      </c>
      <c r="K14" s="39"/>
      <c r="L14" s="49">
        <v>4408.1020680276315</v>
      </c>
      <c r="M14" s="437">
        <v>4060</v>
      </c>
      <c r="N14" s="434"/>
      <c r="O14" s="37"/>
      <c r="P14" s="37"/>
      <c r="Q14" s="37">
        <v>18.522580645161291</v>
      </c>
      <c r="R14" s="448"/>
      <c r="S14" s="52"/>
      <c r="T14" s="351"/>
      <c r="U14" s="197"/>
      <c r="V14" s="195"/>
    </row>
    <row r="15" spans="1:22" ht="12" customHeight="1">
      <c r="A15" s="427" t="s">
        <v>219</v>
      </c>
      <c r="B15" s="434"/>
      <c r="C15" s="53">
        <v>401.16422319638752</v>
      </c>
      <c r="D15" s="54"/>
      <c r="E15" s="39"/>
      <c r="F15" s="53">
        <v>404.06363831188224</v>
      </c>
      <c r="G15" s="54"/>
      <c r="H15" s="42">
        <v>390</v>
      </c>
      <c r="I15" s="39"/>
      <c r="J15" s="53">
        <v>4302.2843610760101</v>
      </c>
      <c r="K15" s="39"/>
      <c r="L15" s="55">
        <v>4333.379128720715</v>
      </c>
      <c r="M15" s="434">
        <v>4170</v>
      </c>
      <c r="N15" s="349"/>
      <c r="O15" s="39"/>
      <c r="P15" s="39"/>
      <c r="Q15" s="39">
        <v>18.119354838709679</v>
      </c>
      <c r="R15" s="449"/>
      <c r="S15" s="52"/>
      <c r="T15" s="52"/>
      <c r="U15" s="197"/>
      <c r="V15" s="195"/>
    </row>
    <row r="16" spans="1:22" ht="12" customHeight="1">
      <c r="A16" s="428" t="s">
        <v>220</v>
      </c>
      <c r="B16" s="435"/>
      <c r="C16" s="56">
        <v>416.11745189206175</v>
      </c>
      <c r="D16" s="57"/>
      <c r="E16" s="45"/>
      <c r="F16" s="56">
        <v>434.55148096435727</v>
      </c>
      <c r="G16" s="57"/>
      <c r="H16" s="46">
        <v>480</v>
      </c>
      <c r="I16" s="43"/>
      <c r="J16" s="56">
        <v>4463.7177677533973</v>
      </c>
      <c r="K16" s="45"/>
      <c r="L16" s="58">
        <v>4661.4607432694356</v>
      </c>
      <c r="M16" s="435">
        <v>5130</v>
      </c>
      <c r="N16" s="45"/>
      <c r="O16" s="43"/>
      <c r="P16" s="43"/>
      <c r="Q16" s="43">
        <v>13.223333333333333</v>
      </c>
      <c r="R16" s="450"/>
      <c r="S16" s="59"/>
      <c r="T16" s="59"/>
      <c r="U16" s="197"/>
      <c r="V16" s="195"/>
    </row>
    <row r="17" spans="1:22" ht="12" customHeight="1">
      <c r="A17" s="426" t="s">
        <v>221</v>
      </c>
      <c r="B17" s="434"/>
      <c r="C17" s="51">
        <v>731.37217951008756</v>
      </c>
      <c r="D17" s="50"/>
      <c r="E17" s="39"/>
      <c r="F17" s="51">
        <v>757.33246248313731</v>
      </c>
      <c r="G17" s="50"/>
      <c r="H17" s="40">
        <v>760</v>
      </c>
      <c r="I17" s="39"/>
      <c r="J17" s="51">
        <v>7820.9558899519288</v>
      </c>
      <c r="K17" s="39"/>
      <c r="L17" s="49">
        <v>8098.5631516321528</v>
      </c>
      <c r="M17" s="437">
        <v>8120</v>
      </c>
      <c r="N17" s="434"/>
      <c r="O17" s="37"/>
      <c r="P17" s="37"/>
      <c r="Q17" s="37">
        <v>8.3548387096774199</v>
      </c>
      <c r="R17" s="448"/>
      <c r="S17" s="52"/>
      <c r="T17" s="351"/>
      <c r="U17" s="197"/>
      <c r="V17" s="195"/>
    </row>
    <row r="18" spans="1:22" ht="12" customHeight="1">
      <c r="A18" s="427" t="s">
        <v>222</v>
      </c>
      <c r="B18" s="434"/>
      <c r="C18" s="53">
        <v>1005.6071063479667</v>
      </c>
      <c r="D18" s="54"/>
      <c r="E18" s="39"/>
      <c r="F18" s="53">
        <v>1019.117601756077</v>
      </c>
      <c r="G18" s="54"/>
      <c r="H18" s="42">
        <v>1010</v>
      </c>
      <c r="I18" s="39"/>
      <c r="J18" s="53">
        <v>10744.812037746944</v>
      </c>
      <c r="K18" s="39"/>
      <c r="L18" s="55">
        <v>10889.170339096056</v>
      </c>
      <c r="M18" s="434">
        <v>10790</v>
      </c>
      <c r="N18" s="349"/>
      <c r="O18" s="39"/>
      <c r="P18" s="39"/>
      <c r="Q18" s="39">
        <v>3.5466666666666664</v>
      </c>
      <c r="R18" s="449"/>
      <c r="S18" s="52"/>
      <c r="T18" s="52"/>
      <c r="U18" s="197"/>
      <c r="V18" s="195"/>
    </row>
    <row r="19" spans="1:22" ht="12" customHeight="1">
      <c r="A19" s="428" t="s">
        <v>223</v>
      </c>
      <c r="B19" s="435"/>
      <c r="C19" s="56">
        <v>1143.5524244846431</v>
      </c>
      <c r="D19" s="57"/>
      <c r="E19" s="45"/>
      <c r="F19" s="56">
        <v>1214.4177164487542</v>
      </c>
      <c r="G19" s="57"/>
      <c r="H19" s="46">
        <v>1190</v>
      </c>
      <c r="I19" s="43"/>
      <c r="J19" s="56">
        <v>12223.034193718451</v>
      </c>
      <c r="K19" s="45"/>
      <c r="L19" s="58">
        <v>12980.48865604057</v>
      </c>
      <c r="M19" s="435">
        <v>12710</v>
      </c>
      <c r="N19" s="45"/>
      <c r="O19" s="43"/>
      <c r="P19" s="43"/>
      <c r="Q19" s="43">
        <v>-0.38387096774193558</v>
      </c>
      <c r="R19" s="450"/>
      <c r="S19" s="59"/>
      <c r="T19" s="59"/>
      <c r="U19" s="197"/>
      <c r="V19" s="195"/>
    </row>
    <row r="20" spans="1:22" ht="12" customHeight="1">
      <c r="A20" s="429" t="s">
        <v>52</v>
      </c>
      <c r="B20" s="439">
        <f>SUM(B8:B10)</f>
        <v>3529.4901845226159</v>
      </c>
      <c r="C20" s="569">
        <f>SUM(C8:C10)</f>
        <v>3111.4101825668972</v>
      </c>
      <c r="D20" s="304">
        <f t="shared" ref="D20:D26" si="0">(B20-C20)/C20</f>
        <v>0.13436994077418776</v>
      </c>
      <c r="E20" s="303">
        <f t="shared" ref="E20:K20" si="1">SUM(E8:E10)</f>
        <v>3501.8724377340877</v>
      </c>
      <c r="F20" s="569">
        <f t="shared" si="1"/>
        <v>3314.3438732730365</v>
      </c>
      <c r="G20" s="304">
        <f t="shared" ref="G20:G26" si="2">(E20-F20)/F20</f>
        <v>5.658090156947411E-2</v>
      </c>
      <c r="H20" s="445">
        <v>3370</v>
      </c>
      <c r="I20" s="303">
        <f t="shared" si="1"/>
        <v>37691.437354474998</v>
      </c>
      <c r="J20" s="569">
        <f t="shared" si="1"/>
        <v>33185.204946993617</v>
      </c>
      <c r="K20" s="303">
        <f t="shared" si="1"/>
        <v>37396.612295104496</v>
      </c>
      <c r="L20" s="569">
        <f>SUM(L8:L10)</f>
        <v>35349.598921671553</v>
      </c>
      <c r="M20" s="438">
        <v>36000</v>
      </c>
      <c r="N20" s="439">
        <f>AVERAGE(N8:N10)</f>
        <v>0.39704301075268794</v>
      </c>
      <c r="O20" s="303">
        <f>MAX(O8:O10)</f>
        <v>12.8</v>
      </c>
      <c r="P20" s="303">
        <f>MIN(P8:P10)</f>
        <v>-10.8</v>
      </c>
      <c r="Q20" s="303">
        <f>AVERAGE(Q8:Q10)</f>
        <v>0.71064145346681462</v>
      </c>
      <c r="R20" s="305">
        <f>N20-Q20</f>
        <v>-0.31359844271412668</v>
      </c>
      <c r="S20" s="303">
        <f>SUM(S8:S11)</f>
        <v>527.97828292118697</v>
      </c>
      <c r="T20" s="352">
        <f t="shared" ref="T20" si="3">SUM(T8:T10)</f>
        <v>4194.2281829999974</v>
      </c>
      <c r="V20" s="195"/>
    </row>
    <row r="21" spans="1:22" ht="12" customHeight="1">
      <c r="A21" s="430" t="s">
        <v>61</v>
      </c>
      <c r="B21" s="439">
        <f>SUM(B11:B13)</f>
        <v>1880.5962976293324</v>
      </c>
      <c r="C21" s="570">
        <f>SUM(C11:C13)</f>
        <v>1470.8086710622229</v>
      </c>
      <c r="D21" s="601">
        <f t="shared" si="0"/>
        <v>0.27861382287823988</v>
      </c>
      <c r="E21" s="303">
        <f t="shared" ref="E21:K21" si="4">SUM(E11:E13)</f>
        <v>1738.1134522412983</v>
      </c>
      <c r="F21" s="570">
        <f t="shared" si="4"/>
        <v>1450.6630635885679</v>
      </c>
      <c r="G21" s="601">
        <f t="shared" si="2"/>
        <v>0.19815103580403573</v>
      </c>
      <c r="H21" s="591">
        <v>1580</v>
      </c>
      <c r="I21" s="303">
        <f t="shared" si="4"/>
        <v>20081.036624126999</v>
      </c>
      <c r="J21" s="570">
        <f t="shared" si="4"/>
        <v>15719.895290064989</v>
      </c>
      <c r="K21" s="303">
        <f t="shared" si="4"/>
        <v>18559.896071901625</v>
      </c>
      <c r="L21" s="570">
        <f>SUM(L11:L13)</f>
        <v>15504.595131489225</v>
      </c>
      <c r="M21" s="439">
        <v>16880</v>
      </c>
      <c r="N21" s="439">
        <f>AVERAGE(N11:N13)</f>
        <v>11.86293906810036</v>
      </c>
      <c r="O21" s="303">
        <f>MAX(O11:O13)</f>
        <v>24.8</v>
      </c>
      <c r="P21" s="303">
        <f>MIN(P11:P13)</f>
        <v>-1</v>
      </c>
      <c r="Q21" s="303">
        <f>AVERAGE(Q11:Q13)</f>
        <v>12.916415770609319</v>
      </c>
      <c r="R21" s="602">
        <f t="shared" ref="R21:R26" si="5">N21-Q21</f>
        <v>-1.0534767025089593</v>
      </c>
      <c r="S21" s="303">
        <f>SUM(S11:S13)</f>
        <v>308.89040954543577</v>
      </c>
      <c r="T21" s="303">
        <f t="shared" ref="T21" si="6">SUM(T11:T13)</f>
        <v>3298.5928399999989</v>
      </c>
      <c r="V21" s="195"/>
    </row>
    <row r="22" spans="1:22" ht="12" customHeight="1">
      <c r="A22" s="430" t="s">
        <v>73</v>
      </c>
      <c r="B22" s="553">
        <f>SUM(B14:B16)</f>
        <v>0</v>
      </c>
      <c r="C22" s="570">
        <f>SUM(C14:C16)</f>
        <v>1231.4686092492616</v>
      </c>
      <c r="D22" s="555">
        <f t="shared" si="0"/>
        <v>-1</v>
      </c>
      <c r="E22" s="556">
        <f t="shared" ref="E22:K22" si="7">SUM(E14:E16)</f>
        <v>0</v>
      </c>
      <c r="F22" s="570">
        <f t="shared" si="7"/>
        <v>1250.3339647645096</v>
      </c>
      <c r="G22" s="555">
        <f t="shared" si="2"/>
        <v>-1</v>
      </c>
      <c r="H22" s="591">
        <v>1250</v>
      </c>
      <c r="I22" s="556">
        <f t="shared" si="7"/>
        <v>0</v>
      </c>
      <c r="J22" s="570">
        <f t="shared" si="7"/>
        <v>13200.52899353742</v>
      </c>
      <c r="K22" s="556">
        <f t="shared" si="7"/>
        <v>0</v>
      </c>
      <c r="L22" s="570">
        <f>SUM(L14:L16)</f>
        <v>13402.941940017783</v>
      </c>
      <c r="M22" s="439">
        <v>13360</v>
      </c>
      <c r="N22" s="553" t="e">
        <f>AVERAGE(N14:N16)</f>
        <v>#DIV/0!</v>
      </c>
      <c r="O22" s="556">
        <f>MAX(O14:O16)</f>
        <v>0</v>
      </c>
      <c r="P22" s="556">
        <f>MIN(P14:P16)</f>
        <v>0</v>
      </c>
      <c r="Q22" s="303">
        <f>AVERAGE(Q14:Q16)</f>
        <v>16.621756272401431</v>
      </c>
      <c r="R22" s="554" t="e">
        <f>N22-Q22</f>
        <v>#DIV/0!</v>
      </c>
      <c r="S22" s="556">
        <f t="shared" ref="S22:T22" si="8">SUM(S14:S16)</f>
        <v>0</v>
      </c>
      <c r="T22" s="556">
        <f t="shared" si="8"/>
        <v>0</v>
      </c>
      <c r="V22" s="195"/>
    </row>
    <row r="23" spans="1:22" ht="12" customHeight="1">
      <c r="A23" s="431" t="s">
        <v>62</v>
      </c>
      <c r="B23" s="557">
        <f>SUM(B17:B19)</f>
        <v>0</v>
      </c>
      <c r="C23" s="571">
        <f>SUM(C17:C19)</f>
        <v>2880.5317103426974</v>
      </c>
      <c r="D23" s="559">
        <f t="shared" si="0"/>
        <v>-1</v>
      </c>
      <c r="E23" s="557">
        <f t="shared" ref="E23:K23" si="9">SUM(E17:E19)</f>
        <v>0</v>
      </c>
      <c r="F23" s="571">
        <f t="shared" si="9"/>
        <v>2990.8677806879687</v>
      </c>
      <c r="G23" s="559">
        <f t="shared" si="2"/>
        <v>-1</v>
      </c>
      <c r="H23" s="592">
        <v>2960</v>
      </c>
      <c r="I23" s="560">
        <f t="shared" si="9"/>
        <v>0</v>
      </c>
      <c r="J23" s="571">
        <f t="shared" si="9"/>
        <v>30788.80212141732</v>
      </c>
      <c r="K23" s="557">
        <f t="shared" si="9"/>
        <v>0</v>
      </c>
      <c r="L23" s="571">
        <f>SUM(L17:L19)</f>
        <v>31968.222146768778</v>
      </c>
      <c r="M23" s="440">
        <v>31620</v>
      </c>
      <c r="N23" s="557" t="e">
        <f>AVERAGE(N17:N19)</f>
        <v>#DIV/0!</v>
      </c>
      <c r="O23" s="560">
        <f>MAX(O17:O19)</f>
        <v>0</v>
      </c>
      <c r="P23" s="560">
        <f>MIN(P17:P19)</f>
        <v>0</v>
      </c>
      <c r="Q23" s="330">
        <f>AVERAGE(Q17:Q19)</f>
        <v>3.83921146953405</v>
      </c>
      <c r="R23" s="558" t="e">
        <f t="shared" si="5"/>
        <v>#DIV/0!</v>
      </c>
      <c r="S23" s="560">
        <f t="shared" ref="S23:T23" si="10">SUM(S17:S19)</f>
        <v>0</v>
      </c>
      <c r="T23" s="560">
        <f t="shared" si="10"/>
        <v>0</v>
      </c>
      <c r="V23" s="195"/>
    </row>
    <row r="24" spans="1:22" ht="12" customHeight="1">
      <c r="A24" s="426" t="s">
        <v>63</v>
      </c>
      <c r="B24" s="603">
        <f>SUM(B8:B13)</f>
        <v>5410.086482151949</v>
      </c>
      <c r="C24" s="572">
        <f>SUM(C8:C13)</f>
        <v>4582.2188536291205</v>
      </c>
      <c r="D24" s="50">
        <f t="shared" si="0"/>
        <v>0.18066959588085948</v>
      </c>
      <c r="E24" s="47">
        <f t="shared" ref="E24:K24" si="11">SUM(E8:E13)</f>
        <v>5239.9858899753854</v>
      </c>
      <c r="F24" s="572">
        <f t="shared" si="11"/>
        <v>4765.0069368616041</v>
      </c>
      <c r="G24" s="50">
        <f t="shared" si="2"/>
        <v>9.9680642527378682E-2</v>
      </c>
      <c r="H24" s="593">
        <v>4950</v>
      </c>
      <c r="I24" s="47">
        <f t="shared" si="11"/>
        <v>57772.473978602007</v>
      </c>
      <c r="J24" s="572">
        <f t="shared" si="11"/>
        <v>48905.100237058607</v>
      </c>
      <c r="K24" s="47">
        <f t="shared" si="11"/>
        <v>55956.508367006129</v>
      </c>
      <c r="L24" s="572">
        <f>SUM(L8:L13)</f>
        <v>50854.194053160783</v>
      </c>
      <c r="M24" s="441">
        <v>52880</v>
      </c>
      <c r="N24" s="603">
        <f>AVERAGE(N8:N13)</f>
        <v>6.1299910394265238</v>
      </c>
      <c r="O24" s="47">
        <f>MAX(O8:O13)</f>
        <v>24.8</v>
      </c>
      <c r="P24" s="47">
        <f>MIN(P8:P13)</f>
        <v>-10.8</v>
      </c>
      <c r="Q24" s="47">
        <f>AVERAGE(Q8:Q13)</f>
        <v>6.8135286120380663</v>
      </c>
      <c r="R24" s="604">
        <f t="shared" si="5"/>
        <v>-0.68353757261154247</v>
      </c>
      <c r="S24" s="47">
        <f t="shared" ref="S24:T24" si="12">SUM(S8:S13)</f>
        <v>701.67320476787472</v>
      </c>
      <c r="T24" s="605">
        <f t="shared" si="12"/>
        <v>7492.8210229999968</v>
      </c>
      <c r="V24" s="195"/>
    </row>
    <row r="25" spans="1:22" ht="12" customHeight="1">
      <c r="A25" s="428" t="s">
        <v>64</v>
      </c>
      <c r="B25" s="565">
        <f>SUM(B14:B19)</f>
        <v>0</v>
      </c>
      <c r="C25" s="573">
        <f>SUM(C14:C19)</f>
        <v>4112.0003195919589</v>
      </c>
      <c r="D25" s="567">
        <f t="shared" si="0"/>
        <v>-1</v>
      </c>
      <c r="E25" s="565">
        <f t="shared" ref="E25:K25" si="13">SUM(E14:E19)</f>
        <v>0</v>
      </c>
      <c r="F25" s="573">
        <f t="shared" si="13"/>
        <v>4241.2017454524776</v>
      </c>
      <c r="G25" s="567">
        <f t="shared" si="2"/>
        <v>-1</v>
      </c>
      <c r="H25" s="594">
        <v>4210</v>
      </c>
      <c r="I25" s="568">
        <f t="shared" si="13"/>
        <v>0</v>
      </c>
      <c r="J25" s="573">
        <f t="shared" si="13"/>
        <v>43989.331114954744</v>
      </c>
      <c r="K25" s="565">
        <f t="shared" si="13"/>
        <v>0</v>
      </c>
      <c r="L25" s="573">
        <f>SUM(L14:L19)</f>
        <v>45371.164086786564</v>
      </c>
      <c r="M25" s="442">
        <v>44980</v>
      </c>
      <c r="N25" s="565" t="e">
        <f>AVERAGE(N14:N19)</f>
        <v>#DIV/0!</v>
      </c>
      <c r="O25" s="568">
        <f>MAX(O14:O19)</f>
        <v>0</v>
      </c>
      <c r="P25" s="568">
        <f>MIN(P14:P19)</f>
        <v>0</v>
      </c>
      <c r="Q25" s="48">
        <f>AVERAGE(Q14:Q19)</f>
        <v>10.230483870967742</v>
      </c>
      <c r="R25" s="566" t="e">
        <f t="shared" si="5"/>
        <v>#DIV/0!</v>
      </c>
      <c r="S25" s="568">
        <f t="shared" ref="S25:T25" si="14">SUM(S14:S19)</f>
        <v>0</v>
      </c>
      <c r="T25" s="568">
        <f t="shared" si="14"/>
        <v>0</v>
      </c>
      <c r="V25" s="195"/>
    </row>
    <row r="26" spans="1:22" ht="12" customHeight="1">
      <c r="A26" s="432" t="s">
        <v>224</v>
      </c>
      <c r="B26" s="561">
        <f>SUM(B8:B19)</f>
        <v>5410.086482151949</v>
      </c>
      <c r="C26" s="574">
        <f>SUM(C8:C19)</f>
        <v>8694.2191732210795</v>
      </c>
      <c r="D26" s="563">
        <f t="shared" si="0"/>
        <v>-0.37773750875576417</v>
      </c>
      <c r="E26" s="561">
        <f t="shared" ref="E26:K26" si="15">SUM(E8:E19)</f>
        <v>5239.9858899753854</v>
      </c>
      <c r="F26" s="574">
        <f t="shared" si="15"/>
        <v>9006.2086823140817</v>
      </c>
      <c r="G26" s="563">
        <f t="shared" si="2"/>
        <v>-0.41818071568057336</v>
      </c>
      <c r="H26" s="595">
        <v>9160</v>
      </c>
      <c r="I26" s="564">
        <f t="shared" si="15"/>
        <v>57772.473978602007</v>
      </c>
      <c r="J26" s="574">
        <f t="shared" si="15"/>
        <v>92894.431352013358</v>
      </c>
      <c r="K26" s="561">
        <f t="shared" si="15"/>
        <v>55956.508367006129</v>
      </c>
      <c r="L26" s="574">
        <f>SUM(L8:L19)</f>
        <v>96225.358139947362</v>
      </c>
      <c r="M26" s="443">
        <v>97860</v>
      </c>
      <c r="N26" s="561">
        <f>AVERAGE(N8:N19)</f>
        <v>6.1299910394265238</v>
      </c>
      <c r="O26" s="564">
        <f>MAX(O8:O19)</f>
        <v>24.8</v>
      </c>
      <c r="P26" s="564">
        <f>MIN(P8:P19)</f>
        <v>-10.8</v>
      </c>
      <c r="Q26" s="306">
        <f>AVERAGE(Q8:Q19)</f>
        <v>8.5220062415029041</v>
      </c>
      <c r="R26" s="562">
        <f t="shared" si="5"/>
        <v>-2.3920152020763803</v>
      </c>
      <c r="S26" s="564">
        <f t="shared" ref="S26:T26" si="16">SUM(S8:S19)</f>
        <v>701.67320476787472</v>
      </c>
      <c r="T26" s="564">
        <f t="shared" si="16"/>
        <v>7492.8210229999968</v>
      </c>
      <c r="V26" s="195"/>
    </row>
    <row r="27" spans="1:22" ht="12" customHeight="1">
      <c r="A27" s="682" t="s">
        <v>308</v>
      </c>
      <c r="B27" s="682"/>
      <c r="C27" s="682"/>
      <c r="D27" s="682"/>
      <c r="E27" s="682"/>
      <c r="F27" s="682"/>
      <c r="G27" s="682"/>
      <c r="H27" s="682"/>
      <c r="I27" s="682"/>
      <c r="J27" s="682"/>
      <c r="K27" s="682"/>
      <c r="L27" s="682"/>
      <c r="M27" s="682"/>
      <c r="N27" s="682"/>
      <c r="O27" s="682"/>
      <c r="P27" s="682"/>
      <c r="Q27" s="682"/>
      <c r="R27" s="682"/>
      <c r="S27" s="682"/>
      <c r="T27" s="682"/>
    </row>
    <row r="28" spans="1:22" ht="3.95" customHeight="1"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</row>
    <row r="29" spans="1:22" ht="12" customHeight="1">
      <c r="A29" s="680" t="s">
        <v>284</v>
      </c>
      <c r="B29" s="680"/>
      <c r="C29" s="680"/>
      <c r="D29" s="680"/>
      <c r="E29" s="680"/>
      <c r="F29" s="680"/>
      <c r="G29" s="680"/>
      <c r="H29" s="680"/>
      <c r="I29" s="680"/>
      <c r="J29" s="680" t="s">
        <v>200</v>
      </c>
      <c r="K29" s="680"/>
      <c r="L29" s="680"/>
      <c r="M29" s="680"/>
      <c r="N29" s="680"/>
      <c r="O29" s="680"/>
      <c r="P29" s="680"/>
      <c r="Q29" s="680"/>
      <c r="R29" s="680"/>
      <c r="S29" s="680"/>
      <c r="T29" s="680"/>
    </row>
    <row r="30" spans="1:22" ht="8.1" customHeight="1">
      <c r="A30" s="202"/>
      <c r="B30" s="202"/>
      <c r="C30" s="202"/>
      <c r="D30" s="202"/>
      <c r="E30" s="202" t="s">
        <v>179</v>
      </c>
      <c r="F30" s="202" t="s">
        <v>174</v>
      </c>
      <c r="G30" s="202"/>
      <c r="H30" s="202"/>
      <c r="I30" s="202"/>
      <c r="J30" s="202"/>
      <c r="K30" s="202"/>
      <c r="L30" s="202"/>
      <c r="M30" s="202"/>
      <c r="N30" s="203" t="str">
        <f>N7</f>
        <v>Průměr</v>
      </c>
      <c r="O30" s="203" t="str">
        <f>Q7</f>
        <v>Normál</v>
      </c>
      <c r="P30" s="203"/>
      <c r="Q30" s="202"/>
      <c r="R30" s="202"/>
      <c r="S30" s="202"/>
      <c r="T30" s="202"/>
    </row>
    <row r="31" spans="1:22" ht="6.95" customHeight="1">
      <c r="A31" s="202"/>
      <c r="B31" s="202"/>
      <c r="C31" s="202"/>
      <c r="D31" s="202" t="str">
        <f>A8</f>
        <v>Leden</v>
      </c>
      <c r="E31" s="203">
        <f>B8</f>
        <v>1273.1090817392794</v>
      </c>
      <c r="F31" s="203">
        <f>E8</f>
        <v>1283.9255507782743</v>
      </c>
      <c r="G31" s="203"/>
      <c r="H31" s="203"/>
      <c r="I31" s="202"/>
      <c r="J31" s="202"/>
      <c r="K31" s="202"/>
      <c r="L31" s="202"/>
      <c r="M31" s="202" t="str">
        <f>A8</f>
        <v>Leden</v>
      </c>
      <c r="N31" s="203">
        <f>N8</f>
        <v>-0.91290322580645156</v>
      </c>
      <c r="O31" s="203">
        <f>Q8</f>
        <v>-1.2258064516129035</v>
      </c>
      <c r="P31" s="203"/>
      <c r="Q31" s="202"/>
      <c r="R31" s="202"/>
      <c r="S31" s="202"/>
      <c r="T31" s="202"/>
    </row>
    <row r="32" spans="1:22" ht="6.95" customHeight="1">
      <c r="A32" s="202"/>
      <c r="B32" s="202"/>
      <c r="C32" s="202"/>
      <c r="D32" s="202" t="str">
        <f t="shared" ref="D32:D41" si="17">A9</f>
        <v>Únor</v>
      </c>
      <c r="E32" s="203">
        <f t="shared" ref="E32:E42" si="18">B9</f>
        <v>1165.2067863432326</v>
      </c>
      <c r="F32" s="203">
        <f t="shared" ref="F32:F42" si="19">E9</f>
        <v>1146.9243868263973</v>
      </c>
      <c r="G32" s="203"/>
      <c r="H32" s="203"/>
      <c r="I32" s="202"/>
      <c r="J32" s="202"/>
      <c r="K32" s="202"/>
      <c r="L32" s="202"/>
      <c r="M32" s="202" t="str">
        <f t="shared" ref="M32:M42" si="20">A9</f>
        <v>Únor</v>
      </c>
      <c r="N32" s="203">
        <f t="shared" ref="N32:N42" si="21">N9</f>
        <v>-0.7250000000000002</v>
      </c>
      <c r="O32" s="203">
        <f t="shared" ref="O32:O42" si="22">Q9</f>
        <v>-0.15517241379310354</v>
      </c>
      <c r="P32" s="203"/>
      <c r="Q32" s="202"/>
      <c r="R32" s="202"/>
      <c r="S32" s="202"/>
      <c r="T32" s="202"/>
    </row>
    <row r="33" spans="1:20" ht="6.95" customHeight="1">
      <c r="A33" s="202"/>
      <c r="B33" s="202"/>
      <c r="C33" s="202"/>
      <c r="D33" s="202" t="str">
        <f t="shared" si="17"/>
        <v>Březen</v>
      </c>
      <c r="E33" s="203">
        <f t="shared" si="18"/>
        <v>1091.1743164401041</v>
      </c>
      <c r="F33" s="203">
        <f t="shared" si="19"/>
        <v>1071.0225001294161</v>
      </c>
      <c r="G33" s="203"/>
      <c r="H33" s="203"/>
      <c r="I33" s="202"/>
      <c r="J33" s="202"/>
      <c r="K33" s="202"/>
      <c r="L33" s="202"/>
      <c r="M33" s="202" t="str">
        <f t="shared" si="20"/>
        <v>Březen</v>
      </c>
      <c r="N33" s="203">
        <f t="shared" si="21"/>
        <v>2.8290322580645157</v>
      </c>
      <c r="O33" s="203">
        <f t="shared" si="22"/>
        <v>3.512903225806451</v>
      </c>
      <c r="P33" s="203"/>
      <c r="Q33" s="202"/>
      <c r="R33" s="202"/>
      <c r="S33" s="202"/>
      <c r="T33" s="202"/>
    </row>
    <row r="34" spans="1:20" ht="6.95" customHeight="1">
      <c r="A34" s="202"/>
      <c r="B34" s="202"/>
      <c r="C34" s="202"/>
      <c r="D34" s="202" t="str">
        <f t="shared" si="17"/>
        <v>Duben</v>
      </c>
      <c r="E34" s="203">
        <f t="shared" si="18"/>
        <v>882.21581415663218</v>
      </c>
      <c r="F34" s="203">
        <f t="shared" si="19"/>
        <v>783.39723392085205</v>
      </c>
      <c r="G34" s="203"/>
      <c r="H34" s="203"/>
      <c r="I34" s="202"/>
      <c r="J34" s="202"/>
      <c r="K34" s="202"/>
      <c r="L34" s="202"/>
      <c r="M34" s="202" t="str">
        <f t="shared" si="20"/>
        <v>Duben</v>
      </c>
      <c r="N34" s="203">
        <f t="shared" si="21"/>
        <v>5.6766666666666667</v>
      </c>
      <c r="O34" s="203">
        <f t="shared" si="22"/>
        <v>8.6366666666666667</v>
      </c>
      <c r="P34" s="203"/>
      <c r="Q34" s="202"/>
      <c r="R34" s="202"/>
      <c r="S34" s="202"/>
      <c r="T34" s="202"/>
    </row>
    <row r="35" spans="1:20" ht="6.95" customHeight="1">
      <c r="A35" s="202"/>
      <c r="B35" s="202"/>
      <c r="C35" s="202"/>
      <c r="D35" s="202" t="str">
        <f t="shared" si="17"/>
        <v>Květen</v>
      </c>
      <c r="E35" s="203">
        <f t="shared" si="18"/>
        <v>583.12097919475741</v>
      </c>
      <c r="F35" s="203">
        <f t="shared" si="19"/>
        <v>531.2374116596751</v>
      </c>
      <c r="G35" s="203"/>
      <c r="H35" s="203"/>
      <c r="I35" s="202"/>
      <c r="J35" s="202"/>
      <c r="K35" s="202"/>
      <c r="L35" s="202"/>
      <c r="M35" s="202" t="str">
        <f t="shared" si="20"/>
        <v>Květen</v>
      </c>
      <c r="N35" s="203">
        <f t="shared" si="21"/>
        <v>10.835483870967742</v>
      </c>
      <c r="O35" s="203">
        <f t="shared" si="22"/>
        <v>13.522580645161288</v>
      </c>
      <c r="P35" s="203"/>
      <c r="Q35" s="202"/>
      <c r="R35" s="202"/>
      <c r="S35" s="202"/>
      <c r="T35" s="202"/>
    </row>
    <row r="36" spans="1:20" ht="6.95" customHeight="1">
      <c r="A36" s="202"/>
      <c r="B36" s="202"/>
      <c r="C36" s="202"/>
      <c r="D36" s="202" t="str">
        <f t="shared" si="17"/>
        <v>Červen</v>
      </c>
      <c r="E36" s="203">
        <f t="shared" si="18"/>
        <v>415.25950427794277</v>
      </c>
      <c r="F36" s="203">
        <f t="shared" si="19"/>
        <v>423.47880666077111</v>
      </c>
      <c r="G36" s="203"/>
      <c r="H36" s="203"/>
      <c r="I36" s="202"/>
      <c r="J36" s="202"/>
      <c r="K36" s="202"/>
      <c r="L36" s="202"/>
      <c r="M36" s="202" t="str">
        <f t="shared" si="20"/>
        <v>Červen</v>
      </c>
      <c r="N36" s="203">
        <f t="shared" si="21"/>
        <v>19.076666666666668</v>
      </c>
      <c r="O36" s="203">
        <f t="shared" si="22"/>
        <v>16.59</v>
      </c>
      <c r="P36" s="203"/>
      <c r="Q36" s="202"/>
      <c r="R36" s="202"/>
      <c r="S36" s="202"/>
      <c r="T36" s="202"/>
    </row>
    <row r="37" spans="1:20" ht="6.95" customHeight="1">
      <c r="A37" s="202"/>
      <c r="B37" s="202"/>
      <c r="C37" s="202"/>
      <c r="D37" s="202" t="str">
        <f t="shared" si="17"/>
        <v>Červenec</v>
      </c>
      <c r="E37" s="203">
        <f t="shared" si="18"/>
        <v>0</v>
      </c>
      <c r="F37" s="203">
        <f t="shared" si="19"/>
        <v>0</v>
      </c>
      <c r="G37" s="203"/>
      <c r="H37" s="203"/>
      <c r="I37" s="202"/>
      <c r="J37" s="202"/>
      <c r="K37" s="202"/>
      <c r="L37" s="202"/>
      <c r="M37" s="202" t="str">
        <f t="shared" si="20"/>
        <v>Červenec</v>
      </c>
      <c r="N37" s="203">
        <f t="shared" si="21"/>
        <v>0</v>
      </c>
      <c r="O37" s="203">
        <f t="shared" si="22"/>
        <v>18.522580645161291</v>
      </c>
      <c r="P37" s="203"/>
      <c r="Q37" s="202"/>
      <c r="R37" s="202"/>
      <c r="S37" s="202"/>
      <c r="T37" s="202"/>
    </row>
    <row r="38" spans="1:20" ht="6.95" customHeight="1">
      <c r="A38" s="202"/>
      <c r="B38" s="202"/>
      <c r="C38" s="202"/>
      <c r="D38" s="202" t="str">
        <f t="shared" si="17"/>
        <v>Srpen</v>
      </c>
      <c r="E38" s="203">
        <f t="shared" si="18"/>
        <v>0</v>
      </c>
      <c r="F38" s="203">
        <f t="shared" si="19"/>
        <v>0</v>
      </c>
      <c r="G38" s="203"/>
      <c r="H38" s="203"/>
      <c r="I38" s="202"/>
      <c r="J38" s="202"/>
      <c r="K38" s="202"/>
      <c r="L38" s="202"/>
      <c r="M38" s="202" t="str">
        <f t="shared" si="20"/>
        <v>Srpen</v>
      </c>
      <c r="N38" s="203">
        <f t="shared" si="21"/>
        <v>0</v>
      </c>
      <c r="O38" s="203">
        <f t="shared" si="22"/>
        <v>18.119354838709679</v>
      </c>
      <c r="P38" s="203"/>
      <c r="Q38" s="202"/>
      <c r="R38" s="202"/>
      <c r="S38" s="202"/>
      <c r="T38" s="202"/>
    </row>
    <row r="39" spans="1:20" ht="6.95" customHeight="1">
      <c r="A39" s="202"/>
      <c r="B39" s="202"/>
      <c r="C39" s="202"/>
      <c r="D39" s="202" t="str">
        <f t="shared" si="17"/>
        <v>Září</v>
      </c>
      <c r="E39" s="203">
        <f t="shared" si="18"/>
        <v>0</v>
      </c>
      <c r="F39" s="203">
        <f t="shared" si="19"/>
        <v>0</v>
      </c>
      <c r="G39" s="203"/>
      <c r="H39" s="203"/>
      <c r="I39" s="202"/>
      <c r="J39" s="202"/>
      <c r="K39" s="202"/>
      <c r="L39" s="202"/>
      <c r="M39" s="202" t="str">
        <f t="shared" si="20"/>
        <v>Září</v>
      </c>
      <c r="N39" s="203">
        <f t="shared" si="21"/>
        <v>0</v>
      </c>
      <c r="O39" s="203">
        <f t="shared" si="22"/>
        <v>13.223333333333333</v>
      </c>
      <c r="P39" s="203"/>
      <c r="Q39" s="202"/>
      <c r="R39" s="202"/>
      <c r="S39" s="202"/>
      <c r="T39" s="202"/>
    </row>
    <row r="40" spans="1:20" ht="6.95" customHeight="1">
      <c r="A40" s="202"/>
      <c r="B40" s="202"/>
      <c r="C40" s="202"/>
      <c r="D40" s="202" t="str">
        <f t="shared" si="17"/>
        <v>Říjen</v>
      </c>
      <c r="E40" s="203">
        <f t="shared" si="18"/>
        <v>0</v>
      </c>
      <c r="F40" s="203">
        <f t="shared" si="19"/>
        <v>0</v>
      </c>
      <c r="G40" s="203"/>
      <c r="H40" s="203"/>
      <c r="I40" s="202"/>
      <c r="J40" s="202"/>
      <c r="K40" s="202"/>
      <c r="L40" s="202"/>
      <c r="M40" s="202" t="str">
        <f t="shared" si="20"/>
        <v>Říjen</v>
      </c>
      <c r="N40" s="203">
        <f t="shared" si="21"/>
        <v>0</v>
      </c>
      <c r="O40" s="203">
        <f t="shared" si="22"/>
        <v>8.3548387096774199</v>
      </c>
      <c r="P40" s="203"/>
      <c r="Q40" s="202"/>
      <c r="R40" s="202"/>
      <c r="S40" s="202"/>
      <c r="T40" s="202"/>
    </row>
    <row r="41" spans="1:20" ht="6.95" customHeight="1">
      <c r="A41" s="202"/>
      <c r="B41" s="202"/>
      <c r="C41" s="202"/>
      <c r="D41" s="202" t="str">
        <f t="shared" si="17"/>
        <v>Listopad</v>
      </c>
      <c r="E41" s="203">
        <f t="shared" si="18"/>
        <v>0</v>
      </c>
      <c r="F41" s="203">
        <f t="shared" si="19"/>
        <v>0</v>
      </c>
      <c r="G41" s="202"/>
      <c r="H41" s="202"/>
      <c r="I41" s="202"/>
      <c r="J41" s="202"/>
      <c r="K41" s="202"/>
      <c r="L41" s="202"/>
      <c r="M41" s="202" t="str">
        <f t="shared" si="20"/>
        <v>Listopad</v>
      </c>
      <c r="N41" s="203">
        <f t="shared" si="21"/>
        <v>0</v>
      </c>
      <c r="O41" s="203">
        <f t="shared" si="22"/>
        <v>3.5466666666666664</v>
      </c>
      <c r="P41" s="202"/>
      <c r="Q41" s="202"/>
      <c r="R41" s="202"/>
      <c r="S41" s="202"/>
      <c r="T41" s="202"/>
    </row>
    <row r="42" spans="1:20" ht="6.95" customHeight="1">
      <c r="A42" s="202"/>
      <c r="B42" s="202"/>
      <c r="C42" s="202"/>
      <c r="D42" s="202" t="str">
        <f>A19</f>
        <v>Prosinec</v>
      </c>
      <c r="E42" s="203">
        <f t="shared" si="18"/>
        <v>0</v>
      </c>
      <c r="F42" s="203">
        <f t="shared" si="19"/>
        <v>0</v>
      </c>
      <c r="G42" s="202"/>
      <c r="H42" s="202"/>
      <c r="I42" s="202"/>
      <c r="J42" s="202"/>
      <c r="K42" s="202"/>
      <c r="L42" s="202"/>
      <c r="M42" s="202" t="str">
        <f t="shared" si="20"/>
        <v>Prosinec</v>
      </c>
      <c r="N42" s="203">
        <f t="shared" si="21"/>
        <v>0</v>
      </c>
      <c r="O42" s="203">
        <f t="shared" si="22"/>
        <v>-0.38387096774193558</v>
      </c>
      <c r="P42" s="202"/>
      <c r="Q42" s="202"/>
      <c r="R42" s="202"/>
      <c r="S42" s="202"/>
      <c r="T42" s="202"/>
    </row>
    <row r="43" spans="1:20" ht="12" customHeight="1">
      <c r="A43" s="202"/>
      <c r="B43" s="202"/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</row>
    <row r="44" spans="1:20" ht="12" customHeight="1">
      <c r="A44" s="202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</row>
    <row r="45" spans="1:20" ht="12" customHeight="1">
      <c r="A45" s="202"/>
      <c r="B45" s="202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</row>
    <row r="56" spans="9:10">
      <c r="I56" s="63"/>
      <c r="J56" s="63"/>
    </row>
    <row r="58" spans="9:10">
      <c r="I58" s="633"/>
      <c r="J58" s="633"/>
    </row>
  </sheetData>
  <mergeCells count="13">
    <mergeCell ref="A29:I29"/>
    <mergeCell ref="J29:T29"/>
    <mergeCell ref="A4:T4"/>
    <mergeCell ref="A27:T27"/>
    <mergeCell ref="B6:D6"/>
    <mergeCell ref="E6:G6"/>
    <mergeCell ref="S6:T7"/>
    <mergeCell ref="I5:M5"/>
    <mergeCell ref="N5:R5"/>
    <mergeCell ref="N6:R6"/>
    <mergeCell ref="B5:H5"/>
    <mergeCell ref="I6:J6"/>
    <mergeCell ref="K6:L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1:C26 E24:G24 E21:F21 I21:L21 E22:F22 I22:L22 E23:F23 I23:L23 E26:G26 E25:F25 I25:L25 O21:Q21 O22:Q22 O23:Q23 O25:Q25 Q20 S24:T24 S21:T21 S22:T22 S23:T23 S25:T25 I24:L24 I26:L26 N24:Q24 N26:T26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5"/>
  <sheetViews>
    <sheetView showGridLines="0" zoomScaleNormal="100" zoomScaleSheetLayoutView="100" workbookViewId="0"/>
  </sheetViews>
  <sheetFormatPr defaultRowHeight="11.25"/>
  <cols>
    <col min="1" max="1" width="8.28515625" style="61" customWidth="1"/>
    <col min="2" max="3" width="5.42578125" style="61" customWidth="1"/>
    <col min="4" max="4" width="6.5703125" style="61" customWidth="1"/>
    <col min="5" max="5" width="7.7109375" style="61" customWidth="1"/>
    <col min="6" max="6" width="4.140625" style="61" customWidth="1"/>
    <col min="7" max="7" width="7.7109375" style="61" customWidth="1"/>
    <col min="8" max="11" width="6.7109375" style="61" customWidth="1"/>
    <col min="12" max="12" width="4.85546875" style="61" customWidth="1"/>
    <col min="13" max="13" width="8.7109375" style="61" customWidth="1"/>
    <col min="14" max="14" width="6.7109375" style="61" customWidth="1"/>
    <col min="15" max="18" width="7.28515625" style="61" customWidth="1"/>
    <col min="19" max="19" width="5.7109375" style="61" customWidth="1"/>
    <col min="20" max="20" width="8.7109375" style="61" customWidth="1"/>
    <col min="21" max="21" width="8" style="61" customWidth="1"/>
    <col min="22" max="22" width="9.28515625" style="61" bestFit="1" customWidth="1"/>
    <col min="23" max="23" width="11.42578125" style="61" bestFit="1" customWidth="1"/>
    <col min="24" max="262" width="9.140625" style="61"/>
    <col min="263" max="275" width="10.7109375" style="61" customWidth="1"/>
    <col min="276" max="518" width="9.140625" style="61"/>
    <col min="519" max="531" width="10.7109375" style="61" customWidth="1"/>
    <col min="532" max="774" width="9.140625" style="61"/>
    <col min="775" max="787" width="10.7109375" style="61" customWidth="1"/>
    <col min="788" max="1030" width="9.140625" style="61"/>
    <col min="1031" max="1043" width="10.7109375" style="61" customWidth="1"/>
    <col min="1044" max="1286" width="9.140625" style="61"/>
    <col min="1287" max="1299" width="10.7109375" style="61" customWidth="1"/>
    <col min="1300" max="1542" width="9.140625" style="61"/>
    <col min="1543" max="1555" width="10.7109375" style="61" customWidth="1"/>
    <col min="1556" max="1798" width="9.140625" style="61"/>
    <col min="1799" max="1811" width="10.7109375" style="61" customWidth="1"/>
    <col min="1812" max="2054" width="9.140625" style="61"/>
    <col min="2055" max="2067" width="10.7109375" style="61" customWidth="1"/>
    <col min="2068" max="2310" width="9.140625" style="61"/>
    <col min="2311" max="2323" width="10.7109375" style="61" customWidth="1"/>
    <col min="2324" max="2566" width="9.140625" style="61"/>
    <col min="2567" max="2579" width="10.7109375" style="61" customWidth="1"/>
    <col min="2580" max="2822" width="9.140625" style="61"/>
    <col min="2823" max="2835" width="10.7109375" style="61" customWidth="1"/>
    <col min="2836" max="3078" width="9.140625" style="61"/>
    <col min="3079" max="3091" width="10.7109375" style="61" customWidth="1"/>
    <col min="3092" max="3334" width="9.140625" style="61"/>
    <col min="3335" max="3347" width="10.7109375" style="61" customWidth="1"/>
    <col min="3348" max="3590" width="9.140625" style="61"/>
    <col min="3591" max="3603" width="10.7109375" style="61" customWidth="1"/>
    <col min="3604" max="3846" width="9.140625" style="61"/>
    <col min="3847" max="3859" width="10.7109375" style="61" customWidth="1"/>
    <col min="3860" max="4102" width="9.140625" style="61"/>
    <col min="4103" max="4115" width="10.7109375" style="61" customWidth="1"/>
    <col min="4116" max="4358" width="9.140625" style="61"/>
    <col min="4359" max="4371" width="10.7109375" style="61" customWidth="1"/>
    <col min="4372" max="4614" width="9.140625" style="61"/>
    <col min="4615" max="4627" width="10.7109375" style="61" customWidth="1"/>
    <col min="4628" max="4870" width="9.140625" style="61"/>
    <col min="4871" max="4883" width="10.7109375" style="61" customWidth="1"/>
    <col min="4884" max="5126" width="9.140625" style="61"/>
    <col min="5127" max="5139" width="10.7109375" style="61" customWidth="1"/>
    <col min="5140" max="5382" width="9.140625" style="61"/>
    <col min="5383" max="5395" width="10.7109375" style="61" customWidth="1"/>
    <col min="5396" max="5638" width="9.140625" style="61"/>
    <col min="5639" max="5651" width="10.7109375" style="61" customWidth="1"/>
    <col min="5652" max="5894" width="9.140625" style="61"/>
    <col min="5895" max="5907" width="10.7109375" style="61" customWidth="1"/>
    <col min="5908" max="6150" width="9.140625" style="61"/>
    <col min="6151" max="6163" width="10.7109375" style="61" customWidth="1"/>
    <col min="6164" max="6406" width="9.140625" style="61"/>
    <col min="6407" max="6419" width="10.7109375" style="61" customWidth="1"/>
    <col min="6420" max="6662" width="9.140625" style="61"/>
    <col min="6663" max="6675" width="10.7109375" style="61" customWidth="1"/>
    <col min="6676" max="6918" width="9.140625" style="61"/>
    <col min="6919" max="6931" width="10.7109375" style="61" customWidth="1"/>
    <col min="6932" max="7174" width="9.140625" style="61"/>
    <col min="7175" max="7187" width="10.7109375" style="61" customWidth="1"/>
    <col min="7188" max="7430" width="9.140625" style="61"/>
    <col min="7431" max="7443" width="10.7109375" style="61" customWidth="1"/>
    <col min="7444" max="7686" width="9.140625" style="61"/>
    <col min="7687" max="7699" width="10.7109375" style="61" customWidth="1"/>
    <col min="7700" max="7942" width="9.140625" style="61"/>
    <col min="7943" max="7955" width="10.7109375" style="61" customWidth="1"/>
    <col min="7956" max="8198" width="9.140625" style="61"/>
    <col min="8199" max="8211" width="10.7109375" style="61" customWidth="1"/>
    <col min="8212" max="8454" width="9.140625" style="61"/>
    <col min="8455" max="8467" width="10.7109375" style="61" customWidth="1"/>
    <col min="8468" max="8710" width="9.140625" style="61"/>
    <col min="8711" max="8723" width="10.7109375" style="61" customWidth="1"/>
    <col min="8724" max="8966" width="9.140625" style="61"/>
    <col min="8967" max="8979" width="10.7109375" style="61" customWidth="1"/>
    <col min="8980" max="9222" width="9.140625" style="61"/>
    <col min="9223" max="9235" width="10.7109375" style="61" customWidth="1"/>
    <col min="9236" max="9478" width="9.140625" style="61"/>
    <col min="9479" max="9491" width="10.7109375" style="61" customWidth="1"/>
    <col min="9492" max="9734" width="9.140625" style="61"/>
    <col min="9735" max="9747" width="10.7109375" style="61" customWidth="1"/>
    <col min="9748" max="9990" width="9.140625" style="61"/>
    <col min="9991" max="10003" width="10.7109375" style="61" customWidth="1"/>
    <col min="10004" max="10246" width="9.140625" style="61"/>
    <col min="10247" max="10259" width="10.7109375" style="61" customWidth="1"/>
    <col min="10260" max="10502" width="9.140625" style="61"/>
    <col min="10503" max="10515" width="10.7109375" style="61" customWidth="1"/>
    <col min="10516" max="10758" width="9.140625" style="61"/>
    <col min="10759" max="10771" width="10.7109375" style="61" customWidth="1"/>
    <col min="10772" max="11014" width="9.140625" style="61"/>
    <col min="11015" max="11027" width="10.7109375" style="61" customWidth="1"/>
    <col min="11028" max="11270" width="9.140625" style="61"/>
    <col min="11271" max="11283" width="10.7109375" style="61" customWidth="1"/>
    <col min="11284" max="11526" width="9.140625" style="61"/>
    <col min="11527" max="11539" width="10.7109375" style="61" customWidth="1"/>
    <col min="11540" max="11782" width="9.140625" style="61"/>
    <col min="11783" max="11795" width="10.7109375" style="61" customWidth="1"/>
    <col min="11796" max="12038" width="9.140625" style="61"/>
    <col min="12039" max="12051" width="10.7109375" style="61" customWidth="1"/>
    <col min="12052" max="12294" width="9.140625" style="61"/>
    <col min="12295" max="12307" width="10.7109375" style="61" customWidth="1"/>
    <col min="12308" max="12550" width="9.140625" style="61"/>
    <col min="12551" max="12563" width="10.7109375" style="61" customWidth="1"/>
    <col min="12564" max="12806" width="9.140625" style="61"/>
    <col min="12807" max="12819" width="10.7109375" style="61" customWidth="1"/>
    <col min="12820" max="13062" width="9.140625" style="61"/>
    <col min="13063" max="13075" width="10.7109375" style="61" customWidth="1"/>
    <col min="13076" max="13318" width="9.140625" style="61"/>
    <col min="13319" max="13331" width="10.7109375" style="61" customWidth="1"/>
    <col min="13332" max="13574" width="9.140625" style="61"/>
    <col min="13575" max="13587" width="10.7109375" style="61" customWidth="1"/>
    <col min="13588" max="13830" width="9.140625" style="61"/>
    <col min="13831" max="13843" width="10.7109375" style="61" customWidth="1"/>
    <col min="13844" max="14086" width="9.140625" style="61"/>
    <col min="14087" max="14099" width="10.7109375" style="61" customWidth="1"/>
    <col min="14100" max="14342" width="9.140625" style="61"/>
    <col min="14343" max="14355" width="10.7109375" style="61" customWidth="1"/>
    <col min="14356" max="14598" width="9.140625" style="61"/>
    <col min="14599" max="14611" width="10.7109375" style="61" customWidth="1"/>
    <col min="14612" max="14854" width="9.140625" style="61"/>
    <col min="14855" max="14867" width="10.7109375" style="61" customWidth="1"/>
    <col min="14868" max="15110" width="9.140625" style="61"/>
    <col min="15111" max="15123" width="10.7109375" style="61" customWidth="1"/>
    <col min="15124" max="15366" width="9.140625" style="61"/>
    <col min="15367" max="15379" width="10.7109375" style="61" customWidth="1"/>
    <col min="15380" max="15622" width="9.140625" style="61"/>
    <col min="15623" max="15635" width="10.7109375" style="61" customWidth="1"/>
    <col min="15636" max="15878" width="9.140625" style="61"/>
    <col min="15879" max="15891" width="10.7109375" style="61" customWidth="1"/>
    <col min="15892" max="16134" width="9.140625" style="61"/>
    <col min="16135" max="16147" width="10.7109375" style="61" customWidth="1"/>
    <col min="16148" max="16384" width="9.140625" style="61"/>
  </cols>
  <sheetData>
    <row r="1" spans="1:36" ht="15.75">
      <c r="A1" s="673" t="s">
        <v>132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673"/>
      <c r="U1" s="673"/>
    </row>
    <row r="2" spans="1:36" ht="6" customHeight="1">
      <c r="A2" s="194"/>
      <c r="B2" s="693"/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694"/>
      <c r="Q2" s="694"/>
      <c r="R2" s="694"/>
      <c r="S2" s="694"/>
      <c r="T2" s="694"/>
      <c r="U2" s="694"/>
    </row>
    <row r="3" spans="1:36" ht="18" customHeight="1">
      <c r="A3" s="681">
        <v>2021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1"/>
      <c r="Q3" s="681"/>
      <c r="R3" s="681"/>
      <c r="S3" s="681"/>
      <c r="T3" s="681"/>
      <c r="U3" s="681"/>
    </row>
    <row r="4" spans="1:36" ht="18" customHeight="1">
      <c r="A4" s="433"/>
      <c r="B4" s="452"/>
      <c r="C4" s="260"/>
      <c r="D4" s="260"/>
      <c r="E4" s="260"/>
      <c r="F4" s="260"/>
      <c r="G4" s="451"/>
      <c r="H4" s="690" t="s">
        <v>65</v>
      </c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</row>
    <row r="5" spans="1:36" ht="18" customHeight="1">
      <c r="A5" s="334"/>
      <c r="B5" s="695" t="s">
        <v>211</v>
      </c>
      <c r="C5" s="696"/>
      <c r="D5" s="696"/>
      <c r="E5" s="696"/>
      <c r="F5" s="696"/>
      <c r="G5" s="696"/>
      <c r="H5" s="678" t="s">
        <v>274</v>
      </c>
      <c r="I5" s="679"/>
      <c r="J5" s="679"/>
      <c r="K5" s="679"/>
      <c r="L5" s="679"/>
      <c r="M5" s="679"/>
      <c r="N5" s="679"/>
      <c r="O5" s="678" t="s">
        <v>275</v>
      </c>
      <c r="P5" s="679"/>
      <c r="Q5" s="679"/>
      <c r="R5" s="679"/>
      <c r="S5" s="679"/>
      <c r="T5" s="679"/>
      <c r="U5" s="679"/>
    </row>
    <row r="6" spans="1:36" ht="12.95" customHeight="1">
      <c r="A6" s="425" t="s">
        <v>210</v>
      </c>
      <c r="B6" s="258" t="s">
        <v>4</v>
      </c>
      <c r="C6" s="256" t="s">
        <v>5</v>
      </c>
      <c r="D6" s="247" t="s">
        <v>6</v>
      </c>
      <c r="E6" s="256" t="s">
        <v>7</v>
      </c>
      <c r="F6" s="256" t="s">
        <v>107</v>
      </c>
      <c r="G6" s="258" t="s">
        <v>0</v>
      </c>
      <c r="H6" s="258" t="s">
        <v>4</v>
      </c>
      <c r="I6" s="256" t="s">
        <v>5</v>
      </c>
      <c r="J6" s="247" t="s">
        <v>6</v>
      </c>
      <c r="K6" s="256" t="s">
        <v>7</v>
      </c>
      <c r="L6" s="256" t="s">
        <v>107</v>
      </c>
      <c r="M6" s="256" t="s">
        <v>109</v>
      </c>
      <c r="N6" s="258" t="s">
        <v>0</v>
      </c>
      <c r="O6" s="258" t="s">
        <v>4</v>
      </c>
      <c r="P6" s="256" t="s">
        <v>5</v>
      </c>
      <c r="Q6" s="247" t="s">
        <v>6</v>
      </c>
      <c r="R6" s="256" t="s">
        <v>7</v>
      </c>
      <c r="S6" s="256" t="s">
        <v>107</v>
      </c>
      <c r="T6" s="256" t="s">
        <v>109</v>
      </c>
      <c r="U6" s="258" t="s">
        <v>0</v>
      </c>
    </row>
    <row r="7" spans="1:36" ht="12.95" customHeight="1">
      <c r="A7" s="490" t="s">
        <v>212</v>
      </c>
      <c r="B7" s="491">
        <v>1589</v>
      </c>
      <c r="C7" s="492">
        <v>6590</v>
      </c>
      <c r="D7" s="493">
        <v>206506</v>
      </c>
      <c r="E7" s="494">
        <v>2613088</v>
      </c>
      <c r="F7" s="494">
        <v>255</v>
      </c>
      <c r="G7" s="495">
        <v>2828028</v>
      </c>
      <c r="H7" s="496">
        <v>498.78697060927351</v>
      </c>
      <c r="I7" s="497">
        <v>122.93436801512308</v>
      </c>
      <c r="J7" s="498">
        <v>209.19903571175465</v>
      </c>
      <c r="K7" s="498">
        <v>412.71974500237383</v>
      </c>
      <c r="L7" s="498">
        <v>8.2151612577951649</v>
      </c>
      <c r="M7" s="499">
        <v>21.253869455344006</v>
      </c>
      <c r="N7" s="500">
        <v>1273.1091500516641</v>
      </c>
      <c r="O7" s="496">
        <v>5327.4820396019995</v>
      </c>
      <c r="P7" s="497">
        <v>1313.0210279600001</v>
      </c>
      <c r="Q7" s="498">
        <v>2234.5206316600002</v>
      </c>
      <c r="R7" s="498">
        <v>4408.8257420600003</v>
      </c>
      <c r="S7" s="498">
        <v>87.746998729999987</v>
      </c>
      <c r="T7" s="499">
        <v>227.093644463</v>
      </c>
      <c r="U7" s="500">
        <v>13598.690084475</v>
      </c>
      <c r="V7" s="62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</row>
    <row r="8" spans="1:36" ht="12.95" customHeight="1">
      <c r="A8" s="501" t="s">
        <v>213</v>
      </c>
      <c r="B8" s="491">
        <v>1589</v>
      </c>
      <c r="C8" s="493">
        <v>6589</v>
      </c>
      <c r="D8" s="493">
        <v>206295</v>
      </c>
      <c r="E8" s="493">
        <v>2612077</v>
      </c>
      <c r="F8" s="493">
        <v>261</v>
      </c>
      <c r="G8" s="502">
        <v>2826811</v>
      </c>
      <c r="H8" s="496">
        <v>457.30929221889534</v>
      </c>
      <c r="I8" s="498">
        <v>112.52305539701476</v>
      </c>
      <c r="J8" s="498">
        <v>191.96342656678135</v>
      </c>
      <c r="K8" s="498">
        <v>374.06188701151592</v>
      </c>
      <c r="L8" s="498">
        <v>7.5048014042037154</v>
      </c>
      <c r="M8" s="498">
        <v>21.844296182222642</v>
      </c>
      <c r="N8" s="503">
        <v>1165.2067587806339</v>
      </c>
      <c r="O8" s="496">
        <v>4885.8219201579996</v>
      </c>
      <c r="P8" s="498">
        <v>1202.3364278299998</v>
      </c>
      <c r="Q8" s="498">
        <v>2051.2568478200001</v>
      </c>
      <c r="R8" s="498">
        <v>3997.2879962699999</v>
      </c>
      <c r="S8" s="498">
        <v>80.189325109999999</v>
      </c>
      <c r="T8" s="498">
        <v>233.52044339458052</v>
      </c>
      <c r="U8" s="503">
        <v>12450.412960582578</v>
      </c>
      <c r="V8" s="52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</row>
    <row r="9" spans="1:36" ht="12.95" customHeight="1">
      <c r="A9" s="504" t="s">
        <v>214</v>
      </c>
      <c r="B9" s="505">
        <v>1587</v>
      </c>
      <c r="C9" s="506">
        <v>6431</v>
      </c>
      <c r="D9" s="506">
        <v>206349</v>
      </c>
      <c r="E9" s="506">
        <v>2610687</v>
      </c>
      <c r="F9" s="506">
        <v>263</v>
      </c>
      <c r="G9" s="507">
        <v>2825317</v>
      </c>
      <c r="H9" s="508">
        <v>475.70881223028687</v>
      </c>
      <c r="I9" s="509">
        <v>99.67639024520129</v>
      </c>
      <c r="J9" s="509">
        <v>163.00325031437097</v>
      </c>
      <c r="K9" s="509">
        <v>324.11959476489722</v>
      </c>
      <c r="L9" s="509">
        <v>7.8947203904797165</v>
      </c>
      <c r="M9" s="509">
        <v>20.771465420680027</v>
      </c>
      <c r="N9" s="510">
        <v>1091.1742333659163</v>
      </c>
      <c r="O9" s="508">
        <v>5075.262959736001</v>
      </c>
      <c r="P9" s="509">
        <v>1063.4829440800002</v>
      </c>
      <c r="Q9" s="509">
        <v>1739.2010826305211</v>
      </c>
      <c r="R9" s="509">
        <v>3458.5300357005526</v>
      </c>
      <c r="S9" s="509">
        <v>84.228665459000013</v>
      </c>
      <c r="T9" s="509">
        <v>221.62864232740571</v>
      </c>
      <c r="U9" s="510">
        <v>11642.334329933479</v>
      </c>
      <c r="V9" s="196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</row>
    <row r="10" spans="1:36" ht="12.95" customHeight="1">
      <c r="A10" s="490" t="s">
        <v>215</v>
      </c>
      <c r="B10" s="491">
        <v>1588</v>
      </c>
      <c r="C10" s="493">
        <v>6422</v>
      </c>
      <c r="D10" s="493">
        <v>206264</v>
      </c>
      <c r="E10" s="493">
        <v>2609565</v>
      </c>
      <c r="F10" s="494">
        <v>263</v>
      </c>
      <c r="G10" s="495">
        <v>2824102</v>
      </c>
      <c r="H10" s="496">
        <v>426.62241108446437</v>
      </c>
      <c r="I10" s="498">
        <v>76.157409255721404</v>
      </c>
      <c r="J10" s="498">
        <v>116.35306221197476</v>
      </c>
      <c r="K10" s="498">
        <v>239.89604100450663</v>
      </c>
      <c r="L10" s="498">
        <v>7.8394666892475238</v>
      </c>
      <c r="M10" s="499">
        <v>15.347523094243934</v>
      </c>
      <c r="N10" s="500">
        <v>882.21591334015864</v>
      </c>
      <c r="O10" s="496">
        <v>4554.4337340050006</v>
      </c>
      <c r="P10" s="498">
        <v>813.04045298000005</v>
      </c>
      <c r="Q10" s="498">
        <v>1242.1592859291538</v>
      </c>
      <c r="R10" s="498">
        <v>2561.1358816678048</v>
      </c>
      <c r="S10" s="498">
        <v>83.686269904000014</v>
      </c>
      <c r="T10" s="499">
        <v>163.86493335871461</v>
      </c>
      <c r="U10" s="500">
        <v>9418.3205578446741</v>
      </c>
      <c r="V10" s="52"/>
      <c r="W10" s="197"/>
      <c r="X10" s="197"/>
      <c r="Y10" s="197"/>
    </row>
    <row r="11" spans="1:36" ht="12.95" customHeight="1">
      <c r="A11" s="501" t="s">
        <v>216</v>
      </c>
      <c r="B11" s="491">
        <v>1601</v>
      </c>
      <c r="C11" s="493">
        <v>6424</v>
      </c>
      <c r="D11" s="493">
        <v>206089</v>
      </c>
      <c r="E11" s="493">
        <v>2608327</v>
      </c>
      <c r="F11" s="493">
        <v>265</v>
      </c>
      <c r="G11" s="502">
        <v>2822706</v>
      </c>
      <c r="H11" s="496">
        <v>320.96518772738858</v>
      </c>
      <c r="I11" s="498">
        <v>51.172635220722086</v>
      </c>
      <c r="J11" s="498">
        <v>62.852138073953554</v>
      </c>
      <c r="K11" s="498">
        <v>132.43673955407067</v>
      </c>
      <c r="L11" s="498">
        <v>8.342301570372527</v>
      </c>
      <c r="M11" s="498">
        <v>7.3519629786090501</v>
      </c>
      <c r="N11" s="503">
        <v>583.12096512511641</v>
      </c>
      <c r="O11" s="496">
        <v>3427.0853183310001</v>
      </c>
      <c r="P11" s="498">
        <v>546.39716507000003</v>
      </c>
      <c r="Q11" s="498">
        <v>671.09547281464597</v>
      </c>
      <c r="R11" s="498">
        <v>1414.1267876323395</v>
      </c>
      <c r="S11" s="498">
        <v>89.068121380000008</v>
      </c>
      <c r="T11" s="498">
        <v>78.519575070920382</v>
      </c>
      <c r="U11" s="503">
        <v>6226.2924402989065</v>
      </c>
      <c r="V11" s="52"/>
      <c r="W11" s="197"/>
      <c r="X11" s="197"/>
      <c r="Y11" s="197"/>
    </row>
    <row r="12" spans="1:36" ht="12.95" customHeight="1">
      <c r="A12" s="504" t="s">
        <v>217</v>
      </c>
      <c r="B12" s="505">
        <v>1601</v>
      </c>
      <c r="C12" s="506">
        <v>6458</v>
      </c>
      <c r="D12" s="506">
        <v>205854</v>
      </c>
      <c r="E12" s="506">
        <v>2607371</v>
      </c>
      <c r="F12" s="506">
        <v>264</v>
      </c>
      <c r="G12" s="507">
        <v>2821548</v>
      </c>
      <c r="H12" s="508">
        <v>315.77446520886116</v>
      </c>
      <c r="I12" s="509">
        <v>29.610431879835492</v>
      </c>
      <c r="J12" s="509">
        <v>18.260716489753062</v>
      </c>
      <c r="K12" s="509">
        <v>40.6935453247468</v>
      </c>
      <c r="L12" s="509">
        <v>8.5430276968642875</v>
      </c>
      <c r="M12" s="509">
        <v>2.3773943544282847</v>
      </c>
      <c r="N12" s="510">
        <v>415.25958095448908</v>
      </c>
      <c r="O12" s="508">
        <v>3373.4938513380002</v>
      </c>
      <c r="P12" s="509">
        <v>316.36783652999998</v>
      </c>
      <c r="Q12" s="509">
        <v>195.08426634655373</v>
      </c>
      <c r="R12" s="509">
        <v>434.79657594344911</v>
      </c>
      <c r="S12" s="509">
        <v>91.266164200999995</v>
      </c>
      <c r="T12" s="509">
        <v>25.414852341736047</v>
      </c>
      <c r="U12" s="510">
        <v>4436.4235467007384</v>
      </c>
      <c r="V12" s="52"/>
      <c r="W12" s="197"/>
      <c r="X12" s="197"/>
      <c r="Y12" s="197"/>
    </row>
    <row r="13" spans="1:36" ht="12.95" customHeight="1">
      <c r="A13" s="490" t="s">
        <v>218</v>
      </c>
      <c r="B13" s="491"/>
      <c r="C13" s="493"/>
      <c r="D13" s="493"/>
      <c r="E13" s="493"/>
      <c r="F13" s="494"/>
      <c r="G13" s="495"/>
      <c r="H13" s="496"/>
      <c r="I13" s="498"/>
      <c r="J13" s="498"/>
      <c r="K13" s="498"/>
      <c r="L13" s="498"/>
      <c r="M13" s="499"/>
      <c r="N13" s="500"/>
      <c r="O13" s="496"/>
      <c r="P13" s="498"/>
      <c r="Q13" s="498"/>
      <c r="R13" s="498"/>
      <c r="S13" s="498"/>
      <c r="T13" s="499"/>
      <c r="U13" s="500"/>
      <c r="V13" s="52"/>
      <c r="W13" s="197"/>
      <c r="X13" s="197"/>
      <c r="Y13" s="197"/>
    </row>
    <row r="14" spans="1:36" ht="12.95" customHeight="1">
      <c r="A14" s="501" t="s">
        <v>219</v>
      </c>
      <c r="B14" s="491"/>
      <c r="C14" s="493"/>
      <c r="D14" s="493"/>
      <c r="E14" s="493"/>
      <c r="F14" s="493"/>
      <c r="G14" s="502"/>
      <c r="H14" s="496"/>
      <c r="I14" s="498"/>
      <c r="J14" s="498"/>
      <c r="K14" s="498"/>
      <c r="L14" s="498"/>
      <c r="M14" s="498"/>
      <c r="N14" s="503"/>
      <c r="O14" s="496"/>
      <c r="P14" s="498"/>
      <c r="Q14" s="498"/>
      <c r="R14" s="498"/>
      <c r="S14" s="498"/>
      <c r="T14" s="498"/>
      <c r="U14" s="503"/>
      <c r="V14" s="52"/>
      <c r="W14" s="197"/>
      <c r="X14" s="197"/>
      <c r="Y14" s="197"/>
    </row>
    <row r="15" spans="1:36" ht="12.95" customHeight="1">
      <c r="A15" s="504" t="s">
        <v>220</v>
      </c>
      <c r="B15" s="505"/>
      <c r="C15" s="506"/>
      <c r="D15" s="506"/>
      <c r="E15" s="506"/>
      <c r="F15" s="506"/>
      <c r="G15" s="507"/>
      <c r="H15" s="508"/>
      <c r="I15" s="509"/>
      <c r="J15" s="509"/>
      <c r="K15" s="509"/>
      <c r="L15" s="509"/>
      <c r="M15" s="509"/>
      <c r="N15" s="510"/>
      <c r="O15" s="508"/>
      <c r="P15" s="509"/>
      <c r="Q15" s="509"/>
      <c r="R15" s="509"/>
      <c r="S15" s="509"/>
      <c r="T15" s="509"/>
      <c r="U15" s="510"/>
      <c r="V15" s="52"/>
      <c r="W15" s="197"/>
      <c r="X15" s="197"/>
      <c r="Y15" s="197"/>
    </row>
    <row r="16" spans="1:36" ht="12.95" customHeight="1">
      <c r="A16" s="490" t="s">
        <v>221</v>
      </c>
      <c r="B16" s="491"/>
      <c r="C16" s="493"/>
      <c r="D16" s="493"/>
      <c r="E16" s="493"/>
      <c r="F16" s="494"/>
      <c r="G16" s="495"/>
      <c r="H16" s="496"/>
      <c r="I16" s="498"/>
      <c r="J16" s="498"/>
      <c r="K16" s="498"/>
      <c r="L16" s="498"/>
      <c r="M16" s="499"/>
      <c r="N16" s="500"/>
      <c r="O16" s="496"/>
      <c r="P16" s="498"/>
      <c r="Q16" s="498"/>
      <c r="R16" s="498"/>
      <c r="S16" s="498"/>
      <c r="T16" s="499"/>
      <c r="U16" s="500"/>
      <c r="V16" s="52"/>
      <c r="W16" s="197"/>
      <c r="X16" s="197"/>
      <c r="Y16" s="197"/>
    </row>
    <row r="17" spans="1:25" ht="12.95" customHeight="1">
      <c r="A17" s="501" t="s">
        <v>222</v>
      </c>
      <c r="B17" s="491"/>
      <c r="C17" s="493"/>
      <c r="D17" s="493"/>
      <c r="E17" s="493"/>
      <c r="F17" s="493"/>
      <c r="G17" s="502"/>
      <c r="H17" s="496"/>
      <c r="I17" s="498"/>
      <c r="J17" s="498"/>
      <c r="K17" s="498"/>
      <c r="L17" s="498"/>
      <c r="M17" s="498"/>
      <c r="N17" s="503"/>
      <c r="O17" s="496"/>
      <c r="P17" s="498"/>
      <c r="Q17" s="498"/>
      <c r="R17" s="498"/>
      <c r="S17" s="498"/>
      <c r="T17" s="498"/>
      <c r="U17" s="503"/>
      <c r="V17" s="52"/>
      <c r="W17" s="197"/>
      <c r="X17" s="197"/>
      <c r="Y17" s="197"/>
    </row>
    <row r="18" spans="1:25" ht="12.95" customHeight="1">
      <c r="A18" s="504" t="s">
        <v>223</v>
      </c>
      <c r="B18" s="505"/>
      <c r="C18" s="506"/>
      <c r="D18" s="506"/>
      <c r="E18" s="506"/>
      <c r="F18" s="506"/>
      <c r="G18" s="507"/>
      <c r="H18" s="508"/>
      <c r="I18" s="509"/>
      <c r="J18" s="509"/>
      <c r="K18" s="509"/>
      <c r="L18" s="509"/>
      <c r="M18" s="509"/>
      <c r="N18" s="510"/>
      <c r="O18" s="508"/>
      <c r="P18" s="509"/>
      <c r="Q18" s="509"/>
      <c r="R18" s="509"/>
      <c r="S18" s="509"/>
      <c r="T18" s="509"/>
      <c r="U18" s="510"/>
      <c r="V18" s="52"/>
      <c r="W18" s="197"/>
      <c r="X18" s="197"/>
      <c r="Y18" s="197"/>
    </row>
    <row r="19" spans="1:25" ht="12.95" customHeight="1">
      <c r="A19" s="511" t="s">
        <v>52</v>
      </c>
      <c r="B19" s="512">
        <f>B9</f>
        <v>1587</v>
      </c>
      <c r="C19" s="513">
        <f t="shared" ref="C19:E19" si="0">C9</f>
        <v>6431</v>
      </c>
      <c r="D19" s="513">
        <f t="shared" si="0"/>
        <v>206349</v>
      </c>
      <c r="E19" s="513">
        <f t="shared" si="0"/>
        <v>2610687</v>
      </c>
      <c r="F19" s="514">
        <f t="shared" ref="F19" si="1">F9</f>
        <v>263</v>
      </c>
      <c r="G19" s="515">
        <f>G9</f>
        <v>2825317</v>
      </c>
      <c r="H19" s="516">
        <f>SUM(H7:H9)</f>
        <v>1431.8050750584557</v>
      </c>
      <c r="I19" s="517">
        <f>SUM(I7:I9)</f>
        <v>335.13381365733915</v>
      </c>
      <c r="J19" s="517">
        <f t="shared" ref="J19:K19" si="2">SUM(J7:J9)</f>
        <v>564.16571259290697</v>
      </c>
      <c r="K19" s="517">
        <f t="shared" si="2"/>
        <v>1110.9012267787871</v>
      </c>
      <c r="L19" s="517">
        <f t="shared" ref="L19" si="3">SUM(L7:L9)</f>
        <v>23.614683052478597</v>
      </c>
      <c r="M19" s="518">
        <f t="shared" ref="M19" si="4">SUM(M7:M9)</f>
        <v>63.869631058246682</v>
      </c>
      <c r="N19" s="519">
        <f>SUM(N7:N9)</f>
        <v>3529.4901421982145</v>
      </c>
      <c r="O19" s="516">
        <f>SUM(O7:O9)</f>
        <v>15288.566919496001</v>
      </c>
      <c r="P19" s="517">
        <f>SUM(P7:P9)</f>
        <v>3578.8403998700005</v>
      </c>
      <c r="Q19" s="517">
        <f t="shared" ref="Q19:U19" si="5">SUM(Q7:Q9)</f>
        <v>6024.978562110522</v>
      </c>
      <c r="R19" s="517">
        <f t="shared" si="5"/>
        <v>11864.643774030554</v>
      </c>
      <c r="S19" s="517">
        <f t="shared" ref="S19" si="6">SUM(S7:S9)</f>
        <v>252.16498929900001</v>
      </c>
      <c r="T19" s="518">
        <f t="shared" ref="T19" si="7">SUM(T7:T9)</f>
        <v>682.24273018498627</v>
      </c>
      <c r="U19" s="519">
        <f t="shared" si="5"/>
        <v>37691.437374991059</v>
      </c>
    </row>
    <row r="20" spans="1:25" ht="12.95" customHeight="1">
      <c r="A20" s="520" t="s">
        <v>61</v>
      </c>
      <c r="B20" s="606">
        <f>B12</f>
        <v>1601</v>
      </c>
      <c r="C20" s="607">
        <f t="shared" ref="C20:G20" si="8">C12</f>
        <v>6458</v>
      </c>
      <c r="D20" s="607">
        <f t="shared" si="8"/>
        <v>205854</v>
      </c>
      <c r="E20" s="607">
        <f t="shared" si="8"/>
        <v>2607371</v>
      </c>
      <c r="F20" s="607">
        <f t="shared" ref="F20" si="9">F12</f>
        <v>264</v>
      </c>
      <c r="G20" s="606">
        <f t="shared" si="8"/>
        <v>2821548</v>
      </c>
      <c r="H20" s="436">
        <f>SUM(H10:H12)</f>
        <v>1063.3620640207141</v>
      </c>
      <c r="I20" s="250">
        <f>SUM(I10:I12)</f>
        <v>156.94047635627899</v>
      </c>
      <c r="J20" s="250">
        <f t="shared" ref="J20:N20" si="10">SUM(J10:J12)</f>
        <v>197.46591677568136</v>
      </c>
      <c r="K20" s="250">
        <f t="shared" si="10"/>
        <v>413.02632588332409</v>
      </c>
      <c r="L20" s="250">
        <f t="shared" ref="L20" si="11">SUM(L10:L12)</f>
        <v>24.724795956484336</v>
      </c>
      <c r="M20" s="250">
        <f t="shared" ref="M20" si="12">SUM(M10:M12)</f>
        <v>25.076880427281267</v>
      </c>
      <c r="N20" s="436">
        <f t="shared" si="10"/>
        <v>1880.5964594197642</v>
      </c>
      <c r="O20" s="436">
        <f>SUM(O10:O12)</f>
        <v>11355.012903674</v>
      </c>
      <c r="P20" s="250">
        <f>SUM(P10:P12)</f>
        <v>1675.8054545800001</v>
      </c>
      <c r="Q20" s="250">
        <f t="shared" ref="Q20:U20" si="13">SUM(Q10:Q12)</f>
        <v>2108.3390250903535</v>
      </c>
      <c r="R20" s="250">
        <f t="shared" si="13"/>
        <v>4410.0592452435931</v>
      </c>
      <c r="S20" s="250">
        <f t="shared" ref="S20" si="14">SUM(S10:S12)</f>
        <v>264.02055548499999</v>
      </c>
      <c r="T20" s="250">
        <f t="shared" ref="T20" si="15">SUM(T10:T12)</f>
        <v>267.79936077137103</v>
      </c>
      <c r="U20" s="436">
        <f t="shared" si="13"/>
        <v>20081.036544844319</v>
      </c>
    </row>
    <row r="21" spans="1:25" ht="12.95" customHeight="1">
      <c r="A21" s="520" t="s">
        <v>73</v>
      </c>
      <c r="B21" s="575">
        <f>B15</f>
        <v>0</v>
      </c>
      <c r="C21" s="576">
        <f t="shared" ref="C21:G21" si="16">C15</f>
        <v>0</v>
      </c>
      <c r="D21" s="576">
        <f t="shared" si="16"/>
        <v>0</v>
      </c>
      <c r="E21" s="576">
        <f t="shared" si="16"/>
        <v>0</v>
      </c>
      <c r="F21" s="576">
        <f t="shared" ref="F21" si="17">F15</f>
        <v>0</v>
      </c>
      <c r="G21" s="575">
        <f t="shared" si="16"/>
        <v>0</v>
      </c>
      <c r="H21" s="537">
        <f>SUM(H13:H15)</f>
        <v>0</v>
      </c>
      <c r="I21" s="538">
        <f>SUM(I13:I15)</f>
        <v>0</v>
      </c>
      <c r="J21" s="538">
        <f t="shared" ref="J21:N21" si="18">SUM(J13:J15)</f>
        <v>0</v>
      </c>
      <c r="K21" s="538">
        <f t="shared" si="18"/>
        <v>0</v>
      </c>
      <c r="L21" s="538">
        <f t="shared" ref="L21" si="19">SUM(L13:L15)</f>
        <v>0</v>
      </c>
      <c r="M21" s="538">
        <f t="shared" ref="M21" si="20">SUM(M13:M15)</f>
        <v>0</v>
      </c>
      <c r="N21" s="537">
        <f t="shared" si="18"/>
        <v>0</v>
      </c>
      <c r="O21" s="537">
        <f>SUM(O13:O15)</f>
        <v>0</v>
      </c>
      <c r="P21" s="538">
        <f>SUM(P13:P15)</f>
        <v>0</v>
      </c>
      <c r="Q21" s="538">
        <f t="shared" ref="Q21:U21" si="21">SUM(Q13:Q15)</f>
        <v>0</v>
      </c>
      <c r="R21" s="538">
        <f t="shared" si="21"/>
        <v>0</v>
      </c>
      <c r="S21" s="538">
        <f t="shared" ref="S21" si="22">SUM(S13:S15)</f>
        <v>0</v>
      </c>
      <c r="T21" s="538">
        <f t="shared" ref="T21" si="23">SUM(T13:T15)</f>
        <v>0</v>
      </c>
      <c r="U21" s="537">
        <f t="shared" si="21"/>
        <v>0</v>
      </c>
    </row>
    <row r="22" spans="1:25" ht="12.95" customHeight="1">
      <c r="A22" s="521" t="s">
        <v>62</v>
      </c>
      <c r="B22" s="577">
        <f>B18</f>
        <v>0</v>
      </c>
      <c r="C22" s="578">
        <f t="shared" ref="C22:E22" si="24">C18</f>
        <v>0</v>
      </c>
      <c r="D22" s="578">
        <f t="shared" si="24"/>
        <v>0</v>
      </c>
      <c r="E22" s="578">
        <f t="shared" si="24"/>
        <v>0</v>
      </c>
      <c r="F22" s="578">
        <f t="shared" ref="F22" si="25">F18</f>
        <v>0</v>
      </c>
      <c r="G22" s="577">
        <f>G18</f>
        <v>0</v>
      </c>
      <c r="H22" s="541">
        <f>SUM(H16:H18)</f>
        <v>0</v>
      </c>
      <c r="I22" s="542">
        <f>SUM(I16:I18)</f>
        <v>0</v>
      </c>
      <c r="J22" s="542">
        <f t="shared" ref="J22:N22" si="26">SUM(J16:J18)</f>
        <v>0</v>
      </c>
      <c r="K22" s="542">
        <f t="shared" si="26"/>
        <v>0</v>
      </c>
      <c r="L22" s="542">
        <f t="shared" ref="L22" si="27">SUM(L16:L18)</f>
        <v>0</v>
      </c>
      <c r="M22" s="542">
        <f t="shared" ref="M22" si="28">SUM(M16:M18)</f>
        <v>0</v>
      </c>
      <c r="N22" s="541">
        <f t="shared" si="26"/>
        <v>0</v>
      </c>
      <c r="O22" s="541">
        <f>SUM(O16:O18)</f>
        <v>0</v>
      </c>
      <c r="P22" s="542">
        <f>SUM(P16:P18)</f>
        <v>0</v>
      </c>
      <c r="Q22" s="542">
        <f t="shared" ref="Q22:U22" si="29">SUM(Q16:Q18)</f>
        <v>0</v>
      </c>
      <c r="R22" s="542">
        <f t="shared" si="29"/>
        <v>0</v>
      </c>
      <c r="S22" s="542">
        <f t="shared" ref="S22" si="30">SUM(S16:S18)</f>
        <v>0</v>
      </c>
      <c r="T22" s="542">
        <f t="shared" ref="T22" si="31">SUM(T16:T18)</f>
        <v>0</v>
      </c>
      <c r="U22" s="541">
        <f t="shared" si="29"/>
        <v>0</v>
      </c>
    </row>
    <row r="23" spans="1:25" ht="12.95" customHeight="1">
      <c r="A23" s="490" t="s">
        <v>63</v>
      </c>
      <c r="B23" s="608">
        <f>B12</f>
        <v>1601</v>
      </c>
      <c r="C23" s="64">
        <f t="shared" ref="C23:G23" si="32">C12</f>
        <v>6458</v>
      </c>
      <c r="D23" s="64">
        <f t="shared" si="32"/>
        <v>205854</v>
      </c>
      <c r="E23" s="64">
        <f t="shared" si="32"/>
        <v>2607371</v>
      </c>
      <c r="F23" s="609">
        <f t="shared" ref="F23" si="33">F12</f>
        <v>264</v>
      </c>
      <c r="G23" s="610">
        <f t="shared" si="32"/>
        <v>2821548</v>
      </c>
      <c r="H23" s="434">
        <f>SUM(H7:H12)</f>
        <v>2495.1671390791698</v>
      </c>
      <c r="I23" s="37">
        <f>SUM(I7:I12)</f>
        <v>492.07429001361817</v>
      </c>
      <c r="J23" s="37">
        <f t="shared" ref="J23:N23" si="34">SUM(J7:J12)</f>
        <v>761.63162936858839</v>
      </c>
      <c r="K23" s="37">
        <f t="shared" si="34"/>
        <v>1523.9275526621111</v>
      </c>
      <c r="L23" s="37">
        <f t="shared" ref="L23" si="35">SUM(L7:L12)</f>
        <v>48.339479008962932</v>
      </c>
      <c r="M23" s="611">
        <f t="shared" ref="M23" si="36">SUM(M7:M12)</f>
        <v>88.946511485527964</v>
      </c>
      <c r="N23" s="437">
        <f t="shared" si="34"/>
        <v>5410.0866016179789</v>
      </c>
      <c r="O23" s="434">
        <f>SUM(O7:O12)</f>
        <v>26643.579823170003</v>
      </c>
      <c r="P23" s="37">
        <f>SUM(P7:P12)</f>
        <v>5254.6458544500001</v>
      </c>
      <c r="Q23" s="37">
        <f t="shared" ref="Q23:U23" si="37">SUM(Q7:Q12)</f>
        <v>8133.317587200876</v>
      </c>
      <c r="R23" s="37">
        <f t="shared" si="37"/>
        <v>16274.703019274148</v>
      </c>
      <c r="S23" s="37">
        <f t="shared" ref="S23" si="38">SUM(S7:S12)</f>
        <v>516.18554478400006</v>
      </c>
      <c r="T23" s="611">
        <f t="shared" ref="T23" si="39">SUM(T7:T12)</f>
        <v>950.04209095635736</v>
      </c>
      <c r="U23" s="437">
        <f t="shared" si="37"/>
        <v>57772.473919835378</v>
      </c>
    </row>
    <row r="24" spans="1:25" ht="12.95" customHeight="1">
      <c r="A24" s="504" t="s">
        <v>64</v>
      </c>
      <c r="B24" s="581">
        <f>B18</f>
        <v>0</v>
      </c>
      <c r="C24" s="582">
        <f t="shared" ref="C24:G24" si="40">C18</f>
        <v>0</v>
      </c>
      <c r="D24" s="582">
        <f t="shared" si="40"/>
        <v>0</v>
      </c>
      <c r="E24" s="582">
        <f t="shared" si="40"/>
        <v>0</v>
      </c>
      <c r="F24" s="582">
        <f t="shared" ref="F24" si="41">F18</f>
        <v>0</v>
      </c>
      <c r="G24" s="581">
        <f t="shared" si="40"/>
        <v>0</v>
      </c>
      <c r="H24" s="549">
        <f>SUM(H13:H18)</f>
        <v>0</v>
      </c>
      <c r="I24" s="550">
        <f>SUM(I13:I18)</f>
        <v>0</v>
      </c>
      <c r="J24" s="550">
        <f t="shared" ref="J24:N24" si="42">SUM(J13:J18)</f>
        <v>0</v>
      </c>
      <c r="K24" s="550">
        <f t="shared" si="42"/>
        <v>0</v>
      </c>
      <c r="L24" s="550">
        <f t="shared" ref="L24" si="43">SUM(L13:L18)</f>
        <v>0</v>
      </c>
      <c r="M24" s="550">
        <f t="shared" ref="M24" si="44">SUM(M13:M18)</f>
        <v>0</v>
      </c>
      <c r="N24" s="549">
        <f t="shared" si="42"/>
        <v>0</v>
      </c>
      <c r="O24" s="549">
        <f>SUM(O13:O18)</f>
        <v>0</v>
      </c>
      <c r="P24" s="550">
        <f>SUM(P13:P18)</f>
        <v>0</v>
      </c>
      <c r="Q24" s="550">
        <f t="shared" ref="Q24:U24" si="45">SUM(Q13:Q18)</f>
        <v>0</v>
      </c>
      <c r="R24" s="550">
        <f t="shared" si="45"/>
        <v>0</v>
      </c>
      <c r="S24" s="550">
        <f t="shared" ref="S24" si="46">SUM(S13:S18)</f>
        <v>0</v>
      </c>
      <c r="T24" s="550">
        <f t="shared" ref="T24" si="47">SUM(T13:T18)</f>
        <v>0</v>
      </c>
      <c r="U24" s="549">
        <f t="shared" si="45"/>
        <v>0</v>
      </c>
    </row>
    <row r="25" spans="1:25" ht="12.95" customHeight="1">
      <c r="A25" s="522" t="s">
        <v>224</v>
      </c>
      <c r="B25" s="579">
        <f>B18</f>
        <v>0</v>
      </c>
      <c r="C25" s="580">
        <f t="shared" ref="C25:G25" si="48">C18</f>
        <v>0</v>
      </c>
      <c r="D25" s="580">
        <f t="shared" si="48"/>
        <v>0</v>
      </c>
      <c r="E25" s="580">
        <f t="shared" si="48"/>
        <v>0</v>
      </c>
      <c r="F25" s="580">
        <f t="shared" ref="F25" si="49">F18</f>
        <v>0</v>
      </c>
      <c r="G25" s="579">
        <f t="shared" si="48"/>
        <v>0</v>
      </c>
      <c r="H25" s="545">
        <f>SUM(H7:H18)</f>
        <v>2495.1671390791698</v>
      </c>
      <c r="I25" s="546">
        <f>SUM(I7:I18)</f>
        <v>492.07429001361817</v>
      </c>
      <c r="J25" s="546">
        <f t="shared" ref="J25:N25" si="50">SUM(J7:J18)</f>
        <v>761.63162936858839</v>
      </c>
      <c r="K25" s="546">
        <f t="shared" si="50"/>
        <v>1523.9275526621111</v>
      </c>
      <c r="L25" s="546">
        <f t="shared" ref="L25" si="51">SUM(L7:L18)</f>
        <v>48.339479008962932</v>
      </c>
      <c r="M25" s="546">
        <f t="shared" ref="M25" si="52">SUM(M7:M18)</f>
        <v>88.946511485527964</v>
      </c>
      <c r="N25" s="545">
        <f t="shared" si="50"/>
        <v>5410.0866016179789</v>
      </c>
      <c r="O25" s="545">
        <f>SUM(O7:O18)</f>
        <v>26643.579823170003</v>
      </c>
      <c r="P25" s="546">
        <f>SUM(P7:P18)</f>
        <v>5254.6458544500001</v>
      </c>
      <c r="Q25" s="546">
        <f t="shared" ref="Q25:U25" si="53">SUM(Q7:Q18)</f>
        <v>8133.317587200876</v>
      </c>
      <c r="R25" s="546">
        <f t="shared" si="53"/>
        <v>16274.703019274148</v>
      </c>
      <c r="S25" s="546">
        <f t="shared" ref="S25" si="54">SUM(S7:S18)</f>
        <v>516.18554478400006</v>
      </c>
      <c r="T25" s="546">
        <f t="shared" ref="T25" si="55">SUM(T7:T18)</f>
        <v>950.04209095635736</v>
      </c>
      <c r="U25" s="545">
        <f t="shared" si="53"/>
        <v>57772.473919835378</v>
      </c>
    </row>
    <row r="26" spans="1:25" ht="15" customHeight="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</row>
    <row r="27" spans="1:25" ht="12.75" customHeight="1">
      <c r="A27" s="680" t="s">
        <v>285</v>
      </c>
      <c r="B27" s="680"/>
      <c r="C27" s="680"/>
      <c r="D27" s="680"/>
      <c r="E27" s="680"/>
      <c r="F27" s="680"/>
      <c r="G27" s="680"/>
      <c r="H27" s="680"/>
      <c r="I27" s="680" t="s">
        <v>286</v>
      </c>
      <c r="J27" s="680"/>
      <c r="K27" s="680"/>
      <c r="L27" s="680"/>
      <c r="M27" s="680"/>
      <c r="P27" s="680" t="s">
        <v>287</v>
      </c>
      <c r="Q27" s="680"/>
      <c r="R27" s="680"/>
      <c r="S27" s="680"/>
      <c r="T27" s="680"/>
    </row>
    <row r="28" spans="1:25" ht="12" customHeight="1">
      <c r="A28" s="190"/>
      <c r="B28" s="228" t="str">
        <f>B6</f>
        <v>VO</v>
      </c>
      <c r="C28" s="228" t="str">
        <f t="shared" ref="C28:E28" si="56">C6</f>
        <v>SO</v>
      </c>
      <c r="D28" s="228" t="str">
        <f t="shared" si="56"/>
        <v>MO</v>
      </c>
      <c r="E28" s="228" t="str">
        <f t="shared" si="56"/>
        <v>DOM</v>
      </c>
      <c r="F28" s="228" t="str">
        <f>F6</f>
        <v>CNG</v>
      </c>
      <c r="G28" s="229"/>
      <c r="H28" s="219"/>
      <c r="I28" s="228" t="str">
        <f>H6</f>
        <v>VO</v>
      </c>
      <c r="J28" s="228" t="str">
        <f t="shared" ref="J28" si="57">I6</f>
        <v>SO</v>
      </c>
      <c r="K28" s="228" t="str">
        <f>J6</f>
        <v>MO</v>
      </c>
      <c r="L28" s="228" t="str">
        <f t="shared" ref="L28:M28" si="58">K6</f>
        <v>DOM</v>
      </c>
      <c r="M28" s="228" t="str">
        <f t="shared" si="58"/>
        <v>CNG</v>
      </c>
      <c r="N28" s="229"/>
      <c r="O28" s="230"/>
      <c r="P28" s="228" t="str">
        <f>O6</f>
        <v>VO</v>
      </c>
      <c r="Q28" s="228" t="str">
        <f t="shared" ref="Q28:T28" si="59">P6</f>
        <v>SO</v>
      </c>
      <c r="R28" s="228" t="str">
        <f t="shared" si="59"/>
        <v>MO</v>
      </c>
      <c r="S28" s="228" t="str">
        <f t="shared" si="59"/>
        <v>DOM</v>
      </c>
      <c r="T28" s="228" t="str">
        <f t="shared" si="59"/>
        <v>CNG</v>
      </c>
      <c r="U28" s="143"/>
    </row>
    <row r="29" spans="1:25" ht="12" customHeight="1">
      <c r="B29" s="231">
        <f>B19</f>
        <v>1587</v>
      </c>
      <c r="C29" s="231">
        <f>C19</f>
        <v>6431</v>
      </c>
      <c r="D29" s="231">
        <f t="shared" ref="D29:E29" si="60">D19</f>
        <v>206349</v>
      </c>
      <c r="E29" s="231">
        <f t="shared" si="60"/>
        <v>2610687</v>
      </c>
      <c r="F29" s="231">
        <f>F19</f>
        <v>263</v>
      </c>
      <c r="G29" s="203"/>
      <c r="H29" s="230" t="str">
        <f>A19</f>
        <v>I. čtvrtletí</v>
      </c>
      <c r="I29" s="232">
        <f>H19</f>
        <v>1431.8050750584557</v>
      </c>
      <c r="J29" s="232">
        <f t="shared" ref="J29:M29" si="61">I19</f>
        <v>335.13381365733915</v>
      </c>
      <c r="K29" s="232">
        <f t="shared" si="61"/>
        <v>564.16571259290697</v>
      </c>
      <c r="L29" s="232">
        <f t="shared" si="61"/>
        <v>1110.9012267787871</v>
      </c>
      <c r="M29" s="232">
        <f t="shared" si="61"/>
        <v>23.614683052478597</v>
      </c>
      <c r="N29" s="202"/>
      <c r="O29" s="219" t="str">
        <f>A19</f>
        <v>I. čtvrtletí</v>
      </c>
      <c r="P29" s="231">
        <f>O19</f>
        <v>15288.566919496001</v>
      </c>
      <c r="Q29" s="231">
        <f t="shared" ref="Q29:T29" si="62">P19</f>
        <v>3578.8403998700005</v>
      </c>
      <c r="R29" s="231">
        <f t="shared" si="62"/>
        <v>6024.978562110522</v>
      </c>
      <c r="S29" s="231">
        <f t="shared" si="62"/>
        <v>11864.643774030554</v>
      </c>
      <c r="T29" s="231">
        <f t="shared" si="62"/>
        <v>252.16498929900001</v>
      </c>
      <c r="U29" s="63"/>
    </row>
    <row r="30" spans="1:25" ht="12" customHeight="1">
      <c r="B30" s="202"/>
      <c r="C30" s="202"/>
      <c r="D30" s="202"/>
      <c r="E30" s="203"/>
      <c r="F30" s="203"/>
      <c r="G30" s="203"/>
      <c r="H30" s="230" t="str">
        <f t="shared" ref="H30:H32" si="63">A20</f>
        <v>II. čtvrtletí</v>
      </c>
      <c r="I30" s="232">
        <f t="shared" ref="I30:M30" si="64">H20</f>
        <v>1063.3620640207141</v>
      </c>
      <c r="J30" s="232">
        <f t="shared" si="64"/>
        <v>156.94047635627899</v>
      </c>
      <c r="K30" s="232">
        <f t="shared" si="64"/>
        <v>197.46591677568136</v>
      </c>
      <c r="L30" s="232">
        <f t="shared" si="64"/>
        <v>413.02632588332409</v>
      </c>
      <c r="M30" s="232">
        <f t="shared" si="64"/>
        <v>24.724795956484336</v>
      </c>
      <c r="N30" s="202"/>
      <c r="O30" s="219" t="str">
        <f t="shared" ref="O30:O32" si="65">A20</f>
        <v>II. čtvrtletí</v>
      </c>
      <c r="P30" s="231">
        <f t="shared" ref="P30:T30" si="66">O20</f>
        <v>11355.012903674</v>
      </c>
      <c r="Q30" s="231">
        <f t="shared" si="66"/>
        <v>1675.8054545800001</v>
      </c>
      <c r="R30" s="231">
        <f t="shared" si="66"/>
        <v>2108.3390250903535</v>
      </c>
      <c r="S30" s="231">
        <f t="shared" si="66"/>
        <v>4410.0592452435931</v>
      </c>
      <c r="T30" s="231">
        <f t="shared" si="66"/>
        <v>264.02055548499999</v>
      </c>
      <c r="U30" s="63"/>
    </row>
    <row r="31" spans="1:25" ht="12" customHeight="1">
      <c r="B31" s="202"/>
      <c r="C31" s="202"/>
      <c r="D31" s="202"/>
      <c r="E31" s="203"/>
      <c r="F31" s="203"/>
      <c r="G31" s="203"/>
      <c r="H31" s="230" t="str">
        <f t="shared" si="63"/>
        <v>III. čtvrtletí</v>
      </c>
      <c r="I31" s="232">
        <f t="shared" ref="I31:M31" si="67">H21</f>
        <v>0</v>
      </c>
      <c r="J31" s="232">
        <f t="shared" si="67"/>
        <v>0</v>
      </c>
      <c r="K31" s="232">
        <f t="shared" si="67"/>
        <v>0</v>
      </c>
      <c r="L31" s="232">
        <f t="shared" si="67"/>
        <v>0</v>
      </c>
      <c r="M31" s="232">
        <f t="shared" si="67"/>
        <v>0</v>
      </c>
      <c r="N31" s="202"/>
      <c r="O31" s="219" t="str">
        <f t="shared" si="65"/>
        <v>III. čtvrtletí</v>
      </c>
      <c r="P31" s="231">
        <f t="shared" ref="P31:T31" si="68">O21</f>
        <v>0</v>
      </c>
      <c r="Q31" s="231">
        <f t="shared" si="68"/>
        <v>0</v>
      </c>
      <c r="R31" s="231">
        <f t="shared" si="68"/>
        <v>0</v>
      </c>
      <c r="S31" s="231">
        <f t="shared" si="68"/>
        <v>0</v>
      </c>
      <c r="T31" s="231">
        <f t="shared" si="68"/>
        <v>0</v>
      </c>
      <c r="U31" s="63"/>
    </row>
    <row r="32" spans="1:25" ht="12" customHeight="1">
      <c r="B32" s="202"/>
      <c r="C32" s="202"/>
      <c r="D32" s="202"/>
      <c r="E32" s="203"/>
      <c r="F32" s="203"/>
      <c r="G32" s="203"/>
      <c r="H32" s="230" t="str">
        <f t="shared" si="63"/>
        <v>IV. čtvrtletí</v>
      </c>
      <c r="I32" s="232">
        <f t="shared" ref="I32:M32" si="69">H22</f>
        <v>0</v>
      </c>
      <c r="J32" s="232">
        <f t="shared" si="69"/>
        <v>0</v>
      </c>
      <c r="K32" s="232">
        <f t="shared" si="69"/>
        <v>0</v>
      </c>
      <c r="L32" s="232">
        <f t="shared" si="69"/>
        <v>0</v>
      </c>
      <c r="M32" s="232">
        <f t="shared" si="69"/>
        <v>0</v>
      </c>
      <c r="N32" s="202"/>
      <c r="O32" s="219" t="str">
        <f t="shared" si="65"/>
        <v>IV. čtvrtletí</v>
      </c>
      <c r="P32" s="231">
        <f t="shared" ref="P32:T32" si="70">O22</f>
        <v>0</v>
      </c>
      <c r="Q32" s="231">
        <f t="shared" si="70"/>
        <v>0</v>
      </c>
      <c r="R32" s="231">
        <f t="shared" si="70"/>
        <v>0</v>
      </c>
      <c r="S32" s="231">
        <f t="shared" si="70"/>
        <v>0</v>
      </c>
      <c r="T32" s="231">
        <f t="shared" si="70"/>
        <v>0</v>
      </c>
      <c r="U32" s="63"/>
    </row>
    <row r="33" spans="4:21" ht="12" customHeight="1">
      <c r="E33" s="63"/>
      <c r="F33" s="63"/>
      <c r="G33" s="63"/>
      <c r="H33" s="63"/>
      <c r="I33" s="63"/>
      <c r="Q33" s="63"/>
      <c r="R33" s="63"/>
      <c r="S33" s="63"/>
      <c r="T33" s="63"/>
      <c r="U33" s="63"/>
    </row>
    <row r="34" spans="4:21" ht="12" customHeight="1">
      <c r="D34" s="692"/>
      <c r="E34" s="63"/>
      <c r="F34" s="63"/>
      <c r="G34" s="63"/>
      <c r="H34" s="63"/>
      <c r="I34" s="63"/>
      <c r="Q34" s="63"/>
      <c r="R34" s="63"/>
      <c r="S34" s="63"/>
      <c r="T34" s="63"/>
      <c r="U34" s="63"/>
    </row>
    <row r="35" spans="4:21" ht="12" customHeight="1">
      <c r="D35" s="692"/>
      <c r="E35" s="63"/>
      <c r="F35" s="63"/>
      <c r="G35" s="63"/>
      <c r="H35" s="63"/>
      <c r="I35" s="63"/>
      <c r="Q35" s="63"/>
      <c r="R35" s="63"/>
      <c r="S35" s="63"/>
      <c r="T35" s="63"/>
      <c r="U35" s="63"/>
    </row>
    <row r="36" spans="4:21" ht="12" customHeight="1">
      <c r="E36" s="63"/>
      <c r="F36" s="63"/>
      <c r="G36" s="63"/>
      <c r="H36" s="63"/>
      <c r="I36" s="63"/>
      <c r="Q36" s="63"/>
      <c r="R36" s="63"/>
      <c r="S36" s="63"/>
      <c r="T36" s="63"/>
      <c r="U36" s="63"/>
    </row>
    <row r="37" spans="4:21" ht="12" customHeight="1">
      <c r="E37" s="63"/>
      <c r="F37" s="63"/>
      <c r="G37" s="63"/>
      <c r="H37" s="63"/>
      <c r="I37" s="63"/>
      <c r="Q37" s="63"/>
      <c r="R37" s="63"/>
      <c r="S37" s="63"/>
      <c r="T37" s="63"/>
      <c r="U37" s="63"/>
    </row>
    <row r="38" spans="4:21" ht="12" customHeight="1">
      <c r="E38" s="63"/>
      <c r="F38" s="63"/>
      <c r="G38" s="63"/>
      <c r="H38" s="63"/>
      <c r="I38" s="63"/>
      <c r="Q38" s="63"/>
      <c r="R38" s="63"/>
      <c r="S38" s="63"/>
      <c r="T38" s="63"/>
      <c r="U38" s="63"/>
    </row>
    <row r="39" spans="4:21" ht="12" customHeight="1">
      <c r="E39" s="63"/>
      <c r="F39" s="63"/>
      <c r="G39" s="63"/>
      <c r="H39" s="63"/>
      <c r="I39" s="63"/>
      <c r="Q39" s="63"/>
      <c r="R39" s="63"/>
      <c r="S39" s="63"/>
      <c r="T39" s="63"/>
      <c r="U39" s="63"/>
    </row>
    <row r="40" spans="4:21" ht="12" customHeight="1">
      <c r="E40" s="63"/>
      <c r="F40" s="63"/>
      <c r="G40" s="63"/>
      <c r="H40" s="63"/>
      <c r="I40" s="63"/>
      <c r="Q40" s="63"/>
      <c r="R40" s="63"/>
      <c r="S40" s="63"/>
      <c r="T40" s="63"/>
      <c r="U40" s="63"/>
    </row>
    <row r="41" spans="4:21" ht="12" customHeight="1"/>
    <row r="42" spans="4:21" ht="12" customHeight="1"/>
    <row r="43" spans="4:21" ht="12" customHeight="1"/>
    <row r="44" spans="4:21" ht="12" customHeight="1"/>
    <row r="45" spans="4:21" ht="12" customHeight="1"/>
  </sheetData>
  <mergeCells count="11">
    <mergeCell ref="D34:D35"/>
    <mergeCell ref="H5:N5"/>
    <mergeCell ref="O5:U5"/>
    <mergeCell ref="A1:U1"/>
    <mergeCell ref="B2:U2"/>
    <mergeCell ref="B5:G5"/>
    <mergeCell ref="H4:U4"/>
    <mergeCell ref="A3:U3"/>
    <mergeCell ref="A27:H27"/>
    <mergeCell ref="I27:M27"/>
    <mergeCell ref="P27:T2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20:U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9</vt:i4>
      </vt:variant>
    </vt:vector>
  </HeadingPairs>
  <TitlesOfParts>
    <vt:vector size="42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Titulní!Oblast_tisku</vt:lpstr>
      <vt:lpstr>'2'!OLE_LINK42</vt:lpstr>
      <vt:lpstr>Úvod!OLE_LINK42</vt:lpstr>
      <vt:lpstr>'2'!OLE_LINK43</vt:lpstr>
      <vt:lpstr>Úvod!OLE_LINK43</vt:lpstr>
      <vt:lpstr>'2'!OLE_LINK6</vt:lpstr>
      <vt:lpstr>Úvod!OLE_LINK6</vt:lpstr>
      <vt:lpstr>'2'!OLE_LINK7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2021-08-04T06:58:19Z</cp:lastPrinted>
  <dcterms:created xsi:type="dcterms:W3CDTF">2010-02-15T08:19:53Z</dcterms:created>
  <dcterms:modified xsi:type="dcterms:W3CDTF">2021-08-04T06:58:54Z</dcterms:modified>
</cp:coreProperties>
</file>